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BF6D2EBD-E0A6-42B3-8D1F-F48170A86791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H2" i="23"/>
  <c r="FAV8" i="15"/>
  <c r="FAW8" i="15"/>
  <c r="FAV9" i="15"/>
  <c r="FAW9" i="15"/>
  <c r="FAV10" i="15"/>
  <c r="FAW10" i="15"/>
  <c r="FAV11" i="15"/>
  <c r="FAW11" i="15"/>
  <c r="FAV12" i="15"/>
  <c r="FAW12" i="15" s="1"/>
  <c r="FAV13" i="15"/>
  <c r="FAW13" i="15" s="1"/>
  <c r="FAV14" i="15"/>
  <c r="FAW14" i="15"/>
  <c r="FAV15" i="15"/>
  <c r="FAW15" i="15"/>
  <c r="FAV16" i="15"/>
  <c r="FAW16" i="15"/>
  <c r="FAV17" i="15"/>
  <c r="FAW17" i="15"/>
  <c r="FAV18" i="15"/>
  <c r="FAW18" i="15"/>
  <c r="FAV19" i="15"/>
  <c r="FAW19" i="15"/>
  <c r="FAV20" i="15"/>
  <c r="FAW20" i="15" s="1"/>
  <c r="FAV21" i="15"/>
  <c r="FAW21" i="15"/>
  <c r="FAV22" i="15"/>
  <c r="FAW22" i="15" s="1"/>
  <c r="FAV23" i="15"/>
  <c r="FAW23" i="15" s="1"/>
  <c r="FAW7" i="15"/>
  <c r="FAV7" i="15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/>
  <c r="ENE12" i="19"/>
  <c r="ENF12" i="19" s="1"/>
  <c r="ENE13" i="19"/>
  <c r="ENF13" i="19"/>
  <c r="ENE14" i="19"/>
  <c r="ENF14" i="19" s="1"/>
  <c r="ENE15" i="19"/>
  <c r="ENF15" i="19"/>
  <c r="ENE16" i="19"/>
  <c r="ENF16" i="19"/>
  <c r="ENF7" i="19"/>
  <c r="ENE7" i="19"/>
  <c r="FAE31" i="18"/>
  <c r="FAF31" i="18" s="1"/>
  <c r="FAE32" i="18"/>
  <c r="FAF32" i="18"/>
  <c r="FAE33" i="18"/>
  <c r="FAF33" i="18"/>
  <c r="FAE34" i="18"/>
  <c r="FAF34" i="18"/>
  <c r="FAE35" i="18"/>
  <c r="FAF35" i="18"/>
  <c r="FAE36" i="18"/>
  <c r="FAF36" i="18"/>
  <c r="FAE37" i="18"/>
  <c r="FAF37" i="18" s="1"/>
  <c r="FAE38" i="18"/>
  <c r="FAF38" i="18" s="1"/>
  <c r="FAE39" i="18"/>
  <c r="FAF39" i="18"/>
  <c r="FAE40" i="18"/>
  <c r="FAF40" i="18"/>
  <c r="FAE41" i="18"/>
  <c r="FAF41" i="18" s="1"/>
  <c r="FAE42" i="18"/>
  <c r="FAF42" i="18"/>
  <c r="FAE43" i="18"/>
  <c r="FAF43" i="18" s="1"/>
  <c r="FAE44" i="18"/>
  <c r="FAF44" i="18"/>
  <c r="FAE45" i="18"/>
  <c r="FAF45" i="18"/>
  <c r="FAE46" i="18"/>
  <c r="FAF46" i="18"/>
  <c r="FAE47" i="18"/>
  <c r="FAF47" i="18"/>
  <c r="FAE48" i="18"/>
  <c r="FAF48" i="18" s="1"/>
  <c r="FAE49" i="18"/>
  <c r="FAF49" i="18"/>
  <c r="FAE50" i="18"/>
  <c r="FAF50" i="18"/>
  <c r="FAE51" i="18"/>
  <c r="FAF51" i="18" s="1"/>
  <c r="FAE52" i="18"/>
  <c r="FAF52" i="18"/>
  <c r="FAE53" i="18"/>
  <c r="FAF53" i="18"/>
  <c r="FAE54" i="18"/>
  <c r="FAF54" i="18"/>
  <c r="FAE55" i="18"/>
  <c r="FAF55" i="18"/>
  <c r="FAE56" i="18"/>
  <c r="FAF56" i="18"/>
  <c r="FAE57" i="18"/>
  <c r="FAF57" i="18"/>
  <c r="FAE58" i="18"/>
  <c r="FAF58" i="18" s="1"/>
  <c r="FAE59" i="18"/>
  <c r="FAF59" i="18" s="1"/>
  <c r="FAE60" i="18"/>
  <c r="FAF60" i="18"/>
  <c r="FAE61" i="18"/>
  <c r="FAF61" i="18" s="1"/>
  <c r="FAE30" i="18"/>
  <c r="FAF30" i="18" s="1"/>
  <c r="FAE8" i="18"/>
  <c r="FAF8" i="18"/>
  <c r="FAE9" i="18"/>
  <c r="FAF9" i="18" s="1"/>
  <c r="FAE10" i="18"/>
  <c r="FAF10" i="18" s="1"/>
  <c r="FAE11" i="18"/>
  <c r="FAF11" i="18"/>
  <c r="FAE12" i="18"/>
  <c r="FAF12" i="18"/>
  <c r="FAE13" i="18"/>
  <c r="FAF13" i="18" s="1"/>
  <c r="FAE14" i="18"/>
  <c r="FAF14" i="18" s="1"/>
  <c r="FAE15" i="18"/>
  <c r="FAF15" i="18"/>
  <c r="FAE16" i="18"/>
  <c r="FAF16" i="18"/>
  <c r="FAE17" i="18"/>
  <c r="FAF17" i="18"/>
  <c r="FAE18" i="18"/>
  <c r="FAF18" i="18" s="1"/>
  <c r="FAE19" i="18"/>
  <c r="FAF19" i="18"/>
  <c r="FAE20" i="18"/>
  <c r="FAF20" i="18" s="1"/>
  <c r="FAE21" i="18"/>
  <c r="FAF21" i="18" s="1"/>
  <c r="FAE7" i="18"/>
  <c r="FAF7" i="18" s="1"/>
  <c r="HY13" i="17"/>
  <c r="HZ13" i="17" s="1"/>
  <c r="HY14" i="17"/>
  <c r="HZ14" i="17" s="1"/>
  <c r="HY15" i="17"/>
  <c r="HZ15" i="17"/>
  <c r="HY16" i="17"/>
  <c r="HZ16" i="17" s="1"/>
  <c r="HY17" i="17"/>
  <c r="HZ17" i="17" s="1"/>
  <c r="HY18" i="17"/>
  <c r="HZ18" i="17" s="1"/>
  <c r="HY19" i="17"/>
  <c r="HZ19" i="17" s="1"/>
  <c r="HY20" i="17"/>
  <c r="HZ20" i="17"/>
  <c r="HY21" i="17"/>
  <c r="HZ21" i="17" s="1"/>
  <c r="HY22" i="17"/>
  <c r="HZ22" i="17"/>
  <c r="HY23" i="17"/>
  <c r="HZ23" i="17"/>
  <c r="HY24" i="17"/>
  <c r="HZ24" i="17" s="1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/>
  <c r="HY31" i="17"/>
  <c r="HZ31" i="17" s="1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 s="1"/>
  <c r="HY41" i="17"/>
  <c r="HZ41" i="17"/>
  <c r="HY42" i="17"/>
  <c r="HZ42" i="17"/>
  <c r="HY43" i="17"/>
  <c r="HZ43" i="17" s="1"/>
  <c r="HY44" i="17"/>
  <c r="HZ44" i="17" s="1"/>
  <c r="HY45" i="17"/>
  <c r="HZ45" i="17"/>
  <c r="HY46" i="17"/>
  <c r="HZ46" i="17" s="1"/>
  <c r="HY47" i="17"/>
  <c r="HZ47" i="17" s="1"/>
  <c r="HY48" i="17"/>
  <c r="HZ48" i="17"/>
  <c r="HY49" i="17"/>
  <c r="HZ49" i="17" s="1"/>
  <c r="HY50" i="17"/>
  <c r="HZ50" i="17"/>
  <c r="HY51" i="17"/>
  <c r="HZ51" i="17" s="1"/>
  <c r="HY52" i="17"/>
  <c r="HZ52" i="17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/>
  <c r="HY60" i="17"/>
  <c r="HZ60" i="17"/>
  <c r="HY61" i="17"/>
  <c r="HZ61" i="17" s="1"/>
  <c r="HY62" i="17"/>
  <c r="HZ62" i="17" s="1"/>
  <c r="HY63" i="17"/>
  <c r="HZ63" i="17"/>
  <c r="HY64" i="17"/>
  <c r="HZ64" i="17" s="1"/>
  <c r="HY65" i="17"/>
  <c r="HZ65" i="17"/>
  <c r="HY66" i="17"/>
  <c r="HZ66" i="17"/>
  <c r="HY67" i="17"/>
  <c r="HZ67" i="17" s="1"/>
  <c r="HY68" i="17"/>
  <c r="HZ68" i="17" s="1"/>
  <c r="HY69" i="17"/>
  <c r="HZ69" i="17"/>
  <c r="HY70" i="17"/>
  <c r="HZ70" i="17"/>
  <c r="HY71" i="17"/>
  <c r="HZ71" i="17"/>
  <c r="HY72" i="17"/>
  <c r="HZ72" i="17"/>
  <c r="HY12" i="17"/>
  <c r="HZ12" i="17" s="1"/>
  <c r="W58" i="18"/>
  <c r="W59" i="18"/>
  <c r="W60" i="18"/>
  <c r="W61" i="18"/>
  <c r="EZX58" i="18"/>
  <c r="EZX59" i="18"/>
  <c r="EZX60" i="18"/>
  <c r="EZX61" i="18"/>
  <c r="F84" i="17"/>
  <c r="C33" i="22"/>
  <c r="B33" i="22" s="1"/>
  <c r="A33" i="22" s="1"/>
  <c r="C34" i="22"/>
  <c r="B34" i="22" s="1"/>
  <c r="A34" i="22" s="1"/>
  <c r="C35" i="22"/>
  <c r="B35" i="22" s="1"/>
  <c r="A35" i="22" s="1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9" i="18"/>
  <c r="M59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W61" i="18"/>
  <c r="EZW30" i="18"/>
  <c r="EZX30" i="18" s="1"/>
  <c r="EZW8" i="18"/>
  <c r="EZX8" i="18" s="1"/>
  <c r="EZW9" i="18"/>
  <c r="EZX9" i="18" s="1"/>
  <c r="EZW10" i="18"/>
  <c r="EZX10" i="18" s="1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 s="1"/>
  <c r="EZW18" i="18"/>
  <c r="EZX18" i="18" s="1"/>
  <c r="EZW19" i="18"/>
  <c r="EZX19" i="18" s="1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D9" i="20" s="1"/>
  <c r="D16" i="20" s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E9" i="20"/>
  <c r="E16" i="20" s="1"/>
  <c r="F9" i="20"/>
  <c r="F16" i="20" s="1"/>
  <c r="G9" i="20"/>
  <c r="G16" i="20" s="1"/>
  <c r="I9" i="20"/>
  <c r="I16" i="20" s="1"/>
  <c r="W57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3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39" i="25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7" i="17"/>
  <c r="U71" i="17"/>
  <c r="Q52" i="17" l="1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3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14" i="17" l="1"/>
  <c r="J15" i="17"/>
  <c r="J16" i="17"/>
  <c r="J37" i="17"/>
  <c r="J42" i="18"/>
  <c r="J62" i="17"/>
  <c r="J50" i="17"/>
  <c r="J21" i="15"/>
  <c r="J9" i="18"/>
  <c r="J17" i="17"/>
  <c r="J38" i="17"/>
  <c r="L38" i="17" s="1"/>
  <c r="M38" i="17" s="1"/>
  <c r="J43" i="18"/>
  <c r="J63" i="17"/>
  <c r="J51" i="17"/>
  <c r="J22" i="15"/>
  <c r="J18" i="17"/>
  <c r="J8" i="19"/>
  <c r="L8" i="19" s="1"/>
  <c r="M8" i="19" s="1"/>
  <c r="J44" i="18"/>
  <c r="J64" i="17"/>
  <c r="J52" i="17"/>
  <c r="L52" i="17" s="1"/>
  <c r="M52" i="17" s="1"/>
  <c r="J23" i="15"/>
  <c r="J20" i="17"/>
  <c r="J12" i="19"/>
  <c r="J66" i="17"/>
  <c r="J61" i="17"/>
  <c r="J19" i="17"/>
  <c r="J11" i="19"/>
  <c r="J8" i="18"/>
  <c r="J65" i="17"/>
  <c r="J53" i="17"/>
  <c r="G32" i="23"/>
  <c r="H32" i="23" s="1"/>
  <c r="J54" i="17"/>
  <c r="J21" i="17"/>
  <c r="J13" i="19"/>
  <c r="J10" i="18"/>
  <c r="J67" i="17"/>
  <c r="J55" i="17"/>
  <c r="J15" i="19"/>
  <c r="J69" i="17"/>
  <c r="J16" i="19"/>
  <c r="J13" i="18"/>
  <c r="J9" i="15"/>
  <c r="J31" i="18"/>
  <c r="J14" i="18"/>
  <c r="J10" i="15"/>
  <c r="J59" i="17"/>
  <c r="J18" i="15"/>
  <c r="J35" i="17"/>
  <c r="J36" i="17"/>
  <c r="J22" i="17"/>
  <c r="L22" i="17" s="1"/>
  <c r="J14" i="19"/>
  <c r="J11" i="18"/>
  <c r="J68" i="17"/>
  <c r="J56" i="17"/>
  <c r="J12" i="18"/>
  <c r="J8" i="15"/>
  <c r="J70" i="17"/>
  <c r="J25" i="17"/>
  <c r="J39" i="17"/>
  <c r="L39" i="17" s="1"/>
  <c r="M39" i="17" s="1"/>
  <c r="J39" i="18"/>
  <c r="J60" i="17"/>
  <c r="J49" i="17"/>
  <c r="J23" i="17"/>
  <c r="J24" i="17"/>
  <c r="J26" i="17"/>
  <c r="J32" i="18"/>
  <c r="J15" i="18"/>
  <c r="J40" i="17"/>
  <c r="L40" i="17" s="1"/>
  <c r="M40" i="17" s="1"/>
  <c r="J11" i="15"/>
  <c r="J33" i="18"/>
  <c r="J16" i="18"/>
  <c r="J41" i="17"/>
  <c r="L41" i="17" s="1"/>
  <c r="M41" i="17" s="1"/>
  <c r="J12" i="15"/>
  <c r="J15" i="15"/>
  <c r="J27" i="17"/>
  <c r="J28" i="17"/>
  <c r="J34" i="18"/>
  <c r="J17" i="18"/>
  <c r="J42" i="17"/>
  <c r="L42" i="17" s="1"/>
  <c r="M42" i="17" s="1"/>
  <c r="J13" i="15"/>
  <c r="J29" i="17"/>
  <c r="J35" i="18"/>
  <c r="J18" i="18"/>
  <c r="J43" i="17"/>
  <c r="J14" i="15"/>
  <c r="J45" i="17"/>
  <c r="J19" i="15"/>
  <c r="J30" i="17"/>
  <c r="J36" i="18"/>
  <c r="J19" i="18"/>
  <c r="J44" i="17"/>
  <c r="L44" i="17" s="1"/>
  <c r="M44" i="17" s="1"/>
  <c r="J31" i="17"/>
  <c r="J37" i="18"/>
  <c r="J57" i="17"/>
  <c r="J16" i="15"/>
  <c r="J47" i="17"/>
  <c r="J48" i="17"/>
  <c r="L48" i="17" s="1"/>
  <c r="M48" i="17" s="1"/>
  <c r="J41" i="18"/>
  <c r="J10" i="19"/>
  <c r="J9" i="19"/>
  <c r="L9" i="19" s="1"/>
  <c r="M9" i="19" s="1"/>
  <c r="J32" i="17"/>
  <c r="J38" i="18"/>
  <c r="J58" i="17"/>
  <c r="J46" i="17"/>
  <c r="J17" i="15"/>
  <c r="J34" i="17"/>
  <c r="J40" i="18"/>
  <c r="J20" i="15"/>
  <c r="J13" i="17"/>
  <c r="L13" i="17" s="1"/>
  <c r="G30" i="23"/>
  <c r="H30" i="23" s="1"/>
  <c r="G31" i="23"/>
  <c r="H31" i="23" s="1"/>
  <c r="J50" i="18"/>
  <c r="L21" i="17"/>
  <c r="L23" i="17"/>
  <c r="L24" i="17"/>
  <c r="L43" i="17"/>
  <c r="M43" i="17" s="1"/>
  <c r="L45" i="17"/>
  <c r="M45" i="17" s="1"/>
  <c r="O45" i="17" s="1"/>
  <c r="J48" i="18"/>
  <c r="J49" i="18"/>
  <c r="J46" i="18"/>
  <c r="J52" i="18"/>
  <c r="J54" i="18"/>
  <c r="J58" i="18"/>
  <c r="L58" i="18" s="1"/>
  <c r="M58" i="18" s="1"/>
  <c r="J53" i="18"/>
  <c r="L19" i="17"/>
  <c r="L17" i="17"/>
  <c r="L20" i="17"/>
  <c r="L15" i="17"/>
  <c r="L53" i="17"/>
  <c r="M53" i="17" s="1"/>
  <c r="J51" i="18"/>
  <c r="L47" i="17"/>
  <c r="M47" i="17" s="1"/>
  <c r="L51" i="17"/>
  <c r="M51" i="17" s="1"/>
  <c r="L14" i="17"/>
  <c r="J45" i="18"/>
  <c r="L49" i="17"/>
  <c r="M49" i="17" s="1"/>
  <c r="J72" i="17"/>
  <c r="L18" i="17"/>
  <c r="J55" i="18"/>
  <c r="L55" i="18" s="1"/>
  <c r="M55" i="18" s="1"/>
  <c r="L50" i="17"/>
  <c r="M50" i="17" s="1"/>
  <c r="J71" i="17"/>
  <c r="L16" i="17"/>
  <c r="J57" i="18"/>
  <c r="L57" i="18" s="1"/>
  <c r="M57" i="18" s="1"/>
  <c r="L46" i="17"/>
  <c r="M46" i="17" s="1"/>
  <c r="J56" i="18"/>
  <c r="L56" i="18" s="1"/>
  <c r="M56" i="18" s="1"/>
  <c r="G18" i="23"/>
  <c r="H18" i="23" s="1"/>
  <c r="G3" i="23"/>
  <c r="H3" i="23" s="1"/>
  <c r="G17" i="23"/>
  <c r="H17" i="23" s="1"/>
  <c r="G4" i="23"/>
  <c r="H4" i="23" s="1"/>
  <c r="G19" i="23"/>
  <c r="H19" i="23" s="1"/>
  <c r="G14" i="23"/>
  <c r="H14" i="23" s="1"/>
  <c r="G5" i="23"/>
  <c r="H5" i="23" s="1"/>
  <c r="G20" i="23"/>
  <c r="H20" i="23" s="1"/>
  <c r="G12" i="23"/>
  <c r="H12" i="23" s="1"/>
  <c r="G16" i="23"/>
  <c r="H16" i="23" s="1"/>
  <c r="G6" i="23"/>
  <c r="H6" i="23" s="1"/>
  <c r="G21" i="23"/>
  <c r="H21" i="23" s="1"/>
  <c r="G7" i="23"/>
  <c r="H7" i="23" s="1"/>
  <c r="G22" i="23"/>
  <c r="H22" i="23" s="1"/>
  <c r="G27" i="23"/>
  <c r="H27" i="23" s="1"/>
  <c r="G8" i="23"/>
  <c r="H8" i="23" s="1"/>
  <c r="G23" i="23"/>
  <c r="H23" i="23" s="1"/>
  <c r="G25" i="23"/>
  <c r="H25" i="23" s="1"/>
  <c r="G13" i="23"/>
  <c r="H13" i="23" s="1"/>
  <c r="G24" i="23"/>
  <c r="H24" i="23" s="1"/>
  <c r="G9" i="23"/>
  <c r="H9" i="23" s="1"/>
  <c r="G10" i="23"/>
  <c r="H10" i="23" s="1"/>
  <c r="G26" i="23"/>
  <c r="H26" i="23" s="1"/>
  <c r="G11" i="23"/>
  <c r="H11" i="23" s="1"/>
  <c r="G15" i="23"/>
  <c r="H15" i="23" s="1"/>
  <c r="L18" i="15"/>
  <c r="M18" i="15" s="1"/>
  <c r="G29" i="23"/>
  <c r="H29" i="23" s="1"/>
  <c r="G28" i="23"/>
  <c r="H28" i="23" s="1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20" i="18"/>
  <c r="J60" i="18"/>
  <c r="L60" i="18" s="1"/>
  <c r="M60" i="18" s="1"/>
  <c r="J61" i="18"/>
  <c r="L61" i="18" s="1"/>
  <c r="M61" i="18" s="1"/>
  <c r="J21" i="18"/>
  <c r="J7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L71" i="17"/>
  <c r="M71" i="17" s="1"/>
  <c r="L39" i="18"/>
  <c r="L70" i="17"/>
  <c r="M70" i="17" s="1"/>
  <c r="L32" i="18"/>
  <c r="M32" i="18" s="1"/>
  <c r="L52" i="18"/>
  <c r="M52" i="18" s="1"/>
  <c r="L60" i="17"/>
  <c r="L61" i="17"/>
  <c r="M61" i="17" s="1"/>
  <c r="L33" i="18"/>
  <c r="M33" i="18" s="1"/>
  <c r="L53" i="18"/>
  <c r="M53" i="18" s="1"/>
  <c r="L54" i="17"/>
  <c r="M54" i="17" s="1"/>
  <c r="L55" i="17"/>
  <c r="M55" i="17" s="1"/>
  <c r="L34" i="18"/>
  <c r="L54" i="18"/>
  <c r="M54" i="18" s="1"/>
  <c r="L58" i="17"/>
  <c r="M58" i="17" s="1"/>
  <c r="L40" i="18"/>
  <c r="M40" i="18" s="1"/>
  <c r="L41" i="18"/>
  <c r="L35" i="18"/>
  <c r="L36" i="18"/>
  <c r="L56" i="17"/>
  <c r="M56" i="17" s="1"/>
  <c r="L57" i="17"/>
  <c r="M57" i="17" s="1"/>
  <c r="L38" i="18"/>
  <c r="L59" i="17"/>
  <c r="M59" i="17" s="1"/>
  <c r="L37" i="18"/>
  <c r="L42" i="18"/>
  <c r="L62" i="17"/>
  <c r="M62" i="17" s="1"/>
  <c r="L43" i="18"/>
  <c r="L63" i="17"/>
  <c r="M63" i="17" s="1"/>
  <c r="L44" i="18"/>
  <c r="L64" i="17"/>
  <c r="M64" i="17" s="1"/>
  <c r="L45" i="18"/>
  <c r="L65" i="17"/>
  <c r="M65" i="17" s="1"/>
  <c r="L66" i="17"/>
  <c r="L67" i="17"/>
  <c r="M67" i="17" s="1"/>
  <c r="L49" i="18"/>
  <c r="M49" i="18" s="1"/>
  <c r="L69" i="17"/>
  <c r="L50" i="18"/>
  <c r="M50" i="18" s="1"/>
  <c r="L48" i="18"/>
  <c r="L17" i="18"/>
  <c r="L10" i="15"/>
  <c r="L21" i="15"/>
  <c r="L11" i="18"/>
  <c r="M11" i="18" s="1"/>
  <c r="L13" i="18"/>
  <c r="M13" i="18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L23" i="15"/>
  <c r="L9" i="15"/>
  <c r="L8" i="18"/>
  <c r="M8" i="18" s="1"/>
  <c r="L12" i="18"/>
  <c r="M12" i="18" s="1"/>
  <c r="L8" i="15"/>
  <c r="L20" i="15"/>
  <c r="L9" i="18"/>
  <c r="M9" i="18" s="1"/>
  <c r="L22" i="15"/>
  <c r="L16" i="18"/>
  <c r="L15" i="18"/>
  <c r="L15" i="19"/>
  <c r="M15" i="19" s="1"/>
  <c r="L10" i="19"/>
  <c r="M10" i="19" s="1"/>
  <c r="L11" i="19"/>
  <c r="L12" i="19"/>
  <c r="M12" i="19" s="1"/>
  <c r="L13" i="19"/>
  <c r="M13" i="19" s="1"/>
  <c r="L14" i="19"/>
  <c r="L47" i="18"/>
  <c r="M47" i="18" s="1"/>
  <c r="J30" i="18"/>
  <c r="J62" i="18" s="1"/>
  <c r="L16" i="19"/>
  <c r="M16" i="19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L63" i="18"/>
  <c r="J9" i="20" s="1"/>
  <c r="J16" i="20" s="1"/>
  <c r="O61" i="17"/>
  <c r="M31" i="18"/>
  <c r="O71" i="17"/>
  <c r="M66" i="17"/>
  <c r="H8" i="20"/>
  <c r="M7" i="19"/>
  <c r="L17" i="19"/>
  <c r="J11" i="20" s="1"/>
  <c r="V40" i="18"/>
  <c r="V50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1" i="18"/>
  <c r="O33" i="18"/>
  <c r="O32" i="18"/>
  <c r="M60" i="17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U67" i="17"/>
  <c r="L68" i="17"/>
  <c r="M68" i="17" s="1"/>
  <c r="M69" i="17"/>
  <c r="L72" i="17"/>
  <c r="V16" i="19"/>
  <c r="V15" i="19"/>
  <c r="J24" i="15"/>
  <c r="H12" i="20" s="1"/>
  <c r="H17" i="20" s="1"/>
  <c r="J22" i="18"/>
  <c r="H7" i="20" s="1"/>
  <c r="R53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M46" i="18"/>
  <c r="T40" i="18"/>
  <c r="U53" i="17"/>
  <c r="R57" i="17"/>
  <c r="U57" i="17"/>
  <c r="R61" i="17"/>
  <c r="U61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0" i="17"/>
  <c r="O31" i="18"/>
  <c r="V31" i="18"/>
  <c r="T31" i="18"/>
  <c r="O66" i="17"/>
  <c r="W66" i="17"/>
  <c r="O7" i="19"/>
  <c r="J8" i="20"/>
  <c r="O68" i="17"/>
  <c r="V48" i="18"/>
  <c r="O60" i="17"/>
  <c r="T20" i="15"/>
  <c r="V20" i="15"/>
  <c r="O69" i="17"/>
  <c r="W68" i="17"/>
  <c r="W69" i="17"/>
  <c r="L24" i="15"/>
  <c r="J12" i="20" s="1"/>
  <c r="J17" i="20" s="1"/>
  <c r="O46" i="18"/>
  <c r="O48" i="18"/>
  <c r="T14" i="15"/>
  <c r="V14" i="15"/>
  <c r="Q46" i="18"/>
  <c r="T48" i="18"/>
  <c r="M30" i="18"/>
  <c r="Q51" i="18"/>
  <c r="M72" i="17"/>
  <c r="T51" i="18"/>
  <c r="R49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M37" i="18"/>
  <c r="M43" i="18"/>
  <c r="M36" i="18"/>
  <c r="M38" i="18"/>
  <c r="M35" i="18"/>
  <c r="Q9" i="18"/>
  <c r="T9" i="18"/>
  <c r="R55" i="17"/>
  <c r="R56" i="17"/>
  <c r="R58" i="17"/>
  <c r="U55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O16" i="18" l="1"/>
  <c r="O17" i="18"/>
  <c r="O15" i="18"/>
  <c r="O20" i="18"/>
  <c r="O19" i="18"/>
  <c r="O18" i="18"/>
  <c r="M14" i="18"/>
  <c r="V15" i="18"/>
  <c r="M7" i="18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8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5" i="17" l="1"/>
  <c r="M34" i="18" l="1"/>
  <c r="M39" i="18"/>
  <c r="M45" i="18"/>
  <c r="M44" i="18"/>
  <c r="M22" i="18"/>
  <c r="K7" i="20" s="1"/>
  <c r="M42" i="18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L28" i="17"/>
  <c r="M28" i="17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<sst xmlns="http://schemas.openxmlformats.org/spreadsheetml/2006/main" count="6098" uniqueCount="635">
  <si>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</si>
  <si>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</si>
  <si>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</si>
  <si>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</si>
  <si>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</si>
  <si>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</si>
  <si>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</si>
  <si>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</si>
  <si>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</si>
  <si>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</si>
  <si>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</si>
  <si>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</si>
  <si>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</si>
  <si>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</si>
  <si>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</si>
  <si>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</si>
  <si>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</si>
  <si>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</si>
  <si>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</si>
  <si>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</si>
  <si>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</si>
  <si>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</si>
  <si>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</si>
  <si>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</si>
  <si>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</si>
  <si>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</si>
  <si>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</si>
  <si>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</si>
  <si>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</si>
  <si>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</si>
  <si>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</si>
  <si>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</si>
  <si>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</si>
  <si>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</si>
  <si>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</si>
  <si>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</si>
  <si>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</si>
  <si>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</si>
  <si>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</si>
  <si>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</si>
  <si>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</si>
  <si>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</si>
  <si>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</si>
  <si>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</si>
  <si>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</si>
  <si>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</si>
  <si>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</si>
  <si>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</si>
  <si>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</si>
  <si>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</si>
  <si>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</si>
  <si>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</si>
  <si>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</si>
  <si>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</si>
  <si>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</si>
  <si>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</si>
  <si>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</si>
  <si>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</si>
  <si>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</si>
  <si>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</si>
  <si>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</si>
  <si>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</si>
  <si>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</si>
  <si>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</si>
  <si>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</si>
  <si>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</si>
  <si>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</si>
  <si>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</si>
  <si>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</si>
  <si>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</si>
  <si>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</si>
  <si>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</si>
  <si>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</si>
  <si>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</si>
  <si>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</si>
  <si>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</si>
  <si>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</si>
  <si>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</si>
  <si>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</si>
  <si>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</si>
  <si>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</si>
  <si>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</si>
  <si>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</si>
  <si>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</si>
  <si>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</si>
  <si>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</si>
  <si>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</si>
  <si>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</si>
  <si>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</si>
  <si>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</si>
  <si>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</si>
  <si>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</si>
  <si>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</si>
  <si>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</si>
  <si>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</si>
  <si>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</si>
  <si>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</si>
  <si>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</si>
  <si>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</si>
  <si>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</si>
  <si>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</si>
  <si>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</si>
  <si>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</si>
  <si>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</si>
  <si>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</si>
  <si>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</si>
  <si>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</si>
  <si>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</si>
  <si>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</si>
  <si>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</si>
  <si>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</si>
  <si>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</si>
  <si>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</si>
  <si>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</si>
  <si>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</si>
  <si>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</si>
  <si>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</si>
  <si>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</si>
  <si>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</si>
  <si>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</si>
  <si>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</si>
  <si>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</si>
  <si>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</si>
  <si>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</si>
  <si>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</si>
  <si>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</si>
  <si>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</si>
  <si>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</si>
  <si>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</si>
  <si>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</si>
  <si>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</si>
  <si>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</si>
  <si>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</si>
  <si>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</si>
  <si>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</si>
  <si>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</si>
  <si>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</si>
  <si>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</si>
  <si>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</si>
  <si>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</si>
  <si>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</si>
  <si>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</si>
  <si>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</si>
  <si>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</si>
  <si>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</si>
  <si>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</si>
  <si>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</si>
  <si>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</si>
  <si>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</si>
  <si>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</si>
  <si>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</si>
  <si>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</si>
  <si>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</si>
  <si>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</si>
  <si>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</si>
  <si>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</si>
  <si>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</si>
  <si>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</si>
  <si>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</si>
  <si>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</si>
  <si>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</si>
  <si>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</si>
  <si>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</si>
  <si>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</si>
  <si>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</si>
  <si>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</si>
  <si>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</si>
  <si>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</si>
  <si>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</si>
  <si>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</si>
  <si>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</si>
  <si>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</si>
  <si>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</si>
  <si>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</si>
  <si>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</si>
  <si>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</si>
  <si>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</si>
  <si>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</si>
  <si>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</si>
  <si>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</si>
  <si>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</si>
  <si>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</si>
  <si>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</si>
  <si>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</si>
  <si>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</si>
  <si>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</si>
  <si>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</si>
  <si>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</si>
  <si>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</si>
  <si>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</si>
  <si>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</si>
  <si>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</si>
  <si>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</si>
  <si>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</si>
  <si>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</si>
  <si>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</si>
  <si>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</si>
  <si>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</si>
  <si>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</si>
  <si>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</si>
  <si>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</si>
  <si>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</si>
  <si>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</si>
  <si>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</si>
  <si>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</si>
  <si>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</si>
  <si>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</si>
  <si>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</si>
  <si>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</si>
  <si>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</si>
  <si>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</si>
  <si>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</si>
  <si>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</si>
  <si>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</si>
  <si>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</si>
  <si>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</si>
  <si>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</si>
  <si>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</si>
  <si>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</si>
  <si>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</si>
  <si>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</si>
  <si>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</si>
  <si>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</si>
  <si>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</si>
  <si>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</si>
  <si>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</si>
  <si>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</si>
  <si>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</si>
  <si>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</si>
  <si>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</si>
  <si>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</si>
  <si>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</si>
  <si>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</si>
  <si>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</si>
  <si>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</si>
  <si>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</si>
  <si>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</si>
  <si>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</si>
  <si>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</si>
  <si>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</si>
  <si>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</si>
  <si>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</si>
  <si>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</si>
  <si>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</si>
  <si>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</si>
  <si>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</si>
  <si>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</si>
  <si>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</si>
  <si>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</si>
  <si>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</si>
  <si>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</si>
  <si>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</si>
  <si>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</si>
  <si>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</si>
  <si>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</si>
  <si>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</si>
  <si>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</si>
  <si>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</si>
  <si>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</si>
  <si>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</si>
  <si>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</si>
  <si>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</si>
  <si>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</si>
  <si>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</si>
  <si>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</si>
  <si>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</si>
  <si>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</si>
  <si>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</si>
  <si>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</si>
  <si>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</si>
  <si>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</si>
  <si>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</si>
  <si>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</si>
  <si>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</si>
  <si>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</si>
  <si>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</si>
  <si>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</si>
  <si>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</si>
  <si>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</si>
  <si>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</si>
  <si>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</si>
  <si>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</si>
  <si>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</si>
  <si>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</si>
  <si>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</si>
  <si>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</si>
  <si>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</si>
  <si>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</si>
  <si>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</si>
  <si>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</si>
  <si>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</si>
  <si>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</si>
  <si>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</si>
  <si>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</si>
  <si>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</si>
  <si>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</si>
  <si>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</si>
  <si>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</si>
  <si>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</si>
  <si>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</si>
  <si>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</si>
  <si>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</si>
  <si>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</si>
  <si>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</si>
  <si>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</si>
  <si>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</si>
  <si>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</si>
  <si>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</si>
  <si>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</si>
  <si>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</si>
  <si>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</si>
  <si>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</si>
  <si>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</si>
  <si>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</si>
  <si>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</si>
  <si>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</si>
  <si>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</si>
  <si>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</si>
  <si>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</si>
  <si>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</si>
  <si>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</si>
  <si>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</si>
  <si>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</si>
  <si>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</si>
  <si>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</si>
  <si>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</si>
  <si>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</si>
  <si>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</si>
  <si>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</si>
  <si>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</si>
  <si>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</si>
  <si>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</si>
  <si>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</si>
  <si>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</si>
  <si>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</si>
  <si>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</si>
  <si>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</si>
  <si>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</si>
  <si>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</si>
  <si>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</si>
  <si>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</si>
  <si>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</si>
  <si>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</si>
  <si>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</si>
  <si>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</si>
  <si>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</si>
  <si>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</si>
  <si>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</si>
  <si>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</si>
  <si>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</si>
  <si>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</si>
  <si>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</si>
  <si>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</si>
  <si>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</si>
  <si>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</si>
  <si>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</si>
  <si>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</si>
  <si>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</si>
  <si>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</si>
  <si>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</si>
  <si>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</si>
  <si>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</si>
  <si>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</si>
  <si>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</si>
  <si>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</si>
  <si>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</si>
  <si>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</si>
  <si>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</si>
  <si>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</si>
  <si>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</si>
  <si>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</si>
  <si>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</si>
  <si>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</si>
  <si>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</si>
  <si>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</si>
  <si>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</si>
  <si>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</si>
  <si>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</si>
  <si>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</si>
  <si>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</si>
  <si>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</si>
  <si>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</si>
  <si>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</si>
  <si>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</si>
  <si>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</si>
  <si>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</si>
  <si>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</si>
  <si>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</si>
  <si>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</si>
  <si>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</si>
  <si>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</si>
  <si>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</si>
  <si>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</si>
  <si>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</si>
  <si>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</si>
  <si>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</si>
  <si>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</si>
  <si>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</si>
  <si>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</si>
  <si>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</si>
  <si>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</si>
  <si>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</si>
  <si>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</si>
  <si>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</si>
  <si>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</si>
  <si>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</si>
  <si>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</si>
  <si>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</si>
  <si>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</si>
  <si>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</si>
  <si>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</si>
  <si>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</si>
  <si>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</si>
  <si>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</si>
  <si>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</si>
  <si>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</si>
  <si>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</si>
  <si>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</si>
  <si>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</si>
  <si>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</si>
  <si>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</si>
  <si>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</si>
  <si>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</si>
  <si>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</si>
  <si>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</si>
  <si>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</si>
  <si>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</si>
  <si>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</si>
  <si>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</si>
  <si>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</si>
  <si>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</si>
  <si>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</si>
  <si>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</si>
  <si>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</si>
  <si>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</si>
  <si>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</si>
  <si>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</si>
  <si>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</si>
  <si>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</si>
  <si>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</si>
  <si>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</si>
  <si>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</si>
  <si>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</si>
  <si>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</si>
  <si>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</si>
  <si>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</si>
  <si>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</si>
  <si>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</si>
  <si>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</si>
  <si>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</si>
  <si>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</si>
  <si>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</si>
  <si>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</si>
  <si>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</si>
  <si>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</si>
  <si>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</si>
  <si>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</si>
  <si>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</si>
  <si>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</si>
  <si>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</si>
  <si>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</si>
  <si>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</si>
  <si>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</si>
  <si>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</si>
  <si>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</si>
  <si>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</si>
  <si>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</si>
  <si>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</si>
  <si>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</si>
  <si>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</si>
  <si>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</si>
  <si>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</si>
  <si>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</si>
  <si>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</si>
  <si>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</si>
  <si>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</si>
  <si>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</si>
  <si>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</si>
  <si>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</si>
  <si>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</si>
  <si>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</si>
  <si>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</si>
  <si>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</si>
  <si>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</si>
  <si>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</si>
  <si>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</si>
  <si>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</si>
  <si>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</si>
  <si>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</si>
  <si>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</si>
  <si>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</si>
  <si>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</si>
  <si>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</si>
  <si>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</si>
  <si>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</si>
  <si>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</si>
  <si>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</si>
  <si>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</si>
  <si>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</si>
  <si>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</si>
  <si>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</si>
  <si>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</si>
  <si>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</si>
  <si>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</si>
  <si>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</si>
  <si>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</si>
  <si>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</si>
  <si>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</si>
  <si>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</si>
  <si>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</si>
  <si>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</si>
  <si>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</si>
  <si>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</si>
  <si>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</si>
  <si>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</si>
  <si>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</si>
  <si>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</si>
  <si>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</si>
  <si>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</si>
  <si>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</si>
  <si>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</si>
  <si>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</si>
  <si>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</si>
  <si>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</si>
  <si>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</si>
  <si>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</si>
  <si>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</si>
  <si>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</si>
  <si>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</si>
  <si>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</si>
  <si>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</si>
  <si>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</si>
  <si>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</si>
  <si>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</si>
  <si>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</si>
  <si>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</si>
  <si>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</si>
  <si>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</si>
  <si>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</si>
  <si>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</si>
  <si>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</si>
  <si>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</si>
  <si>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</si>
  <si>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</si>
  <si>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</si>
  <si>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</si>
  <si>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</si>
  <si>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</si>
  <si>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</si>
  <si>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</si>
  <si>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</si>
  <si>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</si>
  <si>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</si>
  <si>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</si>
  <si>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</si>
  <si>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</si>
  <si>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</si>
  <si>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</si>
  <si>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</si>
  <si>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Thøc ¨n ch¨n nu«i# 552 (F)_50KG (Thuèc)</t>
  </si>
  <si>
    <t>S90</t>
  </si>
  <si>
    <t>551F</t>
  </si>
  <si>
    <t>Thøc ¨n ch¨n nu«i# 551 (F)_50KG (Thuèc)</t>
  </si>
  <si>
    <t>S54</t>
  </si>
  <si>
    <t>Thøc ¨n ch¨n nu«i# 552S (F)_50KG (Thuèc)</t>
  </si>
  <si>
    <t>553MF</t>
  </si>
  <si>
    <t>Thøc ¨n ch¨n nu«i #  553MF (50KG)</t>
  </si>
  <si>
    <t>567SF</t>
  </si>
  <si>
    <t>Thøc ¨n ch¨n nu«i# 567S (F)_50KG (Thuèc)</t>
  </si>
  <si>
    <t>BagOF50-551F-65x105-122-Z-000-C</t>
  </si>
  <si>
    <t>BagOF50-553MF-65x105-122-Z-000-C</t>
  </si>
  <si>
    <t>BagOF50-567SF-65x105-122-Z-000-C</t>
  </si>
  <si>
    <t>511B</t>
  </si>
  <si>
    <t>Thøc ¨n ch¨n nu«i #  511B (25KG)</t>
  </si>
  <si>
    <t>S25</t>
  </si>
  <si>
    <t>552S</t>
  </si>
  <si>
    <t>Thøc ¨n ch¨n nu«i #  552S (25KG)</t>
  </si>
  <si>
    <t>567S</t>
  </si>
  <si>
    <t>Thøc ¨n ch¨n nu«i #  567S (25KG)</t>
  </si>
  <si>
    <t>BS10TA40</t>
  </si>
  <si>
    <t>550SF</t>
  </si>
  <si>
    <t>Thøc ¨n ch¨n nu«i# 550SF(50KG)(Thuèc)</t>
  </si>
  <si>
    <t>Thøc ¨n ch¨n nu«i #  552F(50KG)</t>
  </si>
  <si>
    <t>BagOF50-550SF-65x105-122-Z-000-C</t>
  </si>
  <si>
    <t>Date(Ngày): 14/05/2026</t>
  </si>
  <si>
    <t>BagB25- 551Pro- (42+10)x90-123-B-000-M</t>
  </si>
  <si>
    <t>BagOF50-540F-65x105-122-Z-000-C</t>
  </si>
  <si>
    <t>BagOF50-551GPF-65x105-122-Z-000-C</t>
  </si>
  <si>
    <t>BagOF50-566F-65x105-122-Z-000-C</t>
  </si>
  <si>
    <t>BagO25- 524- 52x87-93-B-000-H</t>
  </si>
  <si>
    <t>BagO25- HT11GP- 52x87-93-C-000-H</t>
  </si>
  <si>
    <t>BagO25- HT12- 52x87-93-C-000-H</t>
  </si>
  <si>
    <t>Bag O25- 510- 54x90-99-B-000-H</t>
  </si>
  <si>
    <t>BagO25-511S 52x87-93-B-000-H</t>
  </si>
  <si>
    <t>510</t>
  </si>
  <si>
    <t>Thøc ¨n ch¨n nu«i #  510 (25KG)</t>
  </si>
  <si>
    <t>511S</t>
  </si>
  <si>
    <t>Thøc ¨n ch¨n nu«i # 511S (25KG)</t>
  </si>
  <si>
    <t>511ANF</t>
  </si>
  <si>
    <t>Thøc ¨n ch¨n nu«i# 511ANF (50KG) (Thuèc)</t>
  </si>
  <si>
    <t>P92</t>
  </si>
  <si>
    <t>Thøc ¨n ch¨n nu«i # 524P(25KG)</t>
  </si>
  <si>
    <t>540F</t>
  </si>
  <si>
    <t>Thøc ¨n ch¨n nu«i #  540F (50KG)</t>
  </si>
  <si>
    <t>551Pro</t>
  </si>
  <si>
    <t>Thøc ¨n ch¨n nu«i # 551Pro (25Kg)</t>
  </si>
  <si>
    <t>551GP</t>
  </si>
  <si>
    <t>Thøc ¨n ch¨n nu«i #  551GP (25KG)</t>
  </si>
  <si>
    <t>551GPF</t>
  </si>
  <si>
    <t>Thøc ¨n ch¨n nu«i# 551GPF(50KG) (Thuèc)</t>
  </si>
  <si>
    <t>S13</t>
  </si>
  <si>
    <t>552</t>
  </si>
  <si>
    <t>Thøc ¨n ch¨n nu«i #  552 (25KG)</t>
  </si>
  <si>
    <t>552M</t>
  </si>
  <si>
    <t>Thøc ¨n ch¨n nu«i #  552M (25KG)</t>
  </si>
  <si>
    <t>553S</t>
  </si>
  <si>
    <t>Thøc ¨n ch¨n nu«i #  553S (25KG)</t>
  </si>
  <si>
    <t>566</t>
  </si>
  <si>
    <t>Thøc ¨n ch¨n nu«i #  566(25KG)</t>
  </si>
  <si>
    <t>566F</t>
  </si>
  <si>
    <t>Thøc ¨n ch¨n nu«i# 566 (F)_50KG (Thuèc)</t>
  </si>
  <si>
    <t>595</t>
  </si>
  <si>
    <t>Thøc ¨n ch¨n nu«i #  595 (25KGS)</t>
  </si>
  <si>
    <t>952</t>
  </si>
  <si>
    <t>Thøc ¨n ch¨n nu«i #  952 (25KG)</t>
  </si>
  <si>
    <t>966</t>
  </si>
  <si>
    <t>Thøc ¨n ch¨n nu«i #  966 (25KG)</t>
  </si>
  <si>
    <t>HT11GP</t>
  </si>
  <si>
    <t>Thøc ¨n ch¨n nu«i #  HT11 GP (25KG)</t>
  </si>
  <si>
    <t>HT12</t>
  </si>
  <si>
    <t>Thøc ¨n ch¨n nu«i #  HT12 (25KG)</t>
  </si>
  <si>
    <t>HT12S</t>
  </si>
  <si>
    <t>Thøc ¨n ch¨n nu«i #  HT12S(25KG)</t>
  </si>
  <si>
    <t>6991</t>
  </si>
  <si>
    <t>Thøc ¨n ch¨n nu«i # 6991 (25KG)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</si>
</sst>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7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zoomScale="80" zoomScaleNormal="80" workbookViewId="0">
      <pane ySplit="2" topLeftCell="A33" activePane="bottomLeft" state="frozen"/>
      <selection pane="bottomLeft" activeCell="J51" sqref="J51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26" t="s">
        <v>0</v>
      </c>
      <c r="B1" s="926"/>
      <c r="C1" s="926"/>
      <c r="D1" s="926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26"/>
      <c r="R1" s="926"/>
      <c r="S1" s="926"/>
      <c r="T1" s="926"/>
      <c r="U1" s="926"/>
      <c r="V1" s="926"/>
      <c r="W1" s="926"/>
      <c r="X1" s="926"/>
      <c r="Y1" s="926"/>
      <c r="Z1" s="20"/>
    </row>
    <row r="2" spans="1:234" ht="26.25" x14ac:dyDescent="0.2">
      <c r="A2" s="926" t="s">
        <v>229</v>
      </c>
      <c r="B2" s="926"/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20"/>
    </row>
    <row r="3" spans="1:234" ht="18.75" x14ac:dyDescent="0.2">
      <c r="A3" s="976" t="s">
        <v>514</v>
      </c>
      <c r="B3" s="976"/>
      <c r="C3" s="976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76" t="s">
        <v>515</v>
      </c>
      <c r="B4" s="976"/>
      <c r="C4" s="976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76" t="s">
        <v>516</v>
      </c>
      <c r="B5" s="976"/>
      <c r="C5" s="976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517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76" t="s">
        <v>518</v>
      </c>
      <c r="B7" s="976"/>
      <c r="C7" s="976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77" t="s">
        <v>519</v>
      </c>
      <c r="B8" s="977"/>
      <c r="C8" s="977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27" t="s">
        <v>584</v>
      </c>
      <c r="Y8" s="927"/>
      <c r="Z8" s="4"/>
    </row>
    <row r="9" spans="1:234" s="5" customFormat="1" ht="28.5" customHeight="1" x14ac:dyDescent="0.2">
      <c r="A9" s="946" t="s">
        <v>275</v>
      </c>
      <c r="B9" s="947"/>
      <c r="C9" s="947"/>
      <c r="D9" s="947"/>
      <c r="E9" s="947"/>
      <c r="F9" s="947"/>
      <c r="G9" s="947"/>
      <c r="H9" s="947"/>
      <c r="I9" s="947"/>
      <c r="J9" s="947"/>
      <c r="K9" s="947"/>
      <c r="L9" s="947"/>
      <c r="M9" s="948"/>
      <c r="N9" s="928" t="s">
        <v>252</v>
      </c>
      <c r="O9" s="929"/>
      <c r="P9" s="949" t="s">
        <v>255</v>
      </c>
      <c r="Q9" s="950"/>
      <c r="R9" s="950"/>
      <c r="S9" s="950"/>
      <c r="T9" s="950"/>
      <c r="U9" s="742"/>
      <c r="V9" s="930" t="s">
        <v>260</v>
      </c>
      <c r="W9" s="933" t="s">
        <v>259</v>
      </c>
      <c r="X9" s="936" t="s">
        <v>265</v>
      </c>
      <c r="Y9" s="939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39" t="s">
        <v>248</v>
      </c>
      <c r="B10" s="933" t="s">
        <v>249</v>
      </c>
      <c r="C10" s="965" t="s">
        <v>250</v>
      </c>
      <c r="D10" s="939" t="s">
        <v>251</v>
      </c>
      <c r="E10" s="941" t="s">
        <v>232</v>
      </c>
      <c r="F10" s="942"/>
      <c r="G10" s="967" t="s">
        <v>233</v>
      </c>
      <c r="H10" s="968"/>
      <c r="I10" s="967" t="s">
        <v>234</v>
      </c>
      <c r="J10" s="968"/>
      <c r="K10" s="943" t="s">
        <v>235</v>
      </c>
      <c r="L10" s="944"/>
      <c r="M10" s="945"/>
      <c r="N10" s="933" t="s">
        <v>254</v>
      </c>
      <c r="O10" s="933" t="s">
        <v>253</v>
      </c>
      <c r="P10" s="954" t="s">
        <v>269</v>
      </c>
      <c r="Q10" s="954" t="s">
        <v>253</v>
      </c>
      <c r="R10" s="954" t="s">
        <v>253</v>
      </c>
      <c r="S10" s="951" t="s">
        <v>257</v>
      </c>
      <c r="T10" s="316"/>
      <c r="U10" s="953" t="s">
        <v>258</v>
      </c>
      <c r="V10" s="931"/>
      <c r="W10" s="934"/>
      <c r="X10" s="937"/>
      <c r="Y10" s="940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40"/>
      <c r="B11" s="964"/>
      <c r="C11" s="966"/>
      <c r="D11" s="940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5"/>
      <c r="O11" s="935"/>
      <c r="P11" s="955"/>
      <c r="Q11" s="955"/>
      <c r="R11" s="955"/>
      <c r="S11" s="952"/>
      <c r="T11" s="316"/>
      <c r="U11" s="953"/>
      <c r="V11" s="932"/>
      <c r="W11" s="935"/>
      <c r="X11" s="938"/>
      <c r="Y11" s="940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741</v>
      </c>
      <c r="G12" s="24"/>
      <c r="H12" s="24">
        <v>1819</v>
      </c>
      <c r="I12" s="360"/>
      <c r="J12" s="360">
        <f>SUMIF(SUMPK!$B:$B,$B:$B,SUMPK!$O:$O)</f>
        <v>0</v>
      </c>
      <c r="K12" s="24"/>
      <c r="L12" s="24">
        <f>F12+H12-J12</f>
        <v>2560</v>
      </c>
      <c r="M12" s="15">
        <f>K12+L12</f>
        <v>2560</v>
      </c>
      <c r="N12" s="15">
        <v>112</v>
      </c>
      <c r="O12" s="276">
        <f>IF(N12=0,0,M12/N12)</f>
        <v>22.857142857142858</v>
      </c>
      <c r="P12" s="15">
        <v>111.5</v>
      </c>
      <c r="Q12" s="711">
        <f>T12/$Q$8</f>
        <v>733.33333333333337</v>
      </c>
      <c r="R12" s="276">
        <f>IF(P12=0,0,M12/P12*6)</f>
        <v>137.75784753363229</v>
      </c>
      <c r="S12" s="712">
        <f>T12/$T$8</f>
        <v>169.23076923076923</v>
      </c>
      <c r="T12" s="713">
        <v>4400</v>
      </c>
      <c r="U12" s="276">
        <f>IF(S12=0,0,M12/S12)</f>
        <v>15.127272727272727</v>
      </c>
      <c r="V12" s="278"/>
      <c r="W12" s="276">
        <f>IF(S12=0,0,(M12+V12)/S12)</f>
        <v>15.127272727272727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>
        <v>0</v>
      </c>
      <c r="HU12" s="343"/>
      <c r="HV12" s="343"/>
      <c r="HW12" s="343"/>
      <c r="HX12" s="343"/>
      <c r="HY12" s="872">
        <f t="shared" ref="HY12" si="26">SUM(HS12:HX12)</f>
        <v>671</v>
      </c>
      <c r="HZ12" s="873">
        <f>HY12/$HZ$10</f>
        <v>111.83333333333333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>
        <v>0</v>
      </c>
      <c r="HU13" s="343"/>
      <c r="HV13" s="343"/>
      <c r="HW13" s="343"/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>
        <v>1810</v>
      </c>
      <c r="I14" s="360"/>
      <c r="J14" s="360">
        <f>SUMIF(SUMPK!$B:$B,$B:$B,SUMPK!$O:$O)</f>
        <v>0</v>
      </c>
      <c r="K14" s="24"/>
      <c r="L14" s="24">
        <f t="shared" ref="L14:L72" si="86">F14+H14-J14</f>
        <v>2767</v>
      </c>
      <c r="M14" s="15">
        <f t="shared" si="27"/>
        <v>2767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289.56976744186045</v>
      </c>
      <c r="S14" s="712">
        <f t="shared" si="31"/>
        <v>24.615384615384617</v>
      </c>
      <c r="T14" s="713">
        <v>640</v>
      </c>
      <c r="U14" s="276">
        <f t="shared" si="32"/>
        <v>112.409375</v>
      </c>
      <c r="V14" s="278"/>
      <c r="W14" s="276">
        <f t="shared" si="33"/>
        <v>112.409375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>
        <v>0</v>
      </c>
      <c r="HU14" s="343"/>
      <c r="HV14" s="343"/>
      <c r="HW14" s="343"/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3180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7">F15+H15-J15</f>
        <v>3180</v>
      </c>
      <c r="M15" s="15">
        <f t="shared" si="27"/>
        <v>3180</v>
      </c>
      <c r="N15" s="15">
        <v>82.666666666666671</v>
      </c>
      <c r="O15" s="276">
        <f t="shared" si="28"/>
        <v>38.467741935483872</v>
      </c>
      <c r="P15" s="15">
        <v>195.66666666666666</v>
      </c>
      <c r="Q15" s="711">
        <f t="shared" si="29"/>
        <v>733.33333333333337</v>
      </c>
      <c r="R15" s="276">
        <f t="shared" si="30"/>
        <v>97.512776831345832</v>
      </c>
      <c r="S15" s="712">
        <f t="shared" si="31"/>
        <v>169.23076923076923</v>
      </c>
      <c r="T15" s="713">
        <v>4400</v>
      </c>
      <c r="U15" s="276">
        <f t="shared" si="32"/>
        <v>18.790909090909093</v>
      </c>
      <c r="V15" s="278"/>
      <c r="W15" s="276">
        <f t="shared" si="33"/>
        <v>18.790909090909093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>
        <v>0</v>
      </c>
      <c r="HU15" s="343"/>
      <c r="HV15" s="343"/>
      <c r="HW15" s="343"/>
      <c r="HX15" s="343"/>
      <c r="HY15" s="872">
        <f t="shared" si="84"/>
        <v>285</v>
      </c>
      <c r="HZ15" s="873">
        <f t="shared" si="85"/>
        <v>47.5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>
        <v>0</v>
      </c>
      <c r="HU16" s="343"/>
      <c r="HV16" s="343"/>
      <c r="HW16" s="343"/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440</v>
      </c>
      <c r="C17" s="275" t="s">
        <v>441</v>
      </c>
      <c r="D17" s="21">
        <v>25</v>
      </c>
      <c r="E17" s="24"/>
      <c r="F17" s="24">
        <v>2434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8">F17+H17-J17</f>
        <v>2434</v>
      </c>
      <c r="M17" s="15">
        <f t="shared" si="27"/>
        <v>2434</v>
      </c>
      <c r="N17" s="15">
        <v>131.66666666666666</v>
      </c>
      <c r="O17" s="276">
        <f t="shared" si="28"/>
        <v>18.486075949367091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19.776250000000001</v>
      </c>
      <c r="V17" s="278"/>
      <c r="W17" s="276">
        <f t="shared" si="33"/>
        <v>19.776250000000001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>
        <v>73</v>
      </c>
      <c r="HU17" s="343"/>
      <c r="HV17" s="343"/>
      <c r="HW17" s="343"/>
      <c r="HX17" s="343"/>
      <c r="HY17" s="872">
        <f t="shared" si="84"/>
        <v>73</v>
      </c>
      <c r="HZ17" s="873">
        <f t="shared" si="85"/>
        <v>12.166666666666666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1157</v>
      </c>
      <c r="G18" s="24"/>
      <c r="H18" s="24">
        <v>6625</v>
      </c>
      <c r="I18" s="360"/>
      <c r="J18" s="360">
        <f>SUMIF(SUMPK!$B:$B,$B:$B,SUMPK!$O:$O)</f>
        <v>329</v>
      </c>
      <c r="K18" s="24"/>
      <c r="L18" s="24">
        <f t="shared" si="87"/>
        <v>7453</v>
      </c>
      <c r="M18" s="15">
        <f t="shared" si="27"/>
        <v>7453</v>
      </c>
      <c r="N18" s="15">
        <v>910</v>
      </c>
      <c r="O18" s="276">
        <f t="shared" si="28"/>
        <v>8.1901098901098894</v>
      </c>
      <c r="P18" s="15">
        <v>547.33333333333337</v>
      </c>
      <c r="Q18" s="711">
        <f t="shared" si="29"/>
        <v>1600</v>
      </c>
      <c r="R18" s="276">
        <f t="shared" si="30"/>
        <v>81.701583434835555</v>
      </c>
      <c r="S18" s="712">
        <f t="shared" si="31"/>
        <v>369.23076923076923</v>
      </c>
      <c r="T18" s="713">
        <v>9600</v>
      </c>
      <c r="U18" s="276">
        <f t="shared" si="32"/>
        <v>20.185208333333332</v>
      </c>
      <c r="V18" s="278"/>
      <c r="W18" s="276">
        <f t="shared" si="33"/>
        <v>20.185208333333332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>
        <v>0</v>
      </c>
      <c r="HU18" s="343"/>
      <c r="HV18" s="343"/>
      <c r="HW18" s="343"/>
      <c r="HX18" s="343"/>
      <c r="HY18" s="872">
        <f t="shared" si="84"/>
        <v>0</v>
      </c>
      <c r="HZ18" s="873">
        <f t="shared" si="85"/>
        <v>0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838</v>
      </c>
      <c r="M19" s="15">
        <f t="shared" ref="M19" si="91">K19+L19</f>
        <v>838</v>
      </c>
      <c r="N19" s="15">
        <v>97.833333333333329</v>
      </c>
      <c r="O19" s="276">
        <f t="shared" si="28"/>
        <v>8.5655877342419089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13.6175</v>
      </c>
      <c r="V19" s="278"/>
      <c r="W19" s="276">
        <f t="shared" si="33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>
        <v>0</v>
      </c>
      <c r="HU19" s="343"/>
      <c r="HV19" s="343"/>
      <c r="HW19" s="343"/>
      <c r="HX19" s="343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1874</v>
      </c>
      <c r="M20" s="15">
        <f t="shared" si="27"/>
        <v>1874</v>
      </c>
      <c r="N20" s="15">
        <v>102.83333333333333</v>
      </c>
      <c r="O20" s="276">
        <f t="shared" si="28"/>
        <v>18.223662884927066</v>
      </c>
      <c r="P20" s="15">
        <v>158.66666666666666</v>
      </c>
      <c r="Q20" s="711">
        <f t="shared" si="29"/>
        <v>426.66666666666669</v>
      </c>
      <c r="R20" s="276">
        <f t="shared" si="30"/>
        <v>70.865546218487395</v>
      </c>
      <c r="S20" s="712">
        <f t="shared" si="31"/>
        <v>98.461538461538467</v>
      </c>
      <c r="T20" s="713">
        <v>2560</v>
      </c>
      <c r="U20" s="276">
        <f t="shared" si="32"/>
        <v>19.032812499999999</v>
      </c>
      <c r="V20" s="278"/>
      <c r="W20" s="276">
        <f t="shared" si="33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>
        <v>0</v>
      </c>
      <c r="HU20" s="343"/>
      <c r="HV20" s="343"/>
      <c r="HW20" s="343"/>
      <c r="HX20" s="343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1137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>
        <v>276</v>
      </c>
      <c r="HU21" s="343"/>
      <c r="HV21" s="343"/>
      <c r="HW21" s="343"/>
      <c r="HX21" s="343"/>
      <c r="HY21" s="872">
        <f t="shared" si="84"/>
        <v>276</v>
      </c>
      <c r="HZ21" s="873">
        <f t="shared" si="85"/>
        <v>46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8016</v>
      </c>
      <c r="G22" s="24"/>
      <c r="H22" s="24">
        <v>4869</v>
      </c>
      <c r="I22" s="360"/>
      <c r="J22" s="360">
        <f>SUMIF(SUMPK!$B:$B,$B:$B,SUMPK!$O:$O)</f>
        <v>2640</v>
      </c>
      <c r="K22" s="24"/>
      <c r="L22" s="24">
        <f t="shared" si="86"/>
        <v>10245</v>
      </c>
      <c r="M22" s="15">
        <f t="shared" si="27"/>
        <v>10245</v>
      </c>
      <c r="N22" s="15">
        <v>800.83333333333337</v>
      </c>
      <c r="O22" s="276">
        <f t="shared" si="28"/>
        <v>12.792924037460978</v>
      </c>
      <c r="P22" s="15">
        <v>1190.1666666666667</v>
      </c>
      <c r="Q22" s="711">
        <f>T22/$Q$8</f>
        <v>5066.666666666667</v>
      </c>
      <c r="R22" s="276">
        <f t="shared" si="30"/>
        <v>51.648228539420245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8.7621710526315777</v>
      </c>
      <c r="V22" s="278"/>
      <c r="W22" s="276">
        <f t="shared" si="33"/>
        <v>8.7621710526315777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>
        <v>454</v>
      </c>
      <c r="HU22" s="343"/>
      <c r="HV22" s="343"/>
      <c r="HW22" s="343"/>
      <c r="HX22" s="343"/>
      <c r="HY22" s="872">
        <f t="shared" si="84"/>
        <v>3384</v>
      </c>
      <c r="HZ22" s="873">
        <f t="shared" si="85"/>
        <v>564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352</v>
      </c>
      <c r="G23" s="24"/>
      <c r="H23" s="24">
        <v>1962</v>
      </c>
      <c r="I23" s="360"/>
      <c r="J23" s="360">
        <f>SUMIF(SUMPK!$B:$B,$B:$B,SUMPK!$O:$O)</f>
        <v>0</v>
      </c>
      <c r="K23" s="24"/>
      <c r="L23" s="24">
        <f t="shared" si="86"/>
        <v>2314</v>
      </c>
      <c r="M23" s="15">
        <f t="shared" si="27"/>
        <v>2314</v>
      </c>
      <c r="N23" s="15">
        <v>37.5</v>
      </c>
      <c r="O23" s="276">
        <f t="shared" si="28"/>
        <v>61.706666666666663</v>
      </c>
      <c r="P23" s="15">
        <v>40.666666666666664</v>
      </c>
      <c r="Q23" s="711">
        <f t="shared" si="29"/>
        <v>213.33333333333334</v>
      </c>
      <c r="R23" s="276">
        <f t="shared" si="30"/>
        <v>341.40983606557381</v>
      </c>
      <c r="S23" s="712">
        <f t="shared" si="31"/>
        <v>49.230769230769234</v>
      </c>
      <c r="T23" s="713">
        <v>1280</v>
      </c>
      <c r="U23" s="276">
        <f t="shared" si="92"/>
        <v>47.003124999999997</v>
      </c>
      <c r="V23" s="278"/>
      <c r="W23" s="276">
        <f t="shared" si="33"/>
        <v>47.003124999999997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>
        <v>261</v>
      </c>
      <c r="HU23" s="343"/>
      <c r="HV23" s="343"/>
      <c r="HW23" s="343"/>
      <c r="HX23" s="343"/>
      <c r="HY23" s="872">
        <f t="shared" si="84"/>
        <v>261</v>
      </c>
      <c r="HZ23" s="873">
        <f t="shared" si="85"/>
        <v>43.5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>
        <v>0</v>
      </c>
      <c r="HU24" s="343"/>
      <c r="HV24" s="343"/>
      <c r="HW24" s="343"/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3185</v>
      </c>
      <c r="G25" s="24"/>
      <c r="H25" s="24">
        <v>1890</v>
      </c>
      <c r="I25" s="360"/>
      <c r="J25" s="360">
        <f>SUMIF(SUMPK!$B:$B,$B:$B,SUMPK!$O:$O)</f>
        <v>297</v>
      </c>
      <c r="K25" s="24"/>
      <c r="L25" s="24">
        <f t="shared" ref="L25:L26" si="93">F25+H25-J25</f>
        <v>4778</v>
      </c>
      <c r="M25" s="15">
        <f t="shared" ref="M25:M26" si="94">K25+L25</f>
        <v>4778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77.642499999999998</v>
      </c>
      <c r="V25" s="278"/>
      <c r="W25" s="276">
        <f t="shared" si="33"/>
        <v>77.642499999999998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>
        <v>0</v>
      </c>
      <c r="HU25" s="343"/>
      <c r="HV25" s="343"/>
      <c r="HW25" s="343"/>
      <c r="HX25" s="343"/>
      <c r="HY25" s="872">
        <f t="shared" si="84"/>
        <v>0</v>
      </c>
      <c r="HZ25" s="873">
        <f t="shared" si="85"/>
        <v>0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3666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>
        <v>0</v>
      </c>
      <c r="HU26" s="343"/>
      <c r="HV26" s="343"/>
      <c r="HW26" s="343"/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>
        <v>0</v>
      </c>
      <c r="HU27" s="343"/>
      <c r="HV27" s="343"/>
      <c r="HW27" s="343"/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>
        <v>0</v>
      </c>
      <c r="HU28" s="343"/>
      <c r="HV28" s="343"/>
      <c r="HW28" s="343"/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>
        <v>0</v>
      </c>
      <c r="HU29" s="343"/>
      <c r="HV29" s="343"/>
      <c r="HW29" s="343"/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1274</v>
      </c>
      <c r="M30" s="15">
        <f t="shared" si="96"/>
        <v>1274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603.47368421052636</v>
      </c>
      <c r="S30" s="712">
        <f t="shared" si="31"/>
        <v>24.615384615384617</v>
      </c>
      <c r="T30" s="713">
        <v>640</v>
      </c>
      <c r="U30" s="276">
        <f t="shared" si="92"/>
        <v>51.756249999999994</v>
      </c>
      <c r="V30" s="278"/>
      <c r="W30" s="276">
        <f t="shared" si="33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>
        <v>0</v>
      </c>
      <c r="HU30" s="343"/>
      <c r="HV30" s="343"/>
      <c r="HW30" s="343"/>
      <c r="HX30" s="343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>
        <v>0</v>
      </c>
      <c r="HU31" s="343"/>
      <c r="HV31" s="343"/>
      <c r="HW31" s="343"/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3466</v>
      </c>
      <c r="G32" s="24"/>
      <c r="H32" s="24">
        <v>2912</v>
      </c>
      <c r="I32" s="360"/>
      <c r="J32" s="360">
        <f>SUMIF(SUMPK!$B:$B,$B:$B,SUMPK!$O:$O)</f>
        <v>332</v>
      </c>
      <c r="K32" s="24"/>
      <c r="L32" s="24">
        <f t="shared" si="95"/>
        <v>6046</v>
      </c>
      <c r="M32" s="15">
        <f t="shared" si="96"/>
        <v>6046</v>
      </c>
      <c r="N32" s="15">
        <v>336.83333333333331</v>
      </c>
      <c r="O32" s="276">
        <f t="shared" si="28"/>
        <v>17.949529935675411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7.0176785714285712</v>
      </c>
      <c r="V32" s="278"/>
      <c r="W32" s="276">
        <f t="shared" si="33"/>
        <v>7.0176785714285712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>
        <v>0</v>
      </c>
      <c r="HU32" s="343"/>
      <c r="HV32" s="343"/>
      <c r="HW32" s="343"/>
      <c r="HX32" s="343"/>
      <c r="HY32" s="872">
        <f t="shared" si="84"/>
        <v>6962</v>
      </c>
      <c r="HZ32" s="873">
        <f t="shared" si="85"/>
        <v>1160.3333333333333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>
        <v>0</v>
      </c>
      <c r="HU34" s="343"/>
      <c r="HV34" s="343"/>
      <c r="HW34" s="343"/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>
        <v>0</v>
      </c>
      <c r="HU35" s="343"/>
      <c r="HV35" s="343"/>
      <c r="HW35" s="343"/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>
        <v>0</v>
      </c>
      <c r="HU36" s="343"/>
      <c r="HV36" s="343"/>
      <c r="HW36" s="343"/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>
        <v>0</v>
      </c>
      <c r="HU37" s="343"/>
      <c r="HV37" s="343"/>
      <c r="HW37" s="343"/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3325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>
        <v>575</v>
      </c>
      <c r="HU38" s="343"/>
      <c r="HV38" s="343"/>
      <c r="HW38" s="343"/>
      <c r="HX38" s="343"/>
      <c r="HY38" s="872">
        <f t="shared" si="84"/>
        <v>575</v>
      </c>
      <c r="HZ38" s="873">
        <f t="shared" si="85"/>
        <v>95.833333333333329</v>
      </c>
    </row>
    <row r="39" spans="1:234" s="341" customFormat="1" ht="15" customHeight="1" x14ac:dyDescent="0.2">
      <c r="A39" s="21">
        <v>28</v>
      </c>
      <c r="B39" s="21" t="s">
        <v>484</v>
      </c>
      <c r="C39" s="275" t="s">
        <v>481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>
        <v>0</v>
      </c>
      <c r="HU39" s="343"/>
      <c r="HV39" s="343"/>
      <c r="HW39" s="343"/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495</v>
      </c>
      <c r="C40" s="275" t="s">
        <v>483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>
        <v>0</v>
      </c>
      <c r="HU40" s="343"/>
      <c r="HV40" s="343"/>
      <c r="HW40" s="343"/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9115</v>
      </c>
      <c r="G41" s="24"/>
      <c r="H41" s="24"/>
      <c r="I41" s="24"/>
      <c r="J41" s="360">
        <f>SUMIF(SUMPK!$B:$B,$B:$B,SUMPK!$O:$O)</f>
        <v>0</v>
      </c>
      <c r="K41" s="24"/>
      <c r="L41" s="24">
        <f t="shared" si="97"/>
        <v>9115</v>
      </c>
      <c r="M41" s="15">
        <f t="shared" si="98"/>
        <v>9115</v>
      </c>
      <c r="N41" s="15">
        <v>96.833333333333329</v>
      </c>
      <c r="O41" s="276">
        <f t="shared" si="28"/>
        <v>94.130808950086063</v>
      </c>
      <c r="P41" s="15">
        <v>300</v>
      </c>
      <c r="Q41" s="711">
        <f t="shared" si="29"/>
        <v>666.66666666666663</v>
      </c>
      <c r="R41" s="276">
        <f t="shared" si="30"/>
        <v>182.3</v>
      </c>
      <c r="S41" s="712">
        <f t="shared" si="31"/>
        <v>153.84615384615384</v>
      </c>
      <c r="T41" s="713">
        <v>4000</v>
      </c>
      <c r="U41" s="276">
        <f t="shared" si="99"/>
        <v>59.247500000000002</v>
      </c>
      <c r="V41" s="278"/>
      <c r="W41" s="276">
        <f t="shared" si="100"/>
        <v>59.247500000000002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>
        <v>232</v>
      </c>
      <c r="HU41" s="343"/>
      <c r="HV41" s="343"/>
      <c r="HW41" s="343"/>
      <c r="HX41" s="343"/>
      <c r="HY41" s="872">
        <f t="shared" si="84"/>
        <v>232</v>
      </c>
      <c r="HZ41" s="873">
        <f t="shared" si="85"/>
        <v>38.666666666666664</v>
      </c>
    </row>
    <row r="42" spans="1:234" s="341" customFormat="1" ht="15" customHeight="1" x14ac:dyDescent="0.2">
      <c r="A42" s="21">
        <v>31</v>
      </c>
      <c r="B42" s="21" t="s">
        <v>522</v>
      </c>
      <c r="C42" s="275" t="s">
        <v>525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>
        <v>0</v>
      </c>
      <c r="HU42" s="343"/>
      <c r="HV42" s="343"/>
      <c r="HW42" s="343"/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7677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7677</v>
      </c>
      <c r="M43" s="15">
        <f t="shared" si="98"/>
        <v>7677</v>
      </c>
      <c r="N43" s="15">
        <v>387.16666666666669</v>
      </c>
      <c r="O43" s="276">
        <f t="shared" si="102"/>
        <v>19.828669823504089</v>
      </c>
      <c r="P43" s="15">
        <v>302</v>
      </c>
      <c r="Q43" s="711">
        <f t="shared" si="103"/>
        <v>1333.3333333333333</v>
      </c>
      <c r="R43" s="276">
        <f t="shared" si="104"/>
        <v>152.523178807947</v>
      </c>
      <c r="S43" s="712">
        <f t="shared" si="105"/>
        <v>307.69230769230768</v>
      </c>
      <c r="T43" s="713">
        <v>8000</v>
      </c>
      <c r="U43" s="276">
        <f t="shared" si="99"/>
        <v>24.95025</v>
      </c>
      <c r="V43" s="278"/>
      <c r="W43" s="276">
        <f t="shared" si="100"/>
        <v>24.95025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>
        <v>0</v>
      </c>
      <c r="HU43" s="343"/>
      <c r="HV43" s="343"/>
      <c r="HW43" s="343"/>
      <c r="HX43" s="343"/>
      <c r="HY43" s="872">
        <f t="shared" si="84"/>
        <v>0</v>
      </c>
      <c r="HZ43" s="873">
        <f t="shared" si="85"/>
        <v>0</v>
      </c>
    </row>
    <row r="44" spans="1:234" s="341" customFormat="1" x14ac:dyDescent="0.2">
      <c r="A44" s="21">
        <v>33</v>
      </c>
      <c r="B44" s="297">
        <v>12907005510005</v>
      </c>
      <c r="C44" s="715" t="s">
        <v>482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>
        <v>0</v>
      </c>
      <c r="HU44" s="343"/>
      <c r="HV44" s="343"/>
      <c r="HW44" s="343"/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485</v>
      </c>
      <c r="C45" s="715" t="s">
        <v>486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>
        <v>0</v>
      </c>
      <c r="HU45" s="343"/>
      <c r="HV45" s="343"/>
      <c r="HW45" s="343"/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3409</v>
      </c>
      <c r="G46" s="24"/>
      <c r="H46" s="24"/>
      <c r="I46" s="360"/>
      <c r="J46" s="360">
        <f>SUMIF(SUMPK!$B:$B,$B:$B,SUMPK!$O:$O)</f>
        <v>0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>
        <v>1744</v>
      </c>
      <c r="HU46" s="343"/>
      <c r="HV46" s="343"/>
      <c r="HW46" s="343"/>
      <c r="HX46" s="343"/>
      <c r="HY46" s="872">
        <f t="shared" si="84"/>
        <v>2328</v>
      </c>
      <c r="HZ46" s="873">
        <f t="shared" si="85"/>
        <v>388</v>
      </c>
    </row>
    <row r="47" spans="1:234" s="323" customFormat="1" x14ac:dyDescent="0.2">
      <c r="A47" s="21">
        <v>36</v>
      </c>
      <c r="B47" s="21" t="s">
        <v>523</v>
      </c>
      <c r="C47" s="275" t="s">
        <v>526</v>
      </c>
      <c r="D47" s="21">
        <v>25</v>
      </c>
      <c r="E47" s="24"/>
      <c r="F47" s="24">
        <v>136</v>
      </c>
      <c r="G47" s="24"/>
      <c r="H47" s="24"/>
      <c r="I47" s="360"/>
      <c r="J47" s="360">
        <f>SUMIF(SUMPK!$B:$B,$B:$B,SUMPK!$O:$O)</f>
        <v>0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>
        <v>627</v>
      </c>
      <c r="HU47" s="343"/>
      <c r="HV47" s="343"/>
      <c r="HW47" s="343"/>
      <c r="HX47" s="343"/>
      <c r="HY47" s="872">
        <f t="shared" si="84"/>
        <v>1254</v>
      </c>
      <c r="HZ47" s="873">
        <f t="shared" si="85"/>
        <v>209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8596</v>
      </c>
      <c r="G48" s="24"/>
      <c r="H48" s="24"/>
      <c r="I48" s="24"/>
      <c r="J48" s="360">
        <f>SUMIF(SUMPK!$B:$B,$B:$B,SUMPK!$O:$O)</f>
        <v>920</v>
      </c>
      <c r="K48" s="24"/>
      <c r="L48" s="24">
        <f t="shared" si="97"/>
        <v>7676</v>
      </c>
      <c r="M48" s="15">
        <f t="shared" si="98"/>
        <v>7676</v>
      </c>
      <c r="N48" s="15">
        <v>81</v>
      </c>
      <c r="O48" s="276">
        <f t="shared" si="28"/>
        <v>94.76543209876543</v>
      </c>
      <c r="P48" s="15">
        <v>106.66666666666667</v>
      </c>
      <c r="Q48" s="711">
        <f>T48/$Q$8</f>
        <v>1066.6666666666667</v>
      </c>
      <c r="R48" s="276">
        <f t="shared" si="30"/>
        <v>431.77499999999998</v>
      </c>
      <c r="S48" s="712">
        <f t="shared" si="31"/>
        <v>246.15384615384616</v>
      </c>
      <c r="T48" s="713">
        <v>6400</v>
      </c>
      <c r="U48" s="276">
        <f t="shared" si="92"/>
        <v>31.18375</v>
      </c>
      <c r="V48" s="278"/>
      <c r="W48" s="276">
        <f t="shared" si="33"/>
        <v>31.18375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>
        <v>0</v>
      </c>
      <c r="HU48" s="343"/>
      <c r="HV48" s="343"/>
      <c r="HW48" s="343"/>
      <c r="HX48" s="343"/>
      <c r="HY48" s="872">
        <f t="shared" si="84"/>
        <v>0</v>
      </c>
      <c r="HZ48" s="873">
        <f t="shared" si="85"/>
        <v>0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5043</v>
      </c>
      <c r="G49" s="24"/>
      <c r="H49" s="24"/>
      <c r="I49" s="360"/>
      <c r="J49" s="360">
        <f>SUMIF(SUMPK!$B:$B,$B:$B,SUMPK!$O:$O)</f>
        <v>368</v>
      </c>
      <c r="K49" s="24"/>
      <c r="L49" s="24">
        <f t="shared" si="97"/>
        <v>4675</v>
      </c>
      <c r="M49" s="15">
        <f t="shared" si="98"/>
        <v>4675</v>
      </c>
      <c r="N49" s="15">
        <v>51.166666666666664</v>
      </c>
      <c r="O49" s="276">
        <f t="shared" si="28"/>
        <v>91.368078175895775</v>
      </c>
      <c r="P49" s="15">
        <v>125.16666666666667</v>
      </c>
      <c r="Q49" s="711">
        <f t="shared" si="29"/>
        <v>800</v>
      </c>
      <c r="R49" s="276">
        <f t="shared" si="30"/>
        <v>224.10119840213048</v>
      </c>
      <c r="S49" s="712">
        <f t="shared" si="31"/>
        <v>184.61538461538461</v>
      </c>
      <c r="T49" s="713">
        <v>4800</v>
      </c>
      <c r="U49" s="276">
        <f t="shared" si="92"/>
        <v>25.322916666666668</v>
      </c>
      <c r="V49" s="278"/>
      <c r="W49" s="276">
        <f t="shared" si="33"/>
        <v>25.322916666666668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>
        <v>0</v>
      </c>
      <c r="HU49" s="343"/>
      <c r="HV49" s="343"/>
      <c r="HW49" s="343"/>
      <c r="HX49" s="343"/>
      <c r="HY49" s="872">
        <f t="shared" si="84"/>
        <v>0</v>
      </c>
      <c r="HZ49" s="873">
        <f t="shared" si="85"/>
        <v>0</v>
      </c>
    </row>
    <row r="50" spans="1:234" s="323" customFormat="1" ht="15" customHeight="1" x14ac:dyDescent="0.2">
      <c r="A50" s="21">
        <v>39</v>
      </c>
      <c r="B50" s="21" t="s">
        <v>524</v>
      </c>
      <c r="C50" s="275" t="s">
        <v>527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>
        <v>0</v>
      </c>
      <c r="HU50" s="343"/>
      <c r="HV50" s="343"/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21455</v>
      </c>
      <c r="G51" s="24"/>
      <c r="H51" s="235"/>
      <c r="I51" s="360"/>
      <c r="J51" s="360">
        <f>SUMIF(SUMPK!$B:$B,$B:$B,SUMPK!$O:$O)</f>
        <v>2449</v>
      </c>
      <c r="K51" s="24"/>
      <c r="L51" s="24">
        <f t="shared" si="97"/>
        <v>19006</v>
      </c>
      <c r="M51" s="15">
        <f t="shared" si="98"/>
        <v>19006</v>
      </c>
      <c r="N51" s="15">
        <v>1117.5</v>
      </c>
      <c r="O51" s="276">
        <f t="shared" si="28"/>
        <v>17.007606263982105</v>
      </c>
      <c r="P51" s="15">
        <v>1603.1666666666667</v>
      </c>
      <c r="Q51" s="711">
        <f t="shared" si="29"/>
        <v>6666.666666666667</v>
      </c>
      <c r="R51" s="276">
        <f t="shared" si="30"/>
        <v>71.131718473853823</v>
      </c>
      <c r="S51" s="712">
        <f t="shared" si="31"/>
        <v>1538.4615384615386</v>
      </c>
      <c r="T51" s="713">
        <v>40000</v>
      </c>
      <c r="U51" s="276">
        <f t="shared" si="92"/>
        <v>12.353899999999999</v>
      </c>
      <c r="V51" s="278"/>
      <c r="W51" s="276">
        <f t="shared" si="33"/>
        <v>12.353899999999999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>
        <v>0</v>
      </c>
      <c r="HU51" s="343"/>
      <c r="HV51" s="343"/>
      <c r="HW51" s="343"/>
      <c r="HX51" s="343"/>
      <c r="HY51" s="872">
        <f t="shared" si="84"/>
        <v>645</v>
      </c>
      <c r="HZ51" s="873">
        <f t="shared" si="85"/>
        <v>107.5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676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>
        <v>304</v>
      </c>
      <c r="HU52" s="343"/>
      <c r="HV52" s="343"/>
      <c r="HW52" s="343"/>
      <c r="HX52" s="343"/>
      <c r="HY52" s="872">
        <f t="shared" si="84"/>
        <v>304</v>
      </c>
      <c r="HZ52" s="873">
        <f t="shared" si="85"/>
        <v>50.666666666666664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1140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>
        <v>863</v>
      </c>
      <c r="HU53" s="343"/>
      <c r="HV53" s="343"/>
      <c r="HW53" s="343"/>
      <c r="HX53" s="343"/>
      <c r="HY53" s="872">
        <f t="shared" si="84"/>
        <v>863</v>
      </c>
      <c r="HZ53" s="873">
        <f t="shared" si="85"/>
        <v>143.83333333333334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5391</v>
      </c>
      <c r="G54" s="24"/>
      <c r="H54" s="24"/>
      <c r="I54" s="360"/>
      <c r="J54" s="360">
        <f>SUMIF(SUMPK!$B:$B,$B:$B,SUMPK!$O:$O)</f>
        <v>976</v>
      </c>
      <c r="K54" s="24"/>
      <c r="L54" s="24">
        <f t="shared" si="86"/>
        <v>4415</v>
      </c>
      <c r="M54" s="15">
        <f t="shared" si="27"/>
        <v>4415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111.53684210526315</v>
      </c>
      <c r="S54" s="712">
        <f t="shared" si="31"/>
        <v>361.53846153846155</v>
      </c>
      <c r="T54" s="713">
        <v>9400</v>
      </c>
      <c r="U54" s="276">
        <f t="shared" si="92"/>
        <v>12.211702127659574</v>
      </c>
      <c r="V54" s="278"/>
      <c r="W54" s="276">
        <f t="shared" si="33"/>
        <v>12.211702127659574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>
        <v>0</v>
      </c>
      <c r="HU54" s="343"/>
      <c r="HV54" s="343"/>
      <c r="HW54" s="343"/>
      <c r="HX54" s="343"/>
      <c r="HY54" s="872">
        <f t="shared" si="84"/>
        <v>1992</v>
      </c>
      <c r="HZ54" s="873">
        <f t="shared" si="85"/>
        <v>332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3805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3805</v>
      </c>
      <c r="M55" s="15">
        <f t="shared" si="27"/>
        <v>3805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408.8955223880597</v>
      </c>
      <c r="S55" s="712">
        <f t="shared" si="31"/>
        <v>98.461538461538467</v>
      </c>
      <c r="T55" s="713">
        <v>2560</v>
      </c>
      <c r="U55" s="276">
        <f t="shared" si="92"/>
        <v>38.64453125</v>
      </c>
      <c r="V55" s="278"/>
      <c r="W55" s="276">
        <f t="shared" si="33"/>
        <v>38.64453125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>
        <v>0</v>
      </c>
      <c r="HU55" s="343"/>
      <c r="HV55" s="343"/>
      <c r="HW55" s="343"/>
      <c r="HX55" s="343"/>
      <c r="HY55" s="872">
        <f t="shared" si="84"/>
        <v>0</v>
      </c>
      <c r="HZ55" s="873">
        <f t="shared" si="85"/>
        <v>0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7784</v>
      </c>
      <c r="G56" s="24"/>
      <c r="H56" s="24"/>
      <c r="I56" s="360"/>
      <c r="J56" s="360">
        <f>SUMIF(SUMPK!$B:$B,$B:$B,SUMPK!$O:$O)</f>
        <v>1077</v>
      </c>
      <c r="K56" s="24"/>
      <c r="L56" s="24">
        <f t="shared" si="86"/>
        <v>6707</v>
      </c>
      <c r="M56" s="15">
        <f t="shared" si="27"/>
        <v>6707</v>
      </c>
      <c r="N56" s="15">
        <v>1453.1666666666667</v>
      </c>
      <c r="O56" s="276">
        <f t="shared" si="28"/>
        <v>4.6154375501777727</v>
      </c>
      <c r="P56" s="15">
        <v>972.66666666666663</v>
      </c>
      <c r="Q56" s="711">
        <f t="shared" si="29"/>
        <v>7333.333333333333</v>
      </c>
      <c r="R56" s="276">
        <f t="shared" si="30"/>
        <v>41.372858122001375</v>
      </c>
      <c r="S56" s="712">
        <f t="shared" si="31"/>
        <v>1692.3076923076924</v>
      </c>
      <c r="T56" s="713">
        <v>44000</v>
      </c>
      <c r="U56" s="276">
        <f t="shared" si="92"/>
        <v>3.9632272727272726</v>
      </c>
      <c r="V56" s="278"/>
      <c r="W56" s="276">
        <f t="shared" si="33"/>
        <v>3.9632272727272726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>
        <v>2770</v>
      </c>
      <c r="HU56" s="343"/>
      <c r="HV56" s="343"/>
      <c r="HW56" s="343"/>
      <c r="HX56" s="343"/>
      <c r="HY56" s="872">
        <f t="shared" si="84"/>
        <v>4168</v>
      </c>
      <c r="HZ56" s="873">
        <f t="shared" si="85"/>
        <v>694.66666666666663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6410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>
        <v>0</v>
      </c>
      <c r="HU57" s="343"/>
      <c r="HV57" s="343"/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>
        <v>0</v>
      </c>
      <c r="HU58" s="343"/>
      <c r="HV58" s="343"/>
      <c r="HW58" s="343"/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3158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>
        <v>2374</v>
      </c>
      <c r="HU59" s="343"/>
      <c r="HV59" s="343"/>
      <c r="HW59" s="343"/>
      <c r="HX59" s="343"/>
      <c r="HY59" s="872">
        <f t="shared" si="84"/>
        <v>2374</v>
      </c>
      <c r="HZ59" s="873">
        <f t="shared" si="85"/>
        <v>395.66666666666669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7491</v>
      </c>
      <c r="G60" s="24"/>
      <c r="H60" s="24"/>
      <c r="I60" s="360"/>
      <c r="J60" s="360">
        <f>SUMIF(SUMPK!$B:$B,$B:$B,SUMPK!$O:$O)</f>
        <v>550</v>
      </c>
      <c r="K60" s="24"/>
      <c r="L60" s="24">
        <f t="shared" si="86"/>
        <v>6941</v>
      </c>
      <c r="M60" s="15">
        <f t="shared" si="27"/>
        <v>6941</v>
      </c>
      <c r="N60" s="15">
        <v>938.33333333333337</v>
      </c>
      <c r="O60" s="276">
        <f t="shared" si="28"/>
        <v>7.3971580817051503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14.098906249999999</v>
      </c>
      <c r="V60" s="278"/>
      <c r="W60" s="276">
        <f t="shared" si="33"/>
        <v>14.098906249999999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>
        <v>0</v>
      </c>
      <c r="HU60" s="343"/>
      <c r="HV60" s="343"/>
      <c r="HW60" s="343"/>
      <c r="HX60" s="343"/>
      <c r="HY60" s="872">
        <f t="shared" si="84"/>
        <v>0</v>
      </c>
      <c r="HZ60" s="873">
        <f t="shared" si="85"/>
        <v>0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>
        <v>0</v>
      </c>
      <c r="HU61" s="343"/>
      <c r="HV61" s="343"/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2454</v>
      </c>
      <c r="G62" s="24"/>
      <c r="H62" s="24"/>
      <c r="I62" s="24"/>
      <c r="J62" s="360">
        <f>SUMIF(SUMPK!$B:$B,$B:$B,SUMPK!$O:$O)</f>
        <v>0</v>
      </c>
      <c r="K62" s="24"/>
      <c r="L62" s="24">
        <f t="shared" si="86"/>
        <v>2454</v>
      </c>
      <c r="M62" s="15">
        <f t="shared" si="27"/>
        <v>2454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163.6</v>
      </c>
      <c r="S62" s="712">
        <f t="shared" si="31"/>
        <v>215.38461538461539</v>
      </c>
      <c r="T62" s="713">
        <v>5600</v>
      </c>
      <c r="U62" s="276">
        <f t="shared" si="92"/>
        <v>11.393571428571429</v>
      </c>
      <c r="V62" s="278"/>
      <c r="W62" s="276">
        <f t="shared" si="33"/>
        <v>11.393571428571429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>
        <v>966</v>
      </c>
      <c r="HU62" s="343"/>
      <c r="HV62" s="343"/>
      <c r="HW62" s="343"/>
      <c r="HX62" s="343"/>
      <c r="HY62" s="872">
        <f t="shared" si="84"/>
        <v>966</v>
      </c>
      <c r="HZ62" s="873">
        <f t="shared" si="85"/>
        <v>161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2070</v>
      </c>
      <c r="G63" s="24"/>
      <c r="H63" s="24">
        <v>1874</v>
      </c>
      <c r="I63" s="24"/>
      <c r="J63" s="360">
        <f>SUMIF(SUMPK!$B:$B,$B:$B,SUMPK!$O:$O)</f>
        <v>0</v>
      </c>
      <c r="K63" s="24"/>
      <c r="L63" s="24">
        <f t="shared" si="86"/>
        <v>3944</v>
      </c>
      <c r="M63" s="15">
        <f t="shared" si="27"/>
        <v>3944</v>
      </c>
      <c r="N63" s="15">
        <v>29.333333333333332</v>
      </c>
      <c r="O63" s="276">
        <f t="shared" si="28"/>
        <v>134.45454545454547</v>
      </c>
      <c r="P63" s="15">
        <v>94.166666666666671</v>
      </c>
      <c r="Q63" s="711">
        <f t="shared" si="29"/>
        <v>533.33333333333337</v>
      </c>
      <c r="R63" s="276">
        <f t="shared" si="30"/>
        <v>251.29911504424774</v>
      </c>
      <c r="S63" s="712">
        <f t="shared" si="31"/>
        <v>123.07692307692308</v>
      </c>
      <c r="T63" s="713">
        <v>3200</v>
      </c>
      <c r="U63" s="276">
        <f t="shared" si="92"/>
        <v>32.045000000000002</v>
      </c>
      <c r="V63" s="278"/>
      <c r="W63" s="276">
        <f t="shared" si="33"/>
        <v>32.045000000000002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>
        <v>0</v>
      </c>
      <c r="HU63" s="343"/>
      <c r="HV63" s="343"/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10359</v>
      </c>
      <c r="G64" s="24"/>
      <c r="H64" s="24"/>
      <c r="I64" s="360"/>
      <c r="J64" s="360">
        <f>SUMIF(SUMPK!$B:$B,$B:$B,SUMPK!$O:$O)</f>
        <v>201</v>
      </c>
      <c r="K64" s="24"/>
      <c r="L64" s="24">
        <f>F64+H64-J64</f>
        <v>10158</v>
      </c>
      <c r="M64" s="15">
        <f t="shared" si="27"/>
        <v>10158</v>
      </c>
      <c r="N64" s="15">
        <v>741.16666666666663</v>
      </c>
      <c r="O64" s="276">
        <f t="shared" si="28"/>
        <v>13.705419383854284</v>
      </c>
      <c r="P64" s="15">
        <v>508.83333333333331</v>
      </c>
      <c r="Q64" s="711">
        <f t="shared" si="29"/>
        <v>3733.3333333333335</v>
      </c>
      <c r="R64" s="276">
        <f t="shared" si="30"/>
        <v>119.77988863413037</v>
      </c>
      <c r="S64" s="712">
        <f t="shared" si="31"/>
        <v>861.53846153846155</v>
      </c>
      <c r="T64" s="713">
        <v>22400</v>
      </c>
      <c r="U64" s="276">
        <f t="shared" si="92"/>
        <v>11.790535714285713</v>
      </c>
      <c r="V64" s="278"/>
      <c r="W64" s="276">
        <f t="shared" si="33"/>
        <v>11.790535714285713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>
        <v>0</v>
      </c>
      <c r="HU64" s="343"/>
      <c r="HV64" s="343"/>
      <c r="HW64" s="343"/>
      <c r="HX64" s="343"/>
      <c r="HY64" s="872">
        <f t="shared" si="84"/>
        <v>0</v>
      </c>
      <c r="HZ64" s="873">
        <f t="shared" si="85"/>
        <v>0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2129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2129</v>
      </c>
      <c r="M65" s="15">
        <f t="shared" si="27"/>
        <v>2129</v>
      </c>
      <c r="N65" s="15">
        <v>274.16666666666669</v>
      </c>
      <c r="O65" s="276">
        <f t="shared" si="28"/>
        <v>7.7653495440729481</v>
      </c>
      <c r="P65" s="15">
        <v>145.5</v>
      </c>
      <c r="Q65" s="711">
        <f t="shared" si="29"/>
        <v>666.66666666666663</v>
      </c>
      <c r="R65" s="276">
        <f t="shared" si="30"/>
        <v>87.793814432989691</v>
      </c>
      <c r="S65" s="712">
        <f t="shared" si="31"/>
        <v>153.84615384615384</v>
      </c>
      <c r="T65" s="713">
        <v>4000</v>
      </c>
      <c r="U65" s="276">
        <f t="shared" si="92"/>
        <v>13.8385</v>
      </c>
      <c r="V65" s="278"/>
      <c r="W65" s="276">
        <f t="shared" si="33"/>
        <v>13.8385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>
        <v>0</v>
      </c>
      <c r="HU65" s="343"/>
      <c r="HV65" s="343"/>
      <c r="HW65" s="343"/>
      <c r="HX65" s="343"/>
      <c r="HY65" s="872">
        <f t="shared" si="84"/>
        <v>0</v>
      </c>
      <c r="HZ65" s="873">
        <f t="shared" si="85"/>
        <v>0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3614</v>
      </c>
      <c r="G66" s="24"/>
      <c r="H66" s="24">
        <v>2845</v>
      </c>
      <c r="I66" s="360"/>
      <c r="J66" s="360">
        <f>SUMIF(SUMPK!$B:$B,$B:$B,SUMPK!$O:$O)</f>
        <v>466</v>
      </c>
      <c r="K66" s="24"/>
      <c r="L66" s="24">
        <f t="shared" si="86"/>
        <v>5993</v>
      </c>
      <c r="M66" s="15">
        <f t="shared" si="27"/>
        <v>5993</v>
      </c>
      <c r="N66" s="15">
        <v>667.5</v>
      </c>
      <c r="O66" s="276">
        <f t="shared" si="28"/>
        <v>8.9782771535580519</v>
      </c>
      <c r="P66" s="15">
        <v>781.33333333333337</v>
      </c>
      <c r="Q66" s="711">
        <f t="shared" si="29"/>
        <v>3200</v>
      </c>
      <c r="R66" s="276">
        <f t="shared" si="30"/>
        <v>46.021331058020479</v>
      </c>
      <c r="S66" s="712">
        <f t="shared" si="31"/>
        <v>738.46153846153845</v>
      </c>
      <c r="T66" s="713">
        <v>19200</v>
      </c>
      <c r="U66" s="276">
        <f t="shared" si="92"/>
        <v>8.1155208333333331</v>
      </c>
      <c r="V66" s="278"/>
      <c r="W66" s="276">
        <f t="shared" si="33"/>
        <v>8.1155208333333331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>
        <v>1980</v>
      </c>
      <c r="HU66" s="343"/>
      <c r="HV66" s="343"/>
      <c r="HW66" s="343"/>
      <c r="HX66" s="343"/>
      <c r="HY66" s="872">
        <f t="shared" si="84"/>
        <v>4527</v>
      </c>
      <c r="HZ66" s="873">
        <f t="shared" si="85"/>
        <v>754.5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507</v>
      </c>
      <c r="D67" s="21">
        <v>25</v>
      </c>
      <c r="E67" s="24"/>
      <c r="F67" s="24">
        <v>1680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>
        <v>320</v>
      </c>
      <c r="HU67" s="343"/>
      <c r="HV67" s="343"/>
      <c r="HW67" s="343"/>
      <c r="HX67" s="343"/>
      <c r="HY67" s="872">
        <f t="shared" si="84"/>
        <v>320</v>
      </c>
      <c r="HZ67" s="873">
        <f t="shared" si="85"/>
        <v>53.333333333333336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>
        <v>0</v>
      </c>
      <c r="HU68" s="343"/>
      <c r="HV68" s="343"/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>
        <v>0</v>
      </c>
      <c r="HU69" s="343"/>
      <c r="HV69" s="343"/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3048</v>
      </c>
      <c r="G70" s="24"/>
      <c r="H70" s="24"/>
      <c r="I70" s="360"/>
      <c r="J70" s="360">
        <f>SUMIF(SUMPK!$B:$B,$B:$B,SUMPK!$O:$O)</f>
        <v>1711</v>
      </c>
      <c r="K70" s="24"/>
      <c r="L70" s="24">
        <f t="shared" si="86"/>
        <v>1337</v>
      </c>
      <c r="M70" s="15">
        <f t="shared" si="27"/>
        <v>1337</v>
      </c>
      <c r="N70" s="15">
        <v>278</v>
      </c>
      <c r="O70" s="276">
        <f t="shared" si="28"/>
        <v>4.8093525179856114</v>
      </c>
      <c r="P70" s="15">
        <v>323.16666666666669</v>
      </c>
      <c r="Q70" s="711">
        <f t="shared" si="29"/>
        <v>1333.3333333333333</v>
      </c>
      <c r="R70" s="276">
        <f t="shared" si="30"/>
        <v>24.823104693140795</v>
      </c>
      <c r="S70" s="712">
        <f t="shared" si="31"/>
        <v>307.69230769230768</v>
      </c>
      <c r="T70" s="713">
        <v>8000</v>
      </c>
      <c r="U70" s="276">
        <f t="shared" si="92"/>
        <v>4.3452500000000001</v>
      </c>
      <c r="V70" s="278"/>
      <c r="W70" s="276">
        <f t="shared" si="33"/>
        <v>4.3452500000000001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>
        <v>0</v>
      </c>
      <c r="HU70" s="350"/>
      <c r="HV70" s="350"/>
      <c r="HW70" s="350"/>
      <c r="HX70" s="350"/>
      <c r="HY70" s="878">
        <f t="shared" si="84"/>
        <v>0</v>
      </c>
      <c r="HZ70" s="879">
        <f t="shared" si="85"/>
        <v>0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70" t="s">
        <v>14</v>
      </c>
      <c r="B73" s="970"/>
      <c r="C73" s="970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70"/>
      <c r="B74" s="970"/>
      <c r="C74" s="970"/>
      <c r="D74" s="746">
        <v>25</v>
      </c>
      <c r="E74" s="747">
        <f t="shared" ref="E74:W74" si="118">SUM(E12:E71)-E73</f>
        <v>0</v>
      </c>
      <c r="F74" s="747">
        <f t="shared" si="118"/>
        <v>195080</v>
      </c>
      <c r="G74" s="747">
        <f t="shared" si="118"/>
        <v>0</v>
      </c>
      <c r="H74" s="747">
        <f t="shared" si="118"/>
        <v>26606</v>
      </c>
      <c r="I74" s="747">
        <f t="shared" si="118"/>
        <v>0</v>
      </c>
      <c r="J74" s="747">
        <f t="shared" si="118"/>
        <v>12316</v>
      </c>
      <c r="K74" s="747">
        <f t="shared" si="118"/>
        <v>0</v>
      </c>
      <c r="L74" s="747">
        <f t="shared" si="118"/>
        <v>209370</v>
      </c>
      <c r="M74" s="747">
        <f t="shared" si="118"/>
        <v>209370</v>
      </c>
      <c r="N74" s="747">
        <f t="shared" si="118"/>
        <v>11908.333333333334</v>
      </c>
      <c r="O74" s="747">
        <f t="shared" si="118"/>
        <v>1196.8408801855908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5595.959501047555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1460.7221578567594</v>
      </c>
      <c r="V74" s="747">
        <f t="shared" si="118"/>
        <v>0</v>
      </c>
      <c r="W74" s="747">
        <f t="shared" si="118"/>
        <v>1460.7221578567594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69"/>
      <c r="B79" s="969"/>
      <c r="C79" s="969"/>
      <c r="D79" s="969"/>
      <c r="E79" s="969"/>
      <c r="F79" s="969"/>
      <c r="G79" s="969"/>
      <c r="H79" s="969"/>
      <c r="I79" s="969"/>
      <c r="J79" s="969"/>
      <c r="K79" s="969"/>
      <c r="L79" s="969"/>
      <c r="M79" s="969"/>
      <c r="N79" s="969"/>
      <c r="O79" s="969"/>
      <c r="P79" s="969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75" t="s">
        <v>15</v>
      </c>
      <c r="B80" s="975"/>
      <c r="C80" s="975"/>
      <c r="D80" s="975"/>
      <c r="E80" s="975"/>
      <c r="F80" s="975"/>
      <c r="G80" s="975"/>
      <c r="H80" s="975"/>
      <c r="I80" s="975"/>
      <c r="J80" s="975"/>
      <c r="K80" s="975"/>
      <c r="L80" s="975"/>
      <c r="M80" s="975"/>
      <c r="N80" s="975"/>
      <c r="O80" s="975"/>
      <c r="P80" s="975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57" t="s">
        <v>3</v>
      </c>
      <c r="B81" s="957" t="s">
        <v>4</v>
      </c>
      <c r="C81" s="957"/>
      <c r="D81" s="960" t="s">
        <v>6</v>
      </c>
      <c r="E81" s="962" t="s">
        <v>7</v>
      </c>
      <c r="F81" s="958" t="s">
        <v>8</v>
      </c>
      <c r="G81" s="974" t="s">
        <v>9</v>
      </c>
      <c r="H81" s="957" t="s">
        <v>13</v>
      </c>
      <c r="I81" s="971" t="s">
        <v>2</v>
      </c>
      <c r="J81" s="971" t="s">
        <v>506</v>
      </c>
      <c r="K81" s="972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57"/>
      <c r="B82" s="957"/>
      <c r="C82" s="957"/>
      <c r="D82" s="961"/>
      <c r="E82" s="963"/>
      <c r="F82" s="959"/>
      <c r="G82" s="974"/>
      <c r="H82" s="957"/>
      <c r="I82" s="971"/>
      <c r="J82" s="971"/>
      <c r="K82" s="973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56" t="s">
        <v>194</v>
      </c>
      <c r="C83" s="956"/>
      <c r="D83" s="889">
        <v>101.5</v>
      </c>
      <c r="E83" s="24"/>
      <c r="F83" s="15"/>
      <c r="G83" s="294">
        <f>D83+E83-F83</f>
        <v>101.5</v>
      </c>
      <c r="H83" s="391">
        <f>2.5*4</f>
        <v>10</v>
      </c>
      <c r="I83" s="634"/>
      <c r="J83" s="297">
        <f>(I83+G83)/H83</f>
        <v>10.15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56" t="s">
        <v>27</v>
      </c>
      <c r="C84" s="956"/>
      <c r="D84" s="891">
        <v>808</v>
      </c>
      <c r="E84" s="15"/>
      <c r="F84" s="15">
        <f>4*16</f>
        <v>64</v>
      </c>
      <c r="G84" s="294">
        <f>D84+E84-F84</f>
        <v>744</v>
      </c>
      <c r="H84" s="21">
        <v>50</v>
      </c>
      <c r="I84" s="296"/>
      <c r="J84" s="297">
        <f>(I84+G84)/H84</f>
        <v>14.88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56" t="s">
        <v>16</v>
      </c>
      <c r="C85" s="956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3:C3"/>
    <mergeCell ref="A4:C4"/>
    <mergeCell ref="A5:C5"/>
    <mergeCell ref="A7:C7"/>
    <mergeCell ref="I10:J10"/>
    <mergeCell ref="A8:C8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2">
    <cfRule type="cellIs" dxfId="36" priority="1" operator="greaterThan">
      <formula>25</formula>
    </cfRule>
    <cfRule type="cellIs" dxfId="35" priority="2" operator="lessThan">
      <formula>15</formula>
    </cfRule>
    <cfRule type="cellIs" dxfId="34" priority="3" operator="between">
      <formula>15</formula>
      <formula>25</formula>
    </cfRule>
  </conditionalFormatting>
  <conditionalFormatting sqref="U12:U72">
    <cfRule type="cellIs" dxfId="33" priority="4" operator="between">
      <formula>25</formula>
      <formula>27</formula>
    </cfRule>
    <cfRule type="cellIs" dxfId="32" priority="5" operator="lessThan">
      <formula>25</formula>
    </cfRule>
    <cfRule type="cellIs" dxfId="31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5"/>
  <sheetViews>
    <sheetView zoomScaleNormal="100" workbookViewId="0">
      <pane ySplit="2" topLeftCell="A30" activePane="bottomLeft" state="frozen"/>
      <selection pane="bottomLeft" activeCell="J37" sqref="J37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652"/>
      <c r="EWM1" s="1">
        <v>5</v>
      </c>
    </row>
    <row r="2" spans="1:4088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27" t="str">
        <f>HIGRO!X8</f>
        <v>Date(Ngày): 14/05/2026</v>
      </c>
      <c r="X3" s="927"/>
      <c r="Y3" s="20"/>
      <c r="Z3" s="20"/>
      <c r="AB3" s="3"/>
      <c r="AC3" s="653"/>
    </row>
    <row r="4" spans="1:4088" s="5" customFormat="1" ht="21" customHeight="1" x14ac:dyDescent="0.2">
      <c r="A4" s="996" t="s">
        <v>274</v>
      </c>
      <c r="B4" s="997"/>
      <c r="C4" s="997"/>
      <c r="D4" s="997"/>
      <c r="E4" s="997"/>
      <c r="F4" s="997"/>
      <c r="G4" s="997"/>
      <c r="H4" s="997"/>
      <c r="I4" s="997"/>
      <c r="J4" s="997"/>
      <c r="K4" s="997"/>
      <c r="L4" s="997"/>
      <c r="M4" s="998"/>
      <c r="N4" s="928" t="s">
        <v>252</v>
      </c>
      <c r="O4" s="929"/>
      <c r="P4" s="949" t="s">
        <v>255</v>
      </c>
      <c r="Q4" s="950"/>
      <c r="R4" s="950"/>
      <c r="S4" s="950"/>
      <c r="T4" s="950"/>
      <c r="U4" s="980" t="s">
        <v>260</v>
      </c>
      <c r="V4" s="983" t="s">
        <v>259</v>
      </c>
      <c r="W4" s="986" t="s">
        <v>265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9" t="s">
        <v>233</v>
      </c>
      <c r="H5" s="920"/>
      <c r="I5" s="919" t="s">
        <v>234</v>
      </c>
      <c r="J5" s="920"/>
      <c r="K5" s="1004" t="s">
        <v>235</v>
      </c>
      <c r="L5" s="1005"/>
      <c r="M5" s="1006"/>
      <c r="N5" s="933" t="s">
        <v>254</v>
      </c>
      <c r="O5" s="933" t="s">
        <v>253</v>
      </c>
      <c r="P5" s="954" t="s">
        <v>256</v>
      </c>
      <c r="Q5" s="954" t="s">
        <v>253</v>
      </c>
      <c r="R5" s="951" t="s">
        <v>257</v>
      </c>
      <c r="S5" s="316"/>
      <c r="T5" s="953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90"/>
      <c r="B6" s="1003"/>
      <c r="C6" s="1002"/>
      <c r="D6" s="990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5"/>
      <c r="O6" s="935"/>
      <c r="P6" s="955"/>
      <c r="Q6" s="955"/>
      <c r="R6" s="952"/>
      <c r="S6" s="316"/>
      <c r="T6" s="953"/>
      <c r="U6" s="982"/>
      <c r="V6" s="985"/>
      <c r="W6" s="988"/>
      <c r="X6" s="990"/>
      <c r="Y6" s="1007"/>
      <c r="Z6" s="995"/>
      <c r="AA6" s="995"/>
      <c r="AB6" s="995"/>
      <c r="AC6" s="978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6">SUM(EZQ7:EZV7)</f>
        <v>0</v>
      </c>
      <c r="EZX7" s="877">
        <f>EZW7/$EZX$5</f>
        <v>0</v>
      </c>
      <c r="EZY7" s="683">
        <v>399</v>
      </c>
      <c r="EZZ7" s="684">
        <v>0</v>
      </c>
      <c r="FAA7" s="684"/>
      <c r="FAB7" s="684"/>
      <c r="FAC7" s="684"/>
      <c r="FAD7" s="684"/>
      <c r="FAE7" s="876">
        <f t="shared" ref="FAE7" si="187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8">E8+G8-I8</f>
        <v>0</v>
      </c>
      <c r="L8" s="24">
        <f t="shared" ref="L8:L21" si="189">F8+H8-J8</f>
        <v>1171</v>
      </c>
      <c r="M8" s="24">
        <f t="shared" ref="M8:M21" si="190">K8+L8</f>
        <v>1171</v>
      </c>
      <c r="N8" s="724">
        <v>32.166666666666664</v>
      </c>
      <c r="O8" s="276">
        <f t="shared" ref="O8:O17" si="191">IF(N8=0,0,M8/N8)</f>
        <v>36.404145077720209</v>
      </c>
      <c r="P8" s="712">
        <v>0</v>
      </c>
      <c r="Q8" s="276">
        <f t="shared" ref="Q8:Q21" si="192">IF(P8=0,0,M8/P8*6)</f>
        <v>0</v>
      </c>
      <c r="R8" s="277">
        <f t="shared" ref="R8:R21" si="193">S8/$S$3</f>
        <v>36.92307692307692</v>
      </c>
      <c r="S8" s="222">
        <v>960</v>
      </c>
      <c r="T8" s="276">
        <f t="shared" ref="T8:T17" si="194">IF(R8=0,0,M8/R8)</f>
        <v>31.714583333333337</v>
      </c>
      <c r="U8" s="303"/>
      <c r="V8" s="302">
        <f t="shared" ref="V8:V15" si="195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6">SUM(JZ8:KE8)</f>
        <v>0</v>
      </c>
      <c r="KG8" s="43">
        <f t="shared" ref="KG8:KG21" si="197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8">SUM(KH8:KM8)</f>
        <v>959</v>
      </c>
      <c r="KO8" s="68">
        <f t="shared" ref="KO8:KO21" si="199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200">SUM(KP8:KU8)</f>
        <v>1593</v>
      </c>
      <c r="KW8" s="68">
        <f t="shared" ref="KW8:KW21" si="201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2">SUM(KX8:LC8)</f>
        <v>993</v>
      </c>
      <c r="LE8" s="68">
        <f t="shared" ref="LE8:LE21" si="203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4">SUM(LF8:LK8)</f>
        <v>1823</v>
      </c>
      <c r="LM8" s="68">
        <f t="shared" ref="LM8:LM21" si="205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6">SUM(LN8:LS8)</f>
        <v>2751</v>
      </c>
      <c r="LU8" s="68">
        <f t="shared" ref="LU8:LU21" si="207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8">SUM(LV8:MA8)</f>
        <v>1653</v>
      </c>
      <c r="MC8" s="68">
        <f t="shared" ref="MC8:MC21" si="209">MB8/$KN$5</f>
        <v>275.5</v>
      </c>
      <c r="MD8" s="48"/>
      <c r="ME8" s="49"/>
      <c r="MF8" s="49"/>
      <c r="MG8" s="49"/>
      <c r="MH8" s="49"/>
      <c r="MI8" s="49"/>
      <c r="MJ8" s="67">
        <f t="shared" ref="MJ8:MJ21" si="210">SUM(MD8:MI8)</f>
        <v>0</v>
      </c>
      <c r="MK8" s="68">
        <f t="shared" ref="MK8:MK21" si="211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2">SUM(ML8:MQ8)</f>
        <v>2359</v>
      </c>
      <c r="MS8" s="68">
        <f t="shared" ref="MS8:MS21" si="213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4">SUM(MT8:MY8)</f>
        <v>0</v>
      </c>
      <c r="NA8" s="68">
        <f t="shared" ref="NA8:NA21" si="215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6">SUM(NB8:NG8)</f>
        <v>3689</v>
      </c>
      <c r="NI8" s="68">
        <f t="shared" ref="NI8:NI21" si="217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8">SUM(NJ8:NO8)</f>
        <v>0</v>
      </c>
      <c r="NQ8" s="68">
        <f t="shared" ref="NQ8:NQ21" si="219">NP8/$KN$5</f>
        <v>0</v>
      </c>
      <c r="NR8" s="48"/>
      <c r="NS8" s="49"/>
      <c r="NT8" s="49"/>
      <c r="NU8" s="49"/>
      <c r="NV8" s="49"/>
      <c r="NW8" s="49"/>
      <c r="NX8" s="67">
        <f t="shared" ref="NX8:NX21" si="220">SUM(NR8:NW8)</f>
        <v>0</v>
      </c>
      <c r="NY8" s="68">
        <f t="shared" ref="NY8:NY21" si="221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2">SUM(NZ8:OE8)</f>
        <v>1657</v>
      </c>
      <c r="OG8" s="68">
        <f t="shared" ref="OG8:OG21" si="223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4">SUM(OH8:OM8)</f>
        <v>0</v>
      </c>
      <c r="OO8" s="68">
        <f t="shared" ref="OO8:OO21" si="225">ON8/$KN$5</f>
        <v>0</v>
      </c>
      <c r="OP8" s="48"/>
      <c r="OQ8" s="49"/>
      <c r="OR8" s="49"/>
      <c r="OS8" s="49"/>
      <c r="OT8" s="49"/>
      <c r="OU8" s="49"/>
      <c r="OV8" s="67">
        <f t="shared" ref="OV8:OV21" si="226">SUM(OP8:OU8)</f>
        <v>0</v>
      </c>
      <c r="OW8" s="68">
        <f t="shared" ref="OW8:OW21" si="227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8">SUM(OX8:PC8)</f>
        <v>1419</v>
      </c>
      <c r="PE8" s="68">
        <f t="shared" ref="PE8:PE21" si="229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30">SUM(PF8:PK8)</f>
        <v>1987</v>
      </c>
      <c r="PM8" s="68">
        <f t="shared" ref="PM8:PM21" si="231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2">SUM(PN8:PS8)</f>
        <v>1919</v>
      </c>
      <c r="PU8" s="105">
        <f t="shared" ref="PU8:PU21" si="233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4">SUM(PV8:QA8)</f>
        <v>1008</v>
      </c>
      <c r="QC8" s="105">
        <f t="shared" ref="QC8:QC21" si="235">QB8/$PU$5</f>
        <v>168</v>
      </c>
      <c r="QD8" s="106"/>
      <c r="QE8" s="107"/>
      <c r="QF8" s="107"/>
      <c r="QG8" s="107"/>
      <c r="QH8" s="107"/>
      <c r="QI8" s="107"/>
      <c r="QJ8" s="104">
        <f t="shared" ref="QJ8:QJ21" si="236">SUM(QD8:QI8)</f>
        <v>0</v>
      </c>
      <c r="QK8" s="105">
        <f t="shared" ref="QK8:QK21" si="237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8">SUM(QL8:QQ8)</f>
        <v>1975</v>
      </c>
      <c r="QS8" s="105">
        <f t="shared" ref="QS8:QS21" si="239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40">SUM(QT8:QY8)</f>
        <v>0</v>
      </c>
      <c r="RA8" s="105">
        <f t="shared" ref="RA8:RA21" si="241">QZ8/$PU$5</f>
        <v>0</v>
      </c>
      <c r="RB8" s="106"/>
      <c r="RC8" s="107"/>
      <c r="RD8" s="107"/>
      <c r="RE8" s="107"/>
      <c r="RF8" s="107"/>
      <c r="RG8" s="107"/>
      <c r="RH8" s="104">
        <f t="shared" ref="RH8:RH21" si="242">SUM(RB8:RG8)</f>
        <v>0</v>
      </c>
      <c r="RI8" s="105">
        <f t="shared" ref="RI8:RI21" si="243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4">SUM(RJ8:RO8)</f>
        <v>1667</v>
      </c>
      <c r="RQ8" s="105">
        <f t="shared" ref="RQ8:RQ21" si="245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6">SUM(RR8:RW8)</f>
        <v>0</v>
      </c>
      <c r="RY8" s="105">
        <f t="shared" ref="RY8:RY21" si="247">RX8/$PU$5</f>
        <v>0</v>
      </c>
      <c r="RZ8" s="106"/>
      <c r="SA8" s="107"/>
      <c r="SB8" s="107"/>
      <c r="SC8" s="107"/>
      <c r="SD8" s="107"/>
      <c r="SE8" s="107"/>
      <c r="SF8" s="104">
        <f t="shared" ref="SF8:SF21" si="248">SUM(RZ8:SE8)</f>
        <v>0</v>
      </c>
      <c r="SG8" s="105">
        <f t="shared" ref="SG8:SG21" si="249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50">SUM(SH8:SM8)</f>
        <v>1998</v>
      </c>
      <c r="SO8" s="105">
        <f t="shared" ref="SO8:SO21" si="251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2">SUM(SP8:SU8)</f>
        <v>1987</v>
      </c>
      <c r="SW8" s="105">
        <f t="shared" ref="SW8:SW21" si="253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4">SUM(SX8:TC8)</f>
        <v>0</v>
      </c>
      <c r="TE8" s="105">
        <f t="shared" ref="TE8:TE21" si="255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6">SUM(TF8:TK8)</f>
        <v>2006</v>
      </c>
      <c r="TM8" s="105">
        <f t="shared" ref="TM8:TM21" si="257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8">SUM(TN8:TS8)</f>
        <v>0</v>
      </c>
      <c r="TU8" s="105">
        <f t="shared" ref="TU8:TU21" si="259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60">SUM(TV8:UA8)</f>
        <v>2703</v>
      </c>
      <c r="UC8" s="105">
        <f t="shared" ref="UC8:UC21" si="261">UB8/$PU$5</f>
        <v>450.5</v>
      </c>
      <c r="UD8" s="106"/>
      <c r="UE8" s="107"/>
      <c r="UF8" s="107"/>
      <c r="UG8" s="107"/>
      <c r="UH8" s="107"/>
      <c r="UI8" s="107"/>
      <c r="UJ8" s="104">
        <f t="shared" ref="UJ8:UJ21" si="262">SUM(UD8:UI8)</f>
        <v>0</v>
      </c>
      <c r="UK8" s="105">
        <f t="shared" ref="UK8:UK21" si="263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4">SUM(UL8:UR8)</f>
        <v>1659</v>
      </c>
      <c r="UT8" s="105">
        <f t="shared" ref="UT8:UT21" si="265">US8/$PU$5</f>
        <v>276.5</v>
      </c>
      <c r="UU8" s="106"/>
      <c r="UV8" s="107"/>
      <c r="UW8" s="107"/>
      <c r="UX8" s="107"/>
      <c r="UY8" s="107"/>
      <c r="UZ8" s="107"/>
      <c r="VA8" s="104">
        <f t="shared" ref="VA8:VA21" si="266">SUM(UU8:UZ8)</f>
        <v>0</v>
      </c>
      <c r="VB8" s="105">
        <f t="shared" ref="VB8:VB21" si="267">VA8/$VB$5</f>
        <v>0</v>
      </c>
      <c r="VC8" s="106"/>
      <c r="VD8" s="107"/>
      <c r="VE8" s="107"/>
      <c r="VF8" s="107"/>
      <c r="VG8" s="107"/>
      <c r="VH8" s="107"/>
      <c r="VI8" s="104">
        <f t="shared" ref="VI8:VI21" si="268">SUM(VC8:VH8)</f>
        <v>0</v>
      </c>
      <c r="VJ8" s="105">
        <f t="shared" ref="VJ8:VJ21" si="269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70">SUM(VK8:VP8)</f>
        <v>1666</v>
      </c>
      <c r="VR8" s="105">
        <f t="shared" ref="VR8:VR21" si="271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2">SUM(VS8:VX8)</f>
        <v>0</v>
      </c>
      <c r="VZ8" s="105">
        <f t="shared" ref="VZ8:VZ21" si="273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4">SUM(WA8:WF8)</f>
        <v>329</v>
      </c>
      <c r="WH8" s="68">
        <f t="shared" ref="WH8:WH21" si="275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6">SUM(WI8:WN8)</f>
        <v>1691</v>
      </c>
      <c r="WP8" s="68">
        <f t="shared" ref="WP8:WP21" si="277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8">SUM(WR8:WW8)</f>
        <v>0</v>
      </c>
      <c r="WY8" s="68">
        <f t="shared" ref="WY8:WY21" si="279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80">SUM(XA8:XF8)</f>
        <v>1329</v>
      </c>
      <c r="XH8" s="68">
        <f t="shared" ref="XH8:XH21" si="281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2">SUM(XJ8:XO8)</f>
        <v>1677</v>
      </c>
      <c r="XQ8" s="105">
        <f t="shared" ref="XQ8:XQ21" si="283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4">SUM(XS8:XX8)</f>
        <v>0</v>
      </c>
      <c r="XZ8" s="68">
        <f t="shared" ref="XZ8:XZ21" si="285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6">SUM(YB8:YG8)</f>
        <v>0</v>
      </c>
      <c r="YI8" s="68">
        <f t="shared" ref="YI8:YI21" si="287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8">SUM(YK8:YP8)</f>
        <v>1341</v>
      </c>
      <c r="YR8" s="68">
        <f t="shared" ref="YR8:YR21" si="289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90">SUM(YS8:YX8)</f>
        <v>1364</v>
      </c>
      <c r="YZ8" s="68">
        <f t="shared" ref="YZ8:YZ21" si="291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2">SUM(ZA8:ZF8)</f>
        <v>0</v>
      </c>
      <c r="ZH8" s="68">
        <f t="shared" ref="ZH8:ZH21" si="293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4">SUM(ZI8:ZN8)</f>
        <v>1337</v>
      </c>
      <c r="ZP8" s="68">
        <f t="shared" ref="ZP8:ZP21" si="295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6">SUM(ZQ8:ZW8)</f>
        <v>1330</v>
      </c>
      <c r="ZY8" s="68">
        <f t="shared" ref="ZY8:ZY21" si="297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8">SUM(ZZ8:AAF8)</f>
        <v>1330</v>
      </c>
      <c r="AAH8" s="68">
        <f t="shared" ref="AAH8:AAH21" si="299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300">SUM(AAI8:AAN8)</f>
        <v>0</v>
      </c>
      <c r="AAP8" s="68">
        <f t="shared" ref="AAP8:AAP21" si="301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2">SUM(AAQ8:AAV8)</f>
        <v>1334</v>
      </c>
      <c r="AAX8" s="68">
        <f t="shared" ref="AAX8:AAX21" si="303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4">SUM(AAY8:ABD8)</f>
        <v>1359</v>
      </c>
      <c r="ABF8" s="68">
        <f t="shared" ref="ABF8:ABF21" si="305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6">SUM(ABG8:ABL8)</f>
        <v>0</v>
      </c>
      <c r="ABN8" s="68">
        <f t="shared" ref="ABN8:ABN21" si="307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8">SUM(ABO8:ABT8)</f>
        <v>1687</v>
      </c>
      <c r="ABV8" s="68">
        <f t="shared" ref="ABV8:ABV21" si="309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10">SUM(ABW8:ACB8)</f>
        <v>1643</v>
      </c>
      <c r="ACD8" s="68">
        <f t="shared" ref="ACD8:ACD21" si="311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2">SUM(ACE8:ACJ8)</f>
        <v>0</v>
      </c>
      <c r="ACL8" s="68">
        <f t="shared" ref="ACL8:ACL21" si="313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4">SUM(ACM8:ACR8)</f>
        <v>1662</v>
      </c>
      <c r="ACT8" s="68">
        <f t="shared" ref="ACT8:ACT21" si="315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6">SUM(ACU8:ACZ8)</f>
        <v>0</v>
      </c>
      <c r="ADB8" s="68">
        <f t="shared" ref="ADB8:ADB21" si="317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8">SUM(ADC8:ADH8)</f>
        <v>1687</v>
      </c>
      <c r="ADJ8" s="68">
        <f t="shared" ref="ADJ8:ADJ21" si="319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20">SUM(ADK8:ADP8)</f>
        <v>1636</v>
      </c>
      <c r="ADR8" s="68">
        <f t="shared" ref="ADR8:ADR21" si="321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2">SUM(ADS8:ADX8)</f>
        <v>0</v>
      </c>
      <c r="ADZ8" s="68">
        <f t="shared" ref="ADZ8:ADZ21" si="323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4">SUM(AEA8:AEF8)</f>
        <v>1347</v>
      </c>
      <c r="AEH8" s="68">
        <f t="shared" ref="AEH8:AEH21" si="325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6">SUM(AEI8:AEN8)</f>
        <v>1665</v>
      </c>
      <c r="AEP8" s="68">
        <f t="shared" ref="AEP8:AEP21" si="327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8">SUM(AEQ8:AEV8)</f>
        <v>0</v>
      </c>
      <c r="AEX8" s="68">
        <f t="shared" ref="AEX8:AEX21" si="329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30">SUM(AEY8:AFD8)</f>
        <v>1698</v>
      </c>
      <c r="AFF8" s="68">
        <f t="shared" ref="AFF8:AFF21" si="331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2">SUM(AFG8:AFL8)</f>
        <v>0</v>
      </c>
      <c r="AFN8" s="68">
        <f t="shared" ref="AFN8:AFN21" si="333">AFM8/$VJ$5</f>
        <v>0</v>
      </c>
      <c r="AFO8" s="48"/>
      <c r="AFP8" s="49"/>
      <c r="AFQ8" s="49"/>
      <c r="AFR8" s="49"/>
      <c r="AFS8" s="49"/>
      <c r="AFT8" s="49"/>
      <c r="AFU8" s="67">
        <f t="shared" ref="AFU8:AFU21" si="334">SUM(AFO8:AFT8)</f>
        <v>0</v>
      </c>
      <c r="AFV8" s="68">
        <f t="shared" ref="AFV8:AFV21" si="335">AFU8/$VJ$5</f>
        <v>0</v>
      </c>
      <c r="AFW8" s="48"/>
      <c r="AFX8" s="49"/>
      <c r="AFY8" s="49"/>
      <c r="AFZ8" s="49"/>
      <c r="AGA8" s="49"/>
      <c r="AGB8" s="49"/>
      <c r="AGC8" s="67">
        <f t="shared" ref="AGC8:AGC21" si="336">SUM(AFW8:AGB8)</f>
        <v>0</v>
      </c>
      <c r="AGD8" s="68">
        <f t="shared" ref="AGD8:AGD21" si="337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8">SUM(AGE8:AGJ8)</f>
        <v>1683</v>
      </c>
      <c r="AGL8" s="68">
        <f t="shared" ref="AGL8:AGL21" si="339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40">SUM(AGN8:AGS8)</f>
        <v>0</v>
      </c>
      <c r="AGU8" s="68">
        <f t="shared" ref="AGU8:AGU21" si="341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2">SUM(AGV8:AHA8)</f>
        <v>1357</v>
      </c>
      <c r="AHC8" s="68">
        <f t="shared" ref="AHC8:AHC21" si="343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4">SUM(AHD8:AHI8)</f>
        <v>0</v>
      </c>
      <c r="AHK8" s="68">
        <f t="shared" ref="AHK8:AHK21" si="345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6">SUM(AHL8:AHQ8)</f>
        <v>1300</v>
      </c>
      <c r="AHS8" s="68">
        <f t="shared" ref="AHS8:AHS21" si="347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8">SUM(AHT8:AHY8)</f>
        <v>1356</v>
      </c>
      <c r="AIA8" s="68">
        <f t="shared" ref="AIA8:AIA21" si="349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50">SUM(AIB8:AIG8)</f>
        <v>0</v>
      </c>
      <c r="AII8" s="68">
        <f t="shared" ref="AII8:AII21" si="351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2">SUM(AIJ8:AIO8)</f>
        <v>1351</v>
      </c>
      <c r="AIQ8" s="68">
        <f t="shared" ref="AIQ8:AIQ21" si="353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4">SUM(AIR8:AIW8)</f>
        <v>1327</v>
      </c>
      <c r="AIY8" s="68">
        <f t="shared" ref="AIY8:AIY21" si="355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6">SUM(AIZ8:AJE8)</f>
        <v>1343</v>
      </c>
      <c r="AJG8" s="68">
        <f t="shared" ref="AJG8:AJG21" si="357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8">SUM(AJH8:AJM8)</f>
        <v>1341</v>
      </c>
      <c r="AJO8" s="43">
        <f t="shared" ref="AJO8:AJO21" si="359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60">SUM(AJP8:AJU8)</f>
        <v>0</v>
      </c>
      <c r="AJW8" s="43">
        <f t="shared" ref="AJW8:AJW21" si="361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2">SUM(AJX8:AKC8)</f>
        <v>1647</v>
      </c>
      <c r="AKE8" s="68">
        <f t="shared" ref="AKE8:AKE21" si="363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4">SUM(AKF8:AKK8)</f>
        <v>0</v>
      </c>
      <c r="AKM8" s="184">
        <f t="shared" ref="AKM8:AKM21" si="365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6">SUM(AKN8:AKS8)</f>
        <v>1341</v>
      </c>
      <c r="AKU8" s="184">
        <f t="shared" ref="AKU8:AKU21" si="367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8">SUM(AKV8:ALA8)</f>
        <v>0</v>
      </c>
      <c r="ALC8" s="68">
        <f t="shared" ref="ALC8:ALC21" si="369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70">SUM(ALD8:ALI8)</f>
        <v>1328</v>
      </c>
      <c r="ALK8" s="68">
        <f t="shared" ref="ALK8:ALK21" si="371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2">SUM(ALL8:ALQ8)</f>
        <v>0</v>
      </c>
      <c r="ALS8" s="68">
        <f t="shared" ref="ALS8:ALS21" si="373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4">SUM(ALT8:ALY8)</f>
        <v>2601</v>
      </c>
      <c r="AMA8" s="68">
        <f t="shared" ref="AMA8:AMA21" si="375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6">SUM(AMB8:AMG8)</f>
        <v>0</v>
      </c>
      <c r="AMI8" s="68">
        <f t="shared" ref="AMI8:AMI21" si="377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8">SUM(AMJ8:AMO8)</f>
        <v>1023</v>
      </c>
      <c r="AMQ8" s="68">
        <f t="shared" ref="AMQ8:AMQ21" si="379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80">SUM(AMR8:AMW8)</f>
        <v>1046</v>
      </c>
      <c r="AMY8" s="68">
        <f t="shared" ref="AMY8:AMY21" si="381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2">SUM(AMZ8:ANE8)</f>
        <v>271</v>
      </c>
      <c r="ANG8" s="68">
        <f t="shared" ref="ANG8:ANG21" si="383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4">SUM(ANH8:ANM8)</f>
        <v>0</v>
      </c>
      <c r="ANO8" s="68">
        <f t="shared" ref="ANO8:ANO21" si="385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6">SUM(ANP8:ANU8)</f>
        <v>1347</v>
      </c>
      <c r="ANW8" s="68">
        <f t="shared" ref="ANW8:ANW21" si="387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8">SUM(ANX8:AOC8)</f>
        <v>0</v>
      </c>
      <c r="AOE8" s="68">
        <f t="shared" ref="AOE8:AOE21" si="389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90">SUM(AOF8:AOK8)</f>
        <v>1694</v>
      </c>
      <c r="AOM8" s="68">
        <f t="shared" ref="AOM8:AOM21" si="391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2">SUM(AON8:AOS8)</f>
        <v>0</v>
      </c>
      <c r="AOU8" s="68">
        <f t="shared" ref="AOU8:AOU21" si="393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4">SUM(AOV8:APA8)</f>
        <v>1257</v>
      </c>
      <c r="APC8" s="68">
        <f t="shared" ref="APC8:APC21" si="395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6">SUM(APD8:API8)</f>
        <v>1185</v>
      </c>
      <c r="APK8" s="68">
        <f t="shared" ref="APK8:APK21" si="397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8">SUM(APL8:APQ8)</f>
        <v>0</v>
      </c>
      <c r="APS8" s="68">
        <f t="shared" ref="APS8:APS21" si="399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400">SUM(APT8:APY8)</f>
        <v>1479</v>
      </c>
      <c r="AQA8" s="68">
        <f t="shared" ref="AQA8:AQA21" si="401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2">SUM(AQB8:AQG8)</f>
        <v>0</v>
      </c>
      <c r="AQI8" s="68">
        <f t="shared" ref="AQI8:AQI21" si="403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4">SUM(AQJ8:AQO8)</f>
        <v>1047</v>
      </c>
      <c r="AQQ8" s="68">
        <f t="shared" ref="AQQ8:AQQ21" si="405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6">SUM(AQR8:AQW8)</f>
        <v>594</v>
      </c>
      <c r="AQY8" s="68">
        <f t="shared" ref="AQY8:AQY21" si="407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8">SUM(AQZ8:ARE8)</f>
        <v>677</v>
      </c>
      <c r="ARG8" s="68">
        <f t="shared" ref="ARG8:ARG21" si="409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10">SUM(ARH8:ARM8)</f>
        <v>0</v>
      </c>
      <c r="ARO8" s="68">
        <f t="shared" ref="ARO8:ARO21" si="411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2">SUM(ARP8:ARU8)</f>
        <v>571</v>
      </c>
      <c r="ARW8" s="68">
        <f t="shared" ref="ARW8:ARW21" si="413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4">SUM(ARX8:ASC8)</f>
        <v>636</v>
      </c>
      <c r="ASE8" s="68">
        <f t="shared" ref="ASE8:ASE21" si="415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6">SUM(ASF8:ASK8)</f>
        <v>1481</v>
      </c>
      <c r="ASM8" s="68">
        <f t="shared" ref="ASM8:ASM21" si="417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8">SUM(ASN8:ASS8)</f>
        <v>0</v>
      </c>
      <c r="ASU8" s="68">
        <f t="shared" ref="ASU8:ASU21" si="419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20">SUM(ASV8:ATA8)</f>
        <v>1325</v>
      </c>
      <c r="ATC8" s="68">
        <f t="shared" ref="ATC8:ATC21" si="421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2">SUM(ATD8:ATI8)</f>
        <v>1478</v>
      </c>
      <c r="ATK8" s="68">
        <f t="shared" ref="ATK8:ATK21" si="423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4">SUM(ATL8:ATQ8)</f>
        <v>1182</v>
      </c>
      <c r="ATS8" s="68">
        <f t="shared" ref="ATS8:ATS21" si="425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6">SUM(ATT8:ATY8)</f>
        <v>1026</v>
      </c>
      <c r="AUA8" s="68">
        <f t="shared" ref="AUA8:AUA21" si="427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8">SUM(AUB8:AUG8)</f>
        <v>0</v>
      </c>
      <c r="AUI8" s="68">
        <f t="shared" ref="AUI8:AUI21" si="429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30">SUM(AUJ8:AUO8)</f>
        <v>1681</v>
      </c>
      <c r="AUQ8" s="68">
        <f t="shared" ref="AUQ8:AUQ21" si="431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2">SUM(AUR8:AUW8)</f>
        <v>0</v>
      </c>
      <c r="AUY8" s="68">
        <f t="shared" ref="AUY8:AUY21" si="433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4">SUM(AUZ8:AVE8)</f>
        <v>1484</v>
      </c>
      <c r="AVG8" s="68">
        <f t="shared" ref="AVG8:AVG21" si="435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6">SUM(AVH8:AVM8)</f>
        <v>0</v>
      </c>
      <c r="AVO8" s="68">
        <f t="shared" ref="AVO8:AVO21" si="437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8">SUM(AVP8:AVU8)</f>
        <v>1841</v>
      </c>
      <c r="AVW8" s="68">
        <f t="shared" ref="AVW8:AVW21" si="439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40">SUM(AVX8:AWC8)</f>
        <v>879</v>
      </c>
      <c r="AWE8" s="68">
        <f t="shared" ref="AWE8:AWE21" si="441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2">SUM(AWF8:AWK8)</f>
        <v>0</v>
      </c>
      <c r="AWM8" s="68">
        <f t="shared" ref="AWM8:AWM21" si="443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4">SUM(AWN8:AWS8)</f>
        <v>920</v>
      </c>
      <c r="AWU8" s="43">
        <f t="shared" ref="AWU8:AWU21" si="445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6">SUM(AWV8:AXA8)</f>
        <v>749</v>
      </c>
      <c r="AXC8" s="43">
        <f t="shared" ref="AXC8:AXC21" si="447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8">SUM(AXD8:AXI8)</f>
        <v>0</v>
      </c>
      <c r="AXK8" s="43">
        <f t="shared" ref="AXK8:AXK21" si="449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50">SUM(AXL8:AXQ8)</f>
        <v>2482</v>
      </c>
      <c r="AXS8" s="43">
        <f t="shared" ref="AXS8:AXS21" si="451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2">SUM(AXT8:AXY8)</f>
        <v>0</v>
      </c>
      <c r="AYA8" s="43">
        <f t="shared" ref="AYA8:AYA21" si="453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4">SUM(AYB8:AYG8)</f>
        <v>1903</v>
      </c>
      <c r="AYI8" s="43">
        <f t="shared" ref="AYI8:AYI21" si="455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6">SUM(AYJ8:AYO8)</f>
        <v>0</v>
      </c>
      <c r="AYQ8" s="43">
        <f t="shared" ref="AYQ8:AYQ21" si="457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8">SUM(AYR8:AYW8)</f>
        <v>1212</v>
      </c>
      <c r="AYY8" s="43">
        <f t="shared" ref="AYY8:AYY21" si="459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60">SUM(AYZ8:AZE8)</f>
        <v>1693</v>
      </c>
      <c r="AZG8" s="43">
        <f t="shared" ref="AZG8:AZG21" si="461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2">SUM(AZH8:AZM8)</f>
        <v>1896</v>
      </c>
      <c r="AZO8" s="43">
        <f t="shared" ref="AZO8:AZO21" si="463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4">SUM(AZP8:AZU8)</f>
        <v>1235</v>
      </c>
      <c r="AZW8" s="43">
        <f t="shared" ref="AZW8:AZW21" si="465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6">SUM(AZX8:BAC8)</f>
        <v>0</v>
      </c>
      <c r="BAE8" s="43">
        <f t="shared" ref="BAE8:BAE21" si="467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8">SUM(BAF8:BAK8)</f>
        <v>1691</v>
      </c>
      <c r="BAM8" s="43">
        <f t="shared" ref="BAM8:BAM21" si="469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70">SUM(BAN8:BAS8)</f>
        <v>0</v>
      </c>
      <c r="BAU8" s="43">
        <f t="shared" ref="BAU8:BAU21" si="471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2">SUM(BAV8:BBA8)</f>
        <v>1878</v>
      </c>
      <c r="BBC8" s="43">
        <f t="shared" ref="BBC8:BBC21" si="473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4">SUM(BBD8:BBI8)</f>
        <v>1508</v>
      </c>
      <c r="BBK8" s="43">
        <f t="shared" ref="BBK8:BBK21" si="475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6">SUM(BBL8:BBQ8)</f>
        <v>821</v>
      </c>
      <c r="BBS8" s="43">
        <f t="shared" ref="BBS8:BBS21" si="477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8">SUM(BBT8:BBY8)</f>
        <v>1605</v>
      </c>
      <c r="BCA8" s="43">
        <f t="shared" ref="BCA8:BCA21" si="479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80">SUM(BCB8:BCG8)</f>
        <v>0</v>
      </c>
      <c r="BCI8" s="43">
        <f t="shared" ref="BCI8:BCI20" si="481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2">SUM(BCJ8:BCO8)</f>
        <v>1258</v>
      </c>
      <c r="BCQ8" s="43">
        <f t="shared" ref="BCQ8:BCQ21" si="483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4">SUM(BCR8:BCW8)</f>
        <v>1852</v>
      </c>
      <c r="BCY8" s="43">
        <f t="shared" ref="BCY8:BCY21" si="485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6">SUM(BCZ8:BDE8)</f>
        <v>400</v>
      </c>
      <c r="BDG8" s="43">
        <f t="shared" ref="BDG8:BDG21" si="487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8">SUM(BDH8:BDM8)</f>
        <v>868</v>
      </c>
      <c r="BDO8" s="43">
        <f t="shared" ref="BDO8:BDO21" si="489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90">SUM(BDP8:BDU8)</f>
        <v>919</v>
      </c>
      <c r="BDW8" s="43">
        <f t="shared" ref="BDW8:BDW21" si="491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2">SUM(BDX8:BEC8)</f>
        <v>1935</v>
      </c>
      <c r="BEE8" s="43">
        <f t="shared" ref="BEE8:BEE21" si="493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4">SUM(BEF8:BEK8)</f>
        <v>1663</v>
      </c>
      <c r="BEM8" s="43">
        <f t="shared" ref="BEM8:BEM21" si="495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6">SUM(BEN8:BES8)</f>
        <v>0</v>
      </c>
      <c r="BEU8" s="43">
        <f t="shared" ref="BEU8:BEU21" si="497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8">SUM(BEV8:BFA8)</f>
        <v>1658</v>
      </c>
      <c r="BFC8" s="43">
        <f t="shared" ref="BFC8:BFC21" si="499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500">SUM(BFD8:BFI8)</f>
        <v>0</v>
      </c>
      <c r="BFK8" s="43">
        <f t="shared" ref="BFK8:BFK21" si="501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2">SUM(BFL8:BFQ8)</f>
        <v>1863</v>
      </c>
      <c r="BFS8" s="43">
        <f t="shared" ref="BFS8:BFS21" si="503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4">SUM(BFT8:BFY8)</f>
        <v>1904</v>
      </c>
      <c r="BGA8" s="43">
        <f t="shared" ref="BGA8:BGA21" si="505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6">SUM(BGB8:BGG8)</f>
        <v>291</v>
      </c>
      <c r="BGI8" s="43">
        <f t="shared" ref="BGI8:BGI21" si="507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8">SUM(BGJ8:BGO8)</f>
        <v>1697</v>
      </c>
      <c r="BGQ8" s="43">
        <f t="shared" ref="BGQ8:BGQ21" si="509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10">SUM(BGR8:BGW8)</f>
        <v>0</v>
      </c>
      <c r="BGY8" s="43">
        <f t="shared" ref="BGY8:BGY21" si="511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2">SUM(BGZ8:BHE8)</f>
        <v>1803</v>
      </c>
      <c r="BHG8" s="43">
        <f t="shared" ref="BHG8:BHG21" si="513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4">SUM(BHH8:BHM8)</f>
        <v>872</v>
      </c>
      <c r="BHO8" s="43">
        <f t="shared" ref="BHO8:BHO21" si="515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6">SUM(BHP8:BHU8)</f>
        <v>678</v>
      </c>
      <c r="BHW8" s="43">
        <f t="shared" ref="BHW8:BHW21" si="517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8">SUM(BHX8:BIC8)</f>
        <v>1339</v>
      </c>
      <c r="BIE8" s="43">
        <f t="shared" ref="BIE8:BIE21" si="519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20">SUM(BIF8:BIK8)</f>
        <v>1259</v>
      </c>
      <c r="BIM8" s="43">
        <f t="shared" ref="BIM8:BIM21" si="521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2">SUM(BIN8:BIS8)</f>
        <v>1346</v>
      </c>
      <c r="BIU8" s="43">
        <f t="shared" ref="BIU8:BIU21" si="523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4">SUM(BIV8:BJA8)</f>
        <v>816</v>
      </c>
      <c r="BJC8" s="43">
        <f t="shared" ref="BJC8:BJC21" si="525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6">SUM(BJD8:BJI8)</f>
        <v>0</v>
      </c>
      <c r="BJK8" s="43">
        <f t="shared" ref="BJK8:BJK21" si="527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8">SUM(BJL8:BJQ8)</f>
        <v>1344</v>
      </c>
      <c r="BJS8" s="43">
        <f t="shared" ref="BJS8:BJS21" si="529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30">SUM(BJT8:BJY8)</f>
        <v>1537</v>
      </c>
      <c r="BKA8" s="43">
        <f t="shared" ref="BKA8:BKA21" si="531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2">SUM(BKB8:BKG8)</f>
        <v>578</v>
      </c>
      <c r="BKI8" s="68">
        <f t="shared" ref="BKI8:BKI21" si="533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4">SUM(BKJ8:BKO8)</f>
        <v>1257</v>
      </c>
      <c r="BKQ8" s="43">
        <f t="shared" ref="BKQ8:BKQ21" si="535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6">SUM(BKR8:BKW8)</f>
        <v>908</v>
      </c>
      <c r="BKY8" s="43">
        <f t="shared" ref="BKY8:BKY21" si="537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8">SUM(BKZ8:BLE8)</f>
        <v>244</v>
      </c>
      <c r="BLG8" s="43">
        <f t="shared" ref="BLG8:BLG21" si="539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40">SUM(BLH8:BLM8)</f>
        <v>0</v>
      </c>
      <c r="BLO8" s="43">
        <f t="shared" ref="BLO8:BLO21" si="541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2">SUM(BLP8:BLU8)</f>
        <v>2420</v>
      </c>
      <c r="BLW8" s="43">
        <f t="shared" ref="BLW8:BLW21" si="543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4">SUM(BLX8:BMC8)</f>
        <v>0</v>
      </c>
      <c r="BME8" s="43">
        <f t="shared" ref="BME8:BME21" si="545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6">SUM(BMF8:BMK8)</f>
        <v>1511</v>
      </c>
      <c r="BMM8" s="43">
        <f t="shared" ref="BMM8:BMM21" si="547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8">SUM(BMN8:BMS8)</f>
        <v>0</v>
      </c>
      <c r="BMU8" s="43">
        <f t="shared" ref="BMU8:BMU21" si="549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50">SUM(BMV8:BNA8)</f>
        <v>1451</v>
      </c>
      <c r="BNC8" s="43">
        <f t="shared" ref="BNC8:BNC21" si="551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2">SUM(BND8:BNI8)</f>
        <v>0</v>
      </c>
      <c r="BNK8" s="43">
        <f t="shared" ref="BNK8:BNK21" si="553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4">SUM(BNL8:BNQ8)</f>
        <v>1637</v>
      </c>
      <c r="BNS8" s="43">
        <f t="shared" ref="BNS8:BNS21" si="555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6">SUM(BNT8:BNY8)</f>
        <v>1540</v>
      </c>
      <c r="BOA8" s="43">
        <f t="shared" ref="BOA8:BOA21" si="557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8">SUM(BOB8:BOG8)</f>
        <v>0</v>
      </c>
      <c r="BOI8" s="43">
        <f t="shared" ref="BOI8:BOI21" si="559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60">SUM(BOJ8:BOO8)</f>
        <v>1675</v>
      </c>
      <c r="BOQ8" s="43">
        <f t="shared" ref="BOQ8:BOQ21" si="561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2">SUM(BOR8:BOW8)</f>
        <v>0</v>
      </c>
      <c r="BOY8" s="43">
        <f t="shared" ref="BOY8:BOY21" si="563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4">SUM(BOZ8:BPE8)</f>
        <v>1648</v>
      </c>
      <c r="BPG8" s="43">
        <f t="shared" ref="BPG8:BPG21" si="565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6">SUM(BPH8:BPM8)</f>
        <v>1335</v>
      </c>
      <c r="BPO8" s="43">
        <f t="shared" ref="BPO8:BPO21" si="567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8">SUM(BPP8:BPU8)</f>
        <v>1192</v>
      </c>
      <c r="BPW8" s="43">
        <f t="shared" ref="BPW8:BPW21" si="569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70">SUM(BPX8:BQC8)</f>
        <v>110</v>
      </c>
      <c r="BQE8" s="43">
        <f t="shared" ref="BQE8:BQE21" si="571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2">SUM(BQF8:BQK8)</f>
        <v>1200</v>
      </c>
      <c r="BQM8" s="43">
        <f t="shared" ref="BQM8:BQM21" si="573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4">SUM(BQN8:BQS8)</f>
        <v>1689</v>
      </c>
      <c r="BQU8" s="43">
        <f t="shared" ref="BQU8:BQU21" si="575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6">SUM(BQV8:BRA8)</f>
        <v>0</v>
      </c>
      <c r="BRC8" s="43">
        <f t="shared" ref="BRC8:BRC21" si="577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8">SUM(BRD8:BRI8)</f>
        <v>1015</v>
      </c>
      <c r="BRK8" s="43">
        <f t="shared" ref="BRK8:BRK21" si="579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80">SUM(BRL8:BRQ8)</f>
        <v>2036</v>
      </c>
      <c r="BRS8" s="68">
        <f t="shared" ref="BRS8:BRS21" si="581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2">SUM(BRT8:BRY8)</f>
        <v>0</v>
      </c>
      <c r="BSA8" s="43">
        <f t="shared" ref="BSA8:BSA21" si="583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4">SUM(BSB8:BSG8)</f>
        <v>2288</v>
      </c>
      <c r="BSI8" s="43">
        <f t="shared" ref="BSI8:BSI21" si="585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6">SUM(BSJ8:BSO8)</f>
        <v>0</v>
      </c>
      <c r="BSQ8" s="43">
        <f t="shared" ref="BSQ8:BSQ21" si="587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8">SUM(BSR8:BSW8)</f>
        <v>1319</v>
      </c>
      <c r="BSY8" s="43">
        <f t="shared" ref="BSY8:BSY21" si="589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90">SUM(BSZ8:BTE8)</f>
        <v>1333</v>
      </c>
      <c r="BTG8" s="43">
        <f t="shared" ref="BTG8:BTG21" si="591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2">SUM(BTH8:BTM8)</f>
        <v>1584</v>
      </c>
      <c r="BTO8" s="68">
        <f t="shared" ref="BTO8:BTO21" si="593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4">SUM(BTP8:BTU8)</f>
        <v>100</v>
      </c>
      <c r="BTW8" s="43">
        <f t="shared" ref="BTW8:BTW21" si="595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6">SUM(BTX8:BUC8)</f>
        <v>0</v>
      </c>
      <c r="BUE8" s="68">
        <f t="shared" ref="BUE8:BUE21" si="597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8">SUM(BUF8:BUK8)</f>
        <v>1612</v>
      </c>
      <c r="BUM8" s="68">
        <f t="shared" ref="BUM8:BUM21" si="599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600">SUM(BUN8:BUS8)</f>
        <v>1301</v>
      </c>
      <c r="BUU8" s="68">
        <f t="shared" ref="BUU8:BUU21" si="601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2">SUM(BUV8:BVA8)</f>
        <v>592</v>
      </c>
      <c r="BVC8" s="68">
        <f t="shared" ref="BVC8:BVC21" si="603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4">SUM(BVD8:BVI8)</f>
        <v>796</v>
      </c>
      <c r="BVK8" s="68">
        <f t="shared" ref="BVK8:BVK21" si="605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6">SUM(BVL8:BVQ8)</f>
        <v>997</v>
      </c>
      <c r="BVS8" s="68">
        <f t="shared" ref="BVS8:BVS21" si="607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8">SUM(BVT8:BVY8)</f>
        <v>1400</v>
      </c>
      <c r="BWA8" s="68">
        <f t="shared" ref="BWA8:BWA21" si="609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10">SUM(BWB8:BWG8)</f>
        <v>1164</v>
      </c>
      <c r="BWI8" s="68">
        <f t="shared" ref="BWI8:BWI21" si="611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2">SUM(BWJ8:BWO8)</f>
        <v>1431</v>
      </c>
      <c r="BWQ8" s="68">
        <f t="shared" ref="BWQ8:BWQ21" si="613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4">SUM(BWR8:BWW8)</f>
        <v>0</v>
      </c>
      <c r="BWY8" s="68">
        <f t="shared" ref="BWY8:BWY21" si="615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6">SUM(BWZ8:BXE8)</f>
        <v>1232</v>
      </c>
      <c r="BXG8" s="68">
        <f t="shared" ref="BXG8:BXG21" si="617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8">SUM(BXH8:BXM8)</f>
        <v>0</v>
      </c>
      <c r="BXO8" s="68">
        <f t="shared" ref="BXO8:BXO21" si="619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20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1">SUM(BXX8:BYC8)</f>
        <v>0</v>
      </c>
      <c r="BYE8" s="68">
        <f t="shared" ref="BYE8:BYE21" si="622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3">SUM(BYF8:BYK8)</f>
        <v>1293</v>
      </c>
      <c r="BYM8" s="68">
        <f t="shared" ref="BYM8:BYM21" si="624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5">SUM(BYN8:BYS8)</f>
        <v>1687</v>
      </c>
      <c r="BYU8" s="68">
        <f t="shared" ref="BYU8:BYU21" si="626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7">SUM(BYV8:BZA8)</f>
        <v>0</v>
      </c>
      <c r="BZC8" s="68">
        <f t="shared" ref="BZC8:BZC21" si="628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9">SUM(BZD8:BZI8)</f>
        <v>1207</v>
      </c>
      <c r="BZK8" s="68">
        <f t="shared" ref="BZK8:BZK21" si="630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1">SUM(BZL8:BZQ8)</f>
        <v>1349</v>
      </c>
      <c r="BZS8" s="68">
        <f t="shared" ref="BZS8:BZS21" si="632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3">SUM(BZT8:BZY8)</f>
        <v>1228</v>
      </c>
      <c r="CAA8" s="68">
        <f t="shared" ref="CAA8:CAA21" si="634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5">SUM(CAB8:CAG8)</f>
        <v>0</v>
      </c>
      <c r="CAI8" s="68">
        <f t="shared" ref="CAI8:CAI21" si="636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7">SUM(CAJ8:CAO8)</f>
        <v>1603</v>
      </c>
      <c r="CAQ8" s="68">
        <f t="shared" ref="CAQ8:CAQ21" si="638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9">SUM(CAR8:CAW8)</f>
        <v>0</v>
      </c>
      <c r="CAY8" s="68">
        <f t="shared" ref="CAY8:CAY21" si="640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1">SUM(CAZ8:CBE8)</f>
        <v>623</v>
      </c>
      <c r="CBG8" s="68">
        <f t="shared" ref="CBG8:CBG21" si="642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3">SUM(CBH8:CBM8)</f>
        <v>0</v>
      </c>
      <c r="CBO8" s="68">
        <f t="shared" ref="CBO8:CBO21" si="644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5">SUM(CBP8:CBU8)</f>
        <v>1315</v>
      </c>
      <c r="CBW8" s="68">
        <f t="shared" ref="CBW8:CBW21" si="646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7">SUM(CBX8:CCC8)</f>
        <v>615</v>
      </c>
      <c r="CCE8" s="68">
        <f t="shared" ref="CCE8:CCE21" si="648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9">SUM(CCF8:CCK8)</f>
        <v>1255</v>
      </c>
      <c r="CCM8" s="68">
        <f t="shared" ref="CCM8:CCM21" si="650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1">SUM(CCN8:CCS8)</f>
        <v>0</v>
      </c>
      <c r="CCU8" s="68">
        <f t="shared" ref="CCU8:CCU21" si="652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3">SUM(CCV8:CDA8)</f>
        <v>1194</v>
      </c>
      <c r="CDC8" s="68">
        <f t="shared" ref="CDC8:CDC21" si="654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5">SUM(CDD8:CDI8)</f>
        <v>1633</v>
      </c>
      <c r="CDK8" s="68">
        <f t="shared" ref="CDK8:CDK21" si="656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7">SUM(CDL8:CDQ8)</f>
        <v>0</v>
      </c>
      <c r="CDS8" s="68">
        <f t="shared" ref="CDS8:CDS21" si="658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9">SUM(CDT8:CDY8)</f>
        <v>1320</v>
      </c>
      <c r="CEA8" s="68">
        <f t="shared" ref="CEA8:CEA21" si="660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1">SUM(CEB8:CEG8)</f>
        <v>0</v>
      </c>
      <c r="CEI8" s="68">
        <f t="shared" ref="CEI8:CEI21" si="662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3">SUM(CEJ8:CEO8)</f>
        <v>1282</v>
      </c>
      <c r="CEQ8" s="68">
        <f t="shared" ref="CEQ8:CEQ21" si="664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5">SUM(CER8:CEW8)</f>
        <v>1301</v>
      </c>
      <c r="CEY8" s="68">
        <f t="shared" ref="CEY8:CEY21" si="666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7">SUM(CEZ8:CFE8)</f>
        <v>0</v>
      </c>
      <c r="CFG8" s="68">
        <f t="shared" ref="CFG8:CFG21" si="668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9">SUM(CFH8:CFM8)</f>
        <v>582</v>
      </c>
      <c r="CFO8" s="68">
        <f t="shared" ref="CFO8:CFO21" si="670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1">SUM(CFP8:CFU8)</f>
        <v>1986</v>
      </c>
      <c r="CFW8" s="68">
        <f t="shared" ref="CFW8:CFW21" si="672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3">SUM(CFX8:CGC8)</f>
        <v>0</v>
      </c>
      <c r="CGE8" s="68">
        <f t="shared" ref="CGE8:CGE21" si="674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5">SUM(CGF8:CGK8)</f>
        <v>979</v>
      </c>
      <c r="CGM8" s="68">
        <f t="shared" ref="CGM8:CGM21" si="676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7">SUM(CGN8:CGS8)</f>
        <v>913</v>
      </c>
      <c r="CGU8" s="68">
        <f t="shared" ref="CGU8:CGU21" si="678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9">SUM(CGV8:CHA8)</f>
        <v>1255</v>
      </c>
      <c r="CHC8" s="68">
        <f t="shared" ref="CHC8:CHC21" si="680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1">SUM(CHD8:CHI8)</f>
        <v>0</v>
      </c>
      <c r="CHK8" s="68">
        <f t="shared" ref="CHK8:CHK21" si="682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3">SUM(CHL8:CHQ8)</f>
        <v>1313</v>
      </c>
      <c r="CHS8" s="68">
        <f t="shared" ref="CHS8:CHS21" si="684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5">SUM(CHT8:CHY8)</f>
        <v>0</v>
      </c>
      <c r="CIA8" s="68">
        <f t="shared" ref="CIA8:CIA21" si="686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7">SUM(CIB8:CIG8)</f>
        <v>2331</v>
      </c>
      <c r="CII8" s="68">
        <f t="shared" ref="CII8:CII21" si="688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9">SUM(CIJ8:CIO8)</f>
        <v>1349</v>
      </c>
      <c r="CIQ8" s="68">
        <f t="shared" ref="CIQ8:CIQ21" si="690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1">SUM(CIR8:CIW8)</f>
        <v>233</v>
      </c>
      <c r="CIY8" s="68">
        <f t="shared" ref="CIY8:CIY21" si="692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3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4">SUM(CJH8:CJM8)</f>
        <v>0</v>
      </c>
      <c r="CJO8" s="68">
        <f t="shared" ref="CJO8:CJO21" si="695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6">SUM(CJP8:CJU8)</f>
        <v>964</v>
      </c>
      <c r="CJW8" s="68">
        <f t="shared" ref="CJW8:CJW21" si="697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8">SUM(CJX8:CKC8)</f>
        <v>126</v>
      </c>
      <c r="CKE8" s="68">
        <f t="shared" ref="CKE8:CKE21" si="699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700">SUM(CKF8:CKK8)</f>
        <v>2180</v>
      </c>
      <c r="CKM8" s="68">
        <f t="shared" ref="CKM8:CKM21" si="701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2">SUM(CKN8:CKS8)</f>
        <v>0</v>
      </c>
      <c r="CKU8" s="68">
        <f t="shared" ref="CKU8:CKU21" si="703">CKT8/$CKU$5</f>
        <v>0</v>
      </c>
      <c r="CKV8" s="48"/>
      <c r="CKW8" s="49"/>
      <c r="CKX8" s="49"/>
      <c r="CKY8" s="49"/>
      <c r="CKZ8" s="49"/>
      <c r="CLA8" s="49"/>
      <c r="CLB8" s="67">
        <f t="shared" ref="CLB8:CLB21" si="704">SUM(CKV8:CLA8)</f>
        <v>0</v>
      </c>
      <c r="CLC8" s="68">
        <f t="shared" ref="CLC8:CLC21" si="705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6">SUM(CLD8:CLI8)</f>
        <v>1299</v>
      </c>
      <c r="CLK8" s="68">
        <f t="shared" ref="CLK8:CLK21" si="707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8">SUM(CLL8:CLQ8)</f>
        <v>961</v>
      </c>
      <c r="CLS8" s="68">
        <f t="shared" ref="CLS8:CLS21" si="709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10">SUM(CLT8:CLY8)</f>
        <v>1012</v>
      </c>
      <c r="CMA8" s="68">
        <f t="shared" ref="CMA8:CMA21" si="711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2">SUM(CMB8:CMG8)</f>
        <v>0</v>
      </c>
      <c r="CMI8" s="68">
        <f t="shared" ref="CMI8:CMI21" si="713">CMH8/$CMI$5</f>
        <v>0</v>
      </c>
      <c r="CMJ8" s="48"/>
      <c r="CMK8" s="49"/>
      <c r="CML8" s="49"/>
      <c r="CMM8" s="49"/>
      <c r="CMN8" s="49"/>
      <c r="CMO8" s="49"/>
      <c r="CMP8" s="67">
        <f t="shared" ref="CMP8:CMP21" si="714">SUM(CMJ8:CMO8)</f>
        <v>0</v>
      </c>
      <c r="CMQ8" s="68">
        <f t="shared" ref="CMQ8:CMQ21" si="715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6">SUM(CMR8:CMW8)</f>
        <v>931</v>
      </c>
      <c r="CMY8" s="68">
        <f t="shared" ref="CMY8:CMY21" si="717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8">SUM(CMZ8:CNE8)</f>
        <v>968</v>
      </c>
      <c r="CNG8" s="68">
        <f t="shared" ref="CNG8:CNG21" si="719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20">SUM(CNH8:CNM8)</f>
        <v>1009</v>
      </c>
      <c r="CNO8" s="68">
        <f t="shared" ref="CNO8:CNO21" si="721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2">SUM(CNP8:CNU8)</f>
        <v>1005</v>
      </c>
      <c r="CNW8" s="68">
        <f t="shared" ref="CNW8:CNW21" si="723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4">SUM(CNX8:COC8)</f>
        <v>0</v>
      </c>
      <c r="COE8" s="68">
        <f t="shared" ref="COE8:COE21" si="725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6">SUM(COF8:COK8)</f>
        <v>462</v>
      </c>
      <c r="COM8" s="68">
        <f t="shared" ref="COM8:COM21" si="727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8">SUM(CON8:COS8)</f>
        <v>562</v>
      </c>
      <c r="COU8" s="68">
        <f t="shared" ref="COU8:COU21" si="729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30">SUM(COV8:CPA8)</f>
        <v>0</v>
      </c>
      <c r="CPC8" s="68">
        <f t="shared" ref="CPC8:CPC21" si="731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2">SUM(CPD8:CPI8)</f>
        <v>672</v>
      </c>
      <c r="CPK8" s="68">
        <f t="shared" ref="CPK8:CPK21" si="733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4">SUM(CPL8:CPQ8)</f>
        <v>998</v>
      </c>
      <c r="CPS8" s="68">
        <f t="shared" ref="CPS8:CPS21" si="735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6">SUM(CPT8:CPY8)</f>
        <v>0</v>
      </c>
      <c r="CQA8" s="68">
        <f t="shared" ref="CQA8:CQA21" si="737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8">SUM(CQB8:CQG8)</f>
        <v>1012</v>
      </c>
      <c r="CQI8" s="68">
        <f t="shared" ref="CQI8:CQI21" si="739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40">SUM(CQJ8:CQO8)</f>
        <v>0</v>
      </c>
      <c r="CQQ8" s="68">
        <f t="shared" ref="CQQ8:CQQ21" si="741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2">SUM(CQR8:CQW8)</f>
        <v>660</v>
      </c>
      <c r="CQY8" s="68">
        <f t="shared" ref="CQY8:CQY21" si="743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4">SUM(CQZ8:CRE8)</f>
        <v>683</v>
      </c>
      <c r="CRG8" s="68">
        <f t="shared" ref="CRG8:CRG21" si="745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6">SUM(CRH8:CRM8)</f>
        <v>0</v>
      </c>
      <c r="CRO8" s="68">
        <f t="shared" ref="CRO8:CRO21" si="747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8">SUM(CRP8:CRU8)</f>
        <v>0</v>
      </c>
      <c r="CRW8" s="68">
        <f t="shared" ref="CRW8:CRW21" si="749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50">SUM(CRX8:CSC8)</f>
        <v>712</v>
      </c>
      <c r="CSE8" s="68">
        <f t="shared" ref="CSE8:CSE21" si="751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2">SUM(CSF8:CSK8)</f>
        <v>0</v>
      </c>
      <c r="CSM8" s="68">
        <f t="shared" ref="CSM8:CSM21" si="753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4">SUM(CSN8:CSS8)</f>
        <v>997</v>
      </c>
      <c r="CSU8" s="68">
        <f t="shared" ref="CSU8:CSU21" si="755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6">SUM(CSV8:CTA8)</f>
        <v>0</v>
      </c>
      <c r="CTC8" s="68">
        <f t="shared" ref="CTC8:CTC21" si="757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8">SUM(CTD8:CTI8)</f>
        <v>668</v>
      </c>
      <c r="CTK8" s="68">
        <f t="shared" ref="CTK8:CTK21" si="759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60">SUM(CTL8:CTQ8)</f>
        <v>322</v>
      </c>
      <c r="CTS8" s="68">
        <f t="shared" ref="CTS8:CTS21" si="761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2">SUM(CTT8:CTY8)</f>
        <v>688</v>
      </c>
      <c r="CUA8" s="68">
        <f t="shared" ref="CUA8:CUA21" si="763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4">SUM(CUB8:CUG8)</f>
        <v>0</v>
      </c>
      <c r="CUI8" s="68">
        <f t="shared" ref="CUI8:CUI21" si="765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6">SUM(CUJ8:CUO8)</f>
        <v>685</v>
      </c>
      <c r="CUQ8" s="68">
        <f t="shared" ref="CUQ8:CUQ21" si="767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8">SUM(CUR8:CUW8)</f>
        <v>0</v>
      </c>
      <c r="CUY8" s="68">
        <f t="shared" ref="CUY8:CUY21" si="769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70">SUM(CUZ8:CVE8)</f>
        <v>672</v>
      </c>
      <c r="CVG8" s="68">
        <f t="shared" ref="CVG8:CVG21" si="771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2">SUM(CVH8:CVM8)</f>
        <v>678</v>
      </c>
      <c r="CVO8" s="68">
        <f t="shared" ref="CVO8:CVO21" si="773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4">SUM(CVP8:CVU8)</f>
        <v>0</v>
      </c>
      <c r="CVW8" s="68">
        <f t="shared" ref="CVW8:CVW21" si="775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6">SUM(CVX8:CWC8)</f>
        <v>672</v>
      </c>
      <c r="CWE8" s="68">
        <f t="shared" ref="CWE8:CWE21" si="777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8">SUM(CWF8:CWK8)</f>
        <v>671</v>
      </c>
      <c r="CWM8" s="68">
        <f t="shared" ref="CWM8:CWM21" si="779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80">SUM(CWN8:CWS8)</f>
        <v>690</v>
      </c>
      <c r="CWU8" s="68">
        <f t="shared" ref="CWU8:CWU21" si="781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2">SUM(CWV8:CXA8)</f>
        <v>821</v>
      </c>
      <c r="CXC8" s="43">
        <f t="shared" ref="CXC8:CXC21" si="783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4">SUM(CXD8:CXI8)</f>
        <v>0</v>
      </c>
      <c r="CXK8" s="43">
        <f t="shared" ref="CXK8:CXK21" si="785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6">SUM(CXL8:CXQ8)</f>
        <v>682</v>
      </c>
      <c r="CXS8" s="43">
        <f t="shared" ref="CXS8:CXS21" si="787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8">SUM(CXT8:CXY8)</f>
        <v>1348</v>
      </c>
      <c r="CYA8" s="43">
        <f t="shared" ref="CYA8:CYA21" si="789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90">SUM(CYB8:CYG8)</f>
        <v>657</v>
      </c>
      <c r="CYI8" s="43">
        <f t="shared" ref="CYI8:CYI21" si="791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2">SUM(CYJ8:CYO8)</f>
        <v>0</v>
      </c>
      <c r="CYQ8" s="43">
        <f t="shared" ref="CYQ8:CYQ21" si="793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4">SUM(CYR8:CYW8)</f>
        <v>679</v>
      </c>
      <c r="CYY8" s="43">
        <f t="shared" ref="CYY8:CYY21" si="795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6">SUM(CYZ8:CZE8)</f>
        <v>689</v>
      </c>
      <c r="CZG8" s="43">
        <f t="shared" ref="CZG8:CZG21" si="797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8">SUM(CZH8:CZM8)</f>
        <v>0</v>
      </c>
      <c r="CZO8" s="43">
        <f t="shared" ref="CZO8:CZO21" si="799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800">SUM(CZP8:CZU8)</f>
        <v>1033</v>
      </c>
      <c r="CZW8" s="43">
        <f t="shared" ref="CZW8:CZW21" si="801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2">SUM(CZX8:DAC8)</f>
        <v>0</v>
      </c>
      <c r="DAE8" s="68">
        <f t="shared" ref="DAE8:DAE21" si="803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4">SUM(DAF8:DAK8)</f>
        <v>688</v>
      </c>
      <c r="DAM8" s="68">
        <f t="shared" ref="DAM8:DAM21" si="805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6">SUM(DAN8:DAS8)</f>
        <v>0</v>
      </c>
      <c r="DAU8" s="68">
        <f t="shared" ref="DAU8:DAU21" si="807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8">SUM(DAV8:DBA8)</f>
        <v>693</v>
      </c>
      <c r="DBC8" s="68">
        <f t="shared" ref="DBC8:DBC21" si="809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10">SUM(DBD8:DBI8)</f>
        <v>686</v>
      </c>
      <c r="DBK8" s="68">
        <f t="shared" ref="DBK8:DBK21" si="811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2">SUM(DBL8:DBQ8)</f>
        <v>0</v>
      </c>
      <c r="DBS8" s="68">
        <f t="shared" ref="DBS8:DBS21" si="813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4">SUM(DBT8:DBY8)</f>
        <v>680</v>
      </c>
      <c r="DCA8" s="68">
        <f t="shared" ref="DCA8:DCA21" si="815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6">SUM(DCB8:DCG8)</f>
        <v>0</v>
      </c>
      <c r="DCI8" s="68">
        <f t="shared" ref="DCI8:DCI21" si="817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8">SUM(DCJ8:DCO8)</f>
        <v>1372</v>
      </c>
      <c r="DCQ8" s="68">
        <f t="shared" ref="DCQ8:DCQ21" si="819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20">SUM(DCR8:DCW8)</f>
        <v>0</v>
      </c>
      <c r="DCY8" s="68">
        <f t="shared" ref="DCY8:DCY21" si="821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2">SUM(DCZ8:DDE8)</f>
        <v>788</v>
      </c>
      <c r="DDG8" s="68">
        <f t="shared" ref="DDG8:DDG21" si="823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4">SUM(DDH8:DDM8)</f>
        <v>677</v>
      </c>
      <c r="DDO8" s="43">
        <f t="shared" ref="DDO8:DDO21" si="825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6">SUM(DDP8:DDU8)</f>
        <v>0</v>
      </c>
      <c r="DDW8" s="43">
        <f t="shared" ref="DDW8:DDW21" si="827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8">SUM(DDX8:DEC8)</f>
        <v>682</v>
      </c>
      <c r="DEE8" s="43">
        <f t="shared" ref="DEE8:DEE21" si="829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30">SUM(DEF8:DEK8)</f>
        <v>0</v>
      </c>
      <c r="DEM8" s="43">
        <f t="shared" ref="DEM8:DEM21" si="831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2">SUM(DEN8:DES8)</f>
        <v>675</v>
      </c>
      <c r="DEU8" s="43">
        <f t="shared" ref="DEU8:DEU21" si="833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4">SUM(DEV8:DFA8)</f>
        <v>0</v>
      </c>
      <c r="DFC8" s="43">
        <f t="shared" ref="DFC8:DFC21" si="835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6">SUM(DFD8:DFI8)</f>
        <v>0</v>
      </c>
      <c r="DFK8" s="43">
        <f t="shared" ref="DFK8:DFK21" si="837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8">SUM(DFL8:DFQ8)</f>
        <v>679</v>
      </c>
      <c r="DFS8" s="68">
        <f t="shared" ref="DFS8:DFS21" si="839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40">SUM(DFT8:DFY8)</f>
        <v>689</v>
      </c>
      <c r="DGA8" s="43">
        <f t="shared" ref="DGA8:DGA21" si="841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2">SUM(DGB8:DGG8)</f>
        <v>0</v>
      </c>
      <c r="DGI8" s="43">
        <f t="shared" ref="DGI8:DGI21" si="843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4">SUM(DGJ8:DGO8)</f>
        <v>0</v>
      </c>
      <c r="DGQ8" s="68">
        <f t="shared" ref="DGQ8:DGQ21" si="845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6">SUM(DGR8:DGW8)</f>
        <v>0</v>
      </c>
      <c r="DGY8" s="68">
        <f t="shared" ref="DGY8:DGY21" si="847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8">SUM(DGZ8:DHE8)</f>
        <v>680</v>
      </c>
      <c r="DHG8" s="68">
        <f t="shared" ref="DHG8:DHG21" si="849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50">SUM(DHH8:DHM8)</f>
        <v>0</v>
      </c>
      <c r="DHO8" s="68">
        <f t="shared" ref="DHO8:DHO21" si="851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2">SUM(DHP8:DHU8)</f>
        <v>352</v>
      </c>
      <c r="DHW8" s="68">
        <f t="shared" ref="DHW8:DHW21" si="853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4">SUM(DHX8:DIC8)</f>
        <v>371</v>
      </c>
      <c r="DIE8" s="68">
        <f t="shared" ref="DIE8:DIE21" si="855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6">SUM(DIF8:DIK8)</f>
        <v>0</v>
      </c>
      <c r="DIM8" s="68">
        <f t="shared" ref="DIM8:DIM21" si="857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8">SUM(DIN8:DIS8)</f>
        <v>666</v>
      </c>
      <c r="DIU8" s="68">
        <f t="shared" ref="DIU8:DIU21" si="859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60">SUM(DIV8:DJA8)</f>
        <v>0</v>
      </c>
      <c r="DJC8" s="68">
        <f t="shared" ref="DJC8:DJC21" si="861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2">SUM(DJD8:DJI8)</f>
        <v>0</v>
      </c>
      <c r="DJK8" s="68">
        <f t="shared" ref="DJK8:DJK21" si="863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4">SUM(DJL8:DJQ8)</f>
        <v>706</v>
      </c>
      <c r="DJS8" s="68">
        <f t="shared" ref="DJS8:DJS21" si="865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6">SUM(DJT8:DJY8)</f>
        <v>0</v>
      </c>
      <c r="DKA8" s="68">
        <f t="shared" ref="DKA8:DKA21" si="867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8">SUM(DKB8:DKG8)</f>
        <v>0</v>
      </c>
      <c r="DKI8" s="68">
        <f t="shared" ref="DKI8:DKI21" si="869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70">SUM(DKJ8:DKO8)</f>
        <v>318</v>
      </c>
      <c r="DKQ8" s="68">
        <f t="shared" ref="DKQ8:DKQ21" si="871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2">SUM(DKR8:DKW8)</f>
        <v>338</v>
      </c>
      <c r="DKY8" s="68">
        <f t="shared" ref="DKY8:DKY21" si="873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4">SUM(DKZ8:DLE8)</f>
        <v>322</v>
      </c>
      <c r="DLG8" s="68">
        <f t="shared" ref="DLG8:DLG21" si="875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6">SUM(DLH8:DLM8)</f>
        <v>316</v>
      </c>
      <c r="DLO8" s="68">
        <f t="shared" ref="DLO8:DLO21" si="877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8">SUM(DLP8:DLU8)</f>
        <v>0</v>
      </c>
      <c r="DLW8" s="68">
        <f t="shared" ref="DLW8:DLW21" si="879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80">SUM(DLX8:DMC8)</f>
        <v>397</v>
      </c>
      <c r="DME8" s="68">
        <f t="shared" ref="DME8:DME21" si="881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2">SUM(DMF8:DMK8)</f>
        <v>0</v>
      </c>
      <c r="DMM8" s="68">
        <f t="shared" ref="DMM8:DMM21" si="883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4">SUM(DMN8:DMS8)</f>
        <v>314</v>
      </c>
      <c r="DMU8" s="68">
        <f t="shared" ref="DMU8:DMU21" si="885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6">SUM(DMV8:DNA8)</f>
        <v>339</v>
      </c>
      <c r="DNC8" s="68">
        <f t="shared" ref="DNC8:DNC21" si="887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8">SUM(DND8:DNI8)</f>
        <v>0</v>
      </c>
      <c r="DNK8" s="68">
        <f t="shared" ref="DNK8:DNK21" si="889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90">SUM(DNL8:DNQ8)</f>
        <v>0</v>
      </c>
      <c r="DNS8" s="68">
        <f t="shared" ref="DNS8:DNS21" si="891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2">SUM(DNT8:DNY8)</f>
        <v>201</v>
      </c>
      <c r="DOA8" s="68">
        <f t="shared" ref="DOA8:DOA21" si="893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4">SUM(DOB8:DOG8)</f>
        <v>0</v>
      </c>
      <c r="DOI8" s="68">
        <f t="shared" ref="DOI8:DOI21" si="895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6">SUM(DOJ8:DOO8)</f>
        <v>323</v>
      </c>
      <c r="DOQ8" s="68">
        <f t="shared" ref="DOQ8:DOQ21" si="897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8">SUM(DOR8:DOW8)</f>
        <v>0</v>
      </c>
      <c r="DOY8" s="68">
        <f t="shared" ref="DOY8:DOY21" si="899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900">SUM(DOZ8:DPE8)</f>
        <v>378</v>
      </c>
      <c r="DPG8" s="68">
        <f t="shared" ref="DPG8:DPG21" si="901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2">SUM(DPH8:DPM8)</f>
        <v>325</v>
      </c>
      <c r="DPO8" s="68">
        <f t="shared" ref="DPO8:DPO21" si="903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4">SUM(DPP8:DPU8)</f>
        <v>0</v>
      </c>
      <c r="DPW8" s="492">
        <f t="shared" ref="DPW8:DPW21" si="905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6">SUM(DPX8:DQC8)</f>
        <v>339</v>
      </c>
      <c r="DQE8" s="492">
        <f t="shared" ref="DQE8:DQE21" si="907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8">SUM(DQF8:DQK8)</f>
        <v>282</v>
      </c>
      <c r="DQM8" s="492">
        <f t="shared" ref="DQM8:DQM21" si="909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10">SUM(DQN8:DQS8)</f>
        <v>0</v>
      </c>
      <c r="DQU8" s="68">
        <f t="shared" ref="DQU8:DQU21" si="911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2">SUM(DQV8:DRA8)</f>
        <v>322</v>
      </c>
      <c r="DRC8" s="492">
        <f t="shared" ref="DRC8:DRC21" si="913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4">SUM(DRD8:DRI8)</f>
        <v>199</v>
      </c>
      <c r="DRK8" s="492">
        <f t="shared" ref="DRK8:DRK21" si="915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6">SUM(DRL8:DRQ8)</f>
        <v>522</v>
      </c>
      <c r="DRS8" s="68">
        <f t="shared" ref="DRS8:DRS21" si="917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8">SUM(DRT8:DRY8)</f>
        <v>0</v>
      </c>
      <c r="DSA8" s="68">
        <f t="shared" ref="DSA8:DSA21" si="919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20">SUM(DSB8:DSG8)</f>
        <v>0</v>
      </c>
      <c r="DSI8" s="68">
        <f t="shared" ref="DSI8:DSI21" si="921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2">SUM(DSJ8:DSO8)</f>
        <v>330</v>
      </c>
      <c r="DSQ8" s="68">
        <f t="shared" ref="DSQ8:DSQ21" si="923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4">SUM(DSR8:DSW8)</f>
        <v>331</v>
      </c>
      <c r="DSY8" s="68">
        <f t="shared" ref="DSY8:DSY21" si="925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6">SUM(DSZ8:DTE8)</f>
        <v>334</v>
      </c>
      <c r="DTG8" s="68">
        <f t="shared" ref="DTG8:DTG21" si="927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8">SUM(DTH8:DTM8)</f>
        <v>0</v>
      </c>
      <c r="DTO8" s="68">
        <f t="shared" ref="DTO8:DTO21" si="929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30">SUM(DTP8:DTU8)</f>
        <v>331</v>
      </c>
      <c r="DTW8" s="68">
        <f t="shared" ref="DTW8:DTW21" si="931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2">SUM(DTX8:DUC8)</f>
        <v>358</v>
      </c>
      <c r="DUE8" s="68">
        <f t="shared" ref="DUE8:DUE21" si="933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4">SUM(DUF8:DUK8)</f>
        <v>0</v>
      </c>
      <c r="DUM8" s="68">
        <f t="shared" ref="DUM8:DUM20" si="935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6">SUM(DUN8:DUS8)</f>
        <v>373</v>
      </c>
      <c r="DUU8" s="184">
        <f t="shared" ref="DUU8:DUU20" si="937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8">SUM(DUV8:DVA8)</f>
        <v>0</v>
      </c>
      <c r="DVC8" s="68">
        <f t="shared" ref="DVC8:DVC20" si="939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40">SUM(DVD8:DVI8)</f>
        <v>333</v>
      </c>
      <c r="DVK8" s="68">
        <f t="shared" ref="DVK8:DVK21" si="941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2">SUM(DVL8:DVQ8)</f>
        <v>200</v>
      </c>
      <c r="DVS8" s="68">
        <f t="shared" ref="DVS8:DVS21" si="943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4">SUM(DVT8:DVY8)</f>
        <v>485</v>
      </c>
      <c r="DWA8" s="68">
        <f t="shared" ref="DWA8:DWA21" si="945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6">SUM(DWB8:DWG8)</f>
        <v>0</v>
      </c>
      <c r="DWI8" s="68">
        <f t="shared" ref="DWI8:DWI21" si="947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8">SUM(DWJ8:DWO8)</f>
        <v>390</v>
      </c>
      <c r="DWQ8" s="68">
        <f t="shared" ref="DWQ8:DWQ21" si="949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50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1">SUM(DWZ8:DXE8)</f>
        <v>0</v>
      </c>
      <c r="DXG8" s="68">
        <f t="shared" ref="DXG8:DXG21" si="952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3">SUM(DXH8:DXM8)</f>
        <v>400</v>
      </c>
      <c r="DXO8" s="68">
        <f t="shared" ref="DXO8:DXO21" si="954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5">SUM(DXP8:DXU8)</f>
        <v>0</v>
      </c>
      <c r="DXW8" s="68">
        <f t="shared" ref="DXW8:DXW21" si="956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7">SUM(DXX8:DYC8)</f>
        <v>41</v>
      </c>
      <c r="DYE8" s="68">
        <f t="shared" ref="DYE8:DYE21" si="958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9">SUM(DYF8:DYK8)</f>
        <v>0</v>
      </c>
      <c r="DYM8" s="68">
        <f t="shared" ref="DYM8:DYM21" si="960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1">SUM(DYN8:DYS8)</f>
        <v>367</v>
      </c>
      <c r="DYU8" s="68">
        <f t="shared" ref="DYU8:DYU21" si="962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3">SUM(DYV8:DZA8)</f>
        <v>348</v>
      </c>
      <c r="DZC8" s="68">
        <f t="shared" ref="DZC8:DZC21" si="964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5">SUM(DZD8:DZI8)</f>
        <v>2</v>
      </c>
      <c r="DZK8" s="68">
        <f t="shared" ref="DZK8:DZK21" si="966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7">SUM(DZL8:DZQ8)</f>
        <v>237</v>
      </c>
      <c r="DZS8" s="68">
        <f t="shared" ref="DZS8:DZS21" si="968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9">SUM(DZT8:DZY8)</f>
        <v>173</v>
      </c>
      <c r="EAA8" s="68">
        <f t="shared" ref="EAA8:EAA21" si="970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1">SUM(EAB8:EAG8)</f>
        <v>443</v>
      </c>
      <c r="EAI8" s="68">
        <f t="shared" ref="EAI8:EAI21" si="972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3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4">SUM(EAR8:EAW8)</f>
        <v>254</v>
      </c>
      <c r="EAY8" s="68">
        <f t="shared" ref="EAY8:EAY21" si="975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6">SUM(EAZ8:EBE8)</f>
        <v>0</v>
      </c>
      <c r="EBG8" s="68">
        <f t="shared" ref="EBG8:EBG21" si="977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8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9">SUM(EBP8:EBU8)</f>
        <v>0</v>
      </c>
      <c r="EBW8" s="68">
        <f t="shared" ref="EBW8:EBW21" si="980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1">SUM(EBX8:ECC8)</f>
        <v>55</v>
      </c>
      <c r="ECE8" s="68">
        <f t="shared" ref="ECE8:ECE21" si="982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3">SUM(ECF8:ECK8)</f>
        <v>325</v>
      </c>
      <c r="ECM8" s="68">
        <f t="shared" ref="ECM8:ECM21" si="984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5">SUM(ECN8:ECS8)</f>
        <v>0</v>
      </c>
      <c r="ECU8" s="68">
        <f t="shared" ref="ECU8:ECU21" si="986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7">SUM(ECV8:EDA8)</f>
        <v>266</v>
      </c>
      <c r="EDC8" s="68">
        <f t="shared" ref="EDC8:EDC21" si="988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9">SUM(EDD8:EDI8)</f>
        <v>322</v>
      </c>
      <c r="EDK8" s="68">
        <f t="shared" ref="EDK8:EDK21" si="990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1">SUM(EDL8:EDQ8)</f>
        <v>0</v>
      </c>
      <c r="EDS8" s="184">
        <f t="shared" ref="EDS8:EDS21" si="992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3">SUM(EDT8:EDY8)</f>
        <v>0</v>
      </c>
      <c r="EEA8" s="184">
        <f t="shared" ref="EEA8:EEA21" si="994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5">SUM(EEB8:EEG8)</f>
        <v>343</v>
      </c>
      <c r="EEI8" s="68">
        <f t="shared" ref="EEI8:EEI21" si="996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7">SUM(EEJ8:EEO8)</f>
        <v>0</v>
      </c>
      <c r="EEQ8" s="68">
        <f t="shared" ref="EEQ8:EEQ21" si="998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9">SUM(EER8:EEW8)</f>
        <v>345</v>
      </c>
      <c r="EEY8" s="68">
        <f t="shared" ref="EEY8:EEY21" si="1000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1">SUM(EEZ8:EFE8)</f>
        <v>0</v>
      </c>
      <c r="EFG8" s="68">
        <f t="shared" ref="EFG8:EFG21" si="1002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3">SUM(EFH8:EFM8)</f>
        <v>539</v>
      </c>
      <c r="EFO8" s="68">
        <f t="shared" ref="EFO8:EFO21" si="1004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5">SUM(EFP8:EFU8)</f>
        <v>0</v>
      </c>
      <c r="EFW8" s="68">
        <f t="shared" ref="EFW8:EFW21" si="1006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7">SUM(EFX8:EGC8)</f>
        <v>0</v>
      </c>
      <c r="EGE8" s="68">
        <f t="shared" ref="EGE8:EGE21" si="1008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9">SUM(EGF8:EGK8)</f>
        <v>0</v>
      </c>
      <c r="EGM8" s="68">
        <f t="shared" ref="EGM8:EGM21" si="1010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1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2">SUM(EGV8:EHA8)</f>
        <v>0</v>
      </c>
      <c r="EHC8" s="68">
        <f t="shared" ref="EHC8:EHC21" si="1013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4">SUM(EHD8:EHI8)</f>
        <v>124</v>
      </c>
      <c r="EHK8" s="68">
        <f t="shared" ref="EHK8:EHK21" si="1015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6">SUM(EHL8:EHQ8)</f>
        <v>41</v>
      </c>
      <c r="EHS8" s="68">
        <f t="shared" ref="EHS8:EHS21" si="1017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8">SUM(EHT8:EHY8)</f>
        <v>348</v>
      </c>
      <c r="EIA8" s="68">
        <f t="shared" ref="EIA8:EIA21" si="1019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20">SUM(EIB8:EIG8)</f>
        <v>61</v>
      </c>
      <c r="EII8" s="68">
        <f t="shared" ref="EII8:EII21" si="1021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2">SUM(EIJ8:EIO8)</f>
        <v>0</v>
      </c>
      <c r="EIQ8" s="68">
        <f t="shared" ref="EIQ8:EIQ21" si="1023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4">SUM(EIR8:EIW8)</f>
        <v>340</v>
      </c>
      <c r="EIY8" s="68">
        <f t="shared" ref="EIY8:EIY21" si="1025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6">SUM(EIZ8:EJE8)</f>
        <v>0</v>
      </c>
      <c r="EJG8" s="68">
        <f t="shared" ref="EJG8:EJG21" si="1027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8">SUM(EJH8:EJM8)</f>
        <v>100</v>
      </c>
      <c r="EJO8" s="68">
        <f t="shared" ref="EJO8:EJO21" si="1029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30">SUM(EJP8:EJU8)</f>
        <v>385</v>
      </c>
      <c r="EJW8" s="68">
        <f t="shared" ref="EJW8:EJW21" si="1031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2">SUM(EJX8:EKC8)</f>
        <v>0</v>
      </c>
      <c r="EKE8" s="68">
        <f t="shared" ref="EKE8:EKE21" si="1033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4">SUM(EKF8:EKK8)</f>
        <v>70</v>
      </c>
      <c r="EKM8" s="68">
        <f t="shared" ref="EKM8:EKM21" si="1035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6">SUM(EKN8:EKS8)</f>
        <v>0</v>
      </c>
      <c r="EKU8" s="184">
        <f t="shared" ref="EKU8:EKU21" si="1037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8">SUM(EKW8:ELB8)</f>
        <v>111</v>
      </c>
      <c r="ELD8" s="211">
        <f t="shared" ref="ELD8:ELD21" si="1039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40">SUM(ELE8:ELJ8)</f>
        <v>350</v>
      </c>
      <c r="ELL8" s="211">
        <f t="shared" ref="ELL8:ELL21" si="1041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2">SUM(ELM8:ELR8)</f>
        <v>0</v>
      </c>
      <c r="ELT8" s="211">
        <f t="shared" ref="ELT8:ELT21" si="1043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4">SUM(ELU8:ELZ8)</f>
        <v>0</v>
      </c>
      <c r="EMB8" s="211">
        <f t="shared" ref="EMB8:EMB21" si="1045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6">SUM(EMC8:EMH8)</f>
        <v>321</v>
      </c>
      <c r="EMJ8" s="211">
        <f t="shared" ref="EMJ8:EMJ21" si="1047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8">SUM(EMK8:EMP8)</f>
        <v>0</v>
      </c>
      <c r="EMR8" s="211">
        <f t="shared" ref="EMR8:EMR21" si="1049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50">SUM(EMS8:EMX8)</f>
        <v>345</v>
      </c>
      <c r="EMZ8" s="211">
        <f t="shared" ref="EMZ8:EMZ21" si="1051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2">SUM(ENA8:ENF8)</f>
        <v>0</v>
      </c>
      <c r="ENH8" s="211">
        <f t="shared" ref="ENH8:ENH21" si="1053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4">SUM(ENI8:ENN8)</f>
        <v>355</v>
      </c>
      <c r="ENP8" s="211">
        <f t="shared" ref="ENP8:ENP21" si="1055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6">SUM(ENQ8:ENV8)</f>
        <v>0</v>
      </c>
      <c r="ENX8" s="211">
        <f t="shared" ref="ENX8:ENX21" si="1057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8">SUM(ENY8:EOD8)</f>
        <v>0</v>
      </c>
      <c r="EOF8" s="211">
        <f t="shared" ref="EOF8:EOF21" si="1059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60">SUM(EOG8:EOL8)</f>
        <v>0</v>
      </c>
      <c r="EON8" s="211">
        <f t="shared" ref="EON8:EON21" si="1061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2">SUM(EOO8:EOT8)</f>
        <v>0</v>
      </c>
      <c r="EOV8" s="211">
        <f t="shared" ref="EOV8:EOV21" si="1063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4">SUM(EOW8:EPB8)</f>
        <v>506</v>
      </c>
      <c r="EPD8" s="211">
        <f t="shared" ref="EPD8:EPD21" si="1065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6">SUM(EPE8:EPJ8)</f>
        <v>0</v>
      </c>
      <c r="EPL8" s="211">
        <f t="shared" ref="EPL8:EPL21" si="1067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8">SUM(EPM8:EPR8)</f>
        <v>0</v>
      </c>
      <c r="EPT8" s="211">
        <f t="shared" ref="EPT8:EPT21" si="1069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70">SUM(EPU8:EPZ8)</f>
        <v>0</v>
      </c>
      <c r="EQB8" s="211">
        <f t="shared" ref="EQB8:EQB21" si="1071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2">SUM(EQC8:EQH8)</f>
        <v>83</v>
      </c>
      <c r="EQJ8" s="211">
        <f t="shared" ref="EQJ8:EQJ21" si="1073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4">SUM(EQK8:EQP8)</f>
        <v>344</v>
      </c>
      <c r="EQR8" s="211">
        <f t="shared" ref="EQR8:EQR21" si="1075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6">SUM(EQS8:EQX8)</f>
        <v>0</v>
      </c>
      <c r="EQZ8" s="211">
        <f t="shared" ref="EQZ8:EQZ21" si="1077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8">SUM(ERA8:ERF8)</f>
        <v>0</v>
      </c>
      <c r="ERH8" s="211">
        <f t="shared" ref="ERH8:ERH21" si="1079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80">SUM(ERI8:ERN8)</f>
        <v>0</v>
      </c>
      <c r="ERP8" s="211">
        <f t="shared" ref="ERP8:ERP21" si="1081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2">SUM(ERQ8:ERV8)</f>
        <v>96</v>
      </c>
      <c r="ERX8" s="211">
        <f t="shared" ref="ERX8:ERX21" si="1083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4">SUM(ERY8:ESD8)</f>
        <v>354</v>
      </c>
      <c r="ESF8" s="211">
        <f t="shared" ref="ESF8:ESF21" si="1085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6">SUM(ESG8:ESL8)</f>
        <v>0</v>
      </c>
      <c r="ESN8" s="211">
        <f t="shared" ref="ESN8:ESN21" si="1087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8">SUM(ESO8:EST8)</f>
        <v>0</v>
      </c>
      <c r="ESV8" s="211">
        <f t="shared" ref="ESV8:ESV21" si="1089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90">SUM(ESW8:ETB8)</f>
        <v>0</v>
      </c>
      <c r="ETD8" s="211">
        <f t="shared" ref="ETD8:ETD21" si="1091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2">SUM(ETE8:ETJ8)</f>
        <v>340</v>
      </c>
      <c r="ETL8" s="211">
        <f t="shared" ref="ETL8:ETL21" si="1093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4">SUM(ETM8:ETR8)</f>
        <v>122</v>
      </c>
      <c r="ETT8" s="211">
        <f t="shared" ref="ETT8:ETT21" si="1095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6">SUM(ETU8:ETZ8)</f>
        <v>0</v>
      </c>
      <c r="EUB8" s="211">
        <f t="shared" ref="EUB8:EUB21" si="1097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8">SUM(EUC8:EUH8)</f>
        <v>367</v>
      </c>
      <c r="EUJ8" s="211">
        <f t="shared" ref="EUJ8:EUJ21" si="1099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100">SUM(EUK8:EUP8)</f>
        <v>0</v>
      </c>
      <c r="EUR8" s="211">
        <f t="shared" ref="EUR8:EUR21" si="1101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2">SUM(EUS8:EUX8)</f>
        <v>358</v>
      </c>
      <c r="EUZ8" s="211">
        <f t="shared" ref="EUZ8:EUZ21" si="1103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4">SUM(EVA8:EVF8)</f>
        <v>0</v>
      </c>
      <c r="EVH8" s="211">
        <f t="shared" ref="EVH8:EVH21" si="1105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6">SUM(EVI8:EVN8)</f>
        <v>0</v>
      </c>
      <c r="EVP8" s="211">
        <f t="shared" ref="EVP8:EVP21" si="1107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8">SUM(EVQ8:EVV8)</f>
        <v>345</v>
      </c>
      <c r="EVX8" s="211">
        <f t="shared" ref="EVX8:EVX21" si="1109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10">SUM(EVY8:EWD8)</f>
        <v>0</v>
      </c>
      <c r="EWF8" s="211">
        <f t="shared" ref="EWF8:EWF21" si="1111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2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3">SUM(EWO8:EWT8)</f>
        <v>0</v>
      </c>
      <c r="EWV8" s="211">
        <f t="shared" ref="EWV8:EWV21" si="1114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5">SUM(EWW8:EXB8)</f>
        <v>196</v>
      </c>
      <c r="EXD8" s="211">
        <f t="shared" ref="EXD8:EXD21" si="1116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7">SUM(EXE8:EXJ8)</f>
        <v>0</v>
      </c>
      <c r="EXL8" s="211">
        <f t="shared" ref="EXL8:EXL21" si="1118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9">SUM(EXM8:EXR8)</f>
        <v>351</v>
      </c>
      <c r="EXT8" s="211">
        <f t="shared" ref="EXT8:EXT21" si="1120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1">SUM(EXU8:EXZ8)</f>
        <v>0</v>
      </c>
      <c r="EYB8" s="211">
        <f t="shared" ref="EYB8:EYB21" si="1122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3">SUM(EYC8:EYH8)</f>
        <v>0</v>
      </c>
      <c r="EYJ8" s="211">
        <f t="shared" ref="EYJ8:EYJ21" si="1124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5">SUM(EYK8:EYP8)</f>
        <v>80</v>
      </c>
      <c r="EYR8" s="211">
        <f t="shared" ref="EYR8:EYR21" si="1126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7">SUM(EYS8:EYX8)</f>
        <v>0</v>
      </c>
      <c r="EYZ8" s="873">
        <f t="shared" ref="EYZ8:EYZ21" si="1128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9">SUM(EZA8:EZF8)</f>
        <v>216</v>
      </c>
      <c r="EZH8" s="873">
        <f t="shared" ref="EZH8:EZH21" si="1130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1">SUM(EZI8:EZN8)</f>
        <v>0</v>
      </c>
      <c r="EZP8" s="873">
        <f t="shared" ref="EZP8:EZP21" si="1132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1" si="1133">SUM(EZQ8:EZV8)</f>
        <v>193</v>
      </c>
      <c r="EZX8" s="873">
        <f t="shared" ref="EZX8:EZX21" si="1134">EZW8/$EZX$5</f>
        <v>32.166666666666664</v>
      </c>
      <c r="EZY8" s="195">
        <v>0</v>
      </c>
      <c r="EZZ8" s="49">
        <v>0</v>
      </c>
      <c r="FAA8" s="49"/>
      <c r="FAB8" s="49"/>
      <c r="FAC8" s="49"/>
      <c r="FAD8" s="49"/>
      <c r="FAE8" s="872">
        <f t="shared" ref="FAE8:FAE21" si="1135">SUM(EZY8:FAD8)</f>
        <v>0</v>
      </c>
      <c r="FAF8" s="873">
        <f t="shared" ref="FAF8:FAF21" si="1136">FAE8/$FAF$5</f>
        <v>0</v>
      </c>
    </row>
    <row r="9" spans="1:4088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1356</v>
      </c>
      <c r="G9" s="24"/>
      <c r="H9" s="24"/>
      <c r="I9" s="360"/>
      <c r="J9" s="360">
        <f>SUMIF(SUMPK!$B:$B,$B:$B,SUMPK!$O:$O)</f>
        <v>0</v>
      </c>
      <c r="K9" s="24">
        <f t="shared" si="188"/>
        <v>0</v>
      </c>
      <c r="L9" s="24">
        <f t="shared" si="189"/>
        <v>1356</v>
      </c>
      <c r="M9" s="24">
        <f t="shared" si="190"/>
        <v>1356</v>
      </c>
      <c r="N9" s="15">
        <v>74</v>
      </c>
      <c r="O9" s="276">
        <f t="shared" si="191"/>
        <v>18.324324324324323</v>
      </c>
      <c r="P9" s="712">
        <v>215.16666666666666</v>
      </c>
      <c r="Q9" s="276">
        <f t="shared" si="192"/>
        <v>37.812548412083657</v>
      </c>
      <c r="R9" s="277">
        <f t="shared" si="193"/>
        <v>123.07692307692308</v>
      </c>
      <c r="S9" s="222">
        <v>3200</v>
      </c>
      <c r="T9" s="276">
        <f t="shared" si="194"/>
        <v>11.0175</v>
      </c>
      <c r="U9" s="303"/>
      <c r="V9" s="302">
        <f t="shared" si="195"/>
        <v>11.0175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3"/>
        <v>0</v>
      </c>
      <c r="CDC9" s="68">
        <f t="shared" si="654"/>
        <v>0</v>
      </c>
      <c r="CDD9" s="48"/>
      <c r="CDE9" s="49"/>
      <c r="CDF9" s="49"/>
      <c r="CDG9" s="49"/>
      <c r="CDH9" s="49"/>
      <c r="CDI9" s="49">
        <v>500</v>
      </c>
      <c r="CDJ9" s="67">
        <f t="shared" si="655"/>
        <v>500</v>
      </c>
      <c r="CDK9" s="68">
        <f t="shared" si="656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7"/>
        <v>594</v>
      </c>
      <c r="CDS9" s="68">
        <f t="shared" si="658"/>
        <v>99</v>
      </c>
      <c r="CDT9" s="48"/>
      <c r="CDU9" s="49"/>
      <c r="CDV9" s="49"/>
      <c r="CDW9" s="49"/>
      <c r="CDX9" s="49"/>
      <c r="CDY9" s="49"/>
      <c r="CDZ9" s="67">
        <f t="shared" si="659"/>
        <v>0</v>
      </c>
      <c r="CEA9" s="68">
        <f t="shared" si="660"/>
        <v>0</v>
      </c>
      <c r="CEB9" s="48">
        <v>990</v>
      </c>
      <c r="CEC9" s="49"/>
      <c r="CED9" s="49"/>
      <c r="CEE9" s="49"/>
      <c r="CEF9" s="49"/>
      <c r="CEG9" s="49"/>
      <c r="CEH9" s="67">
        <f t="shared" si="661"/>
        <v>990</v>
      </c>
      <c r="CEI9" s="68">
        <f t="shared" si="662"/>
        <v>165</v>
      </c>
      <c r="CEJ9" s="48"/>
      <c r="CEK9" s="49"/>
      <c r="CEL9" s="49"/>
      <c r="CEM9" s="49">
        <v>441</v>
      </c>
      <c r="CEN9" s="49"/>
      <c r="CEO9" s="49"/>
      <c r="CEP9" s="67">
        <f t="shared" si="663"/>
        <v>441</v>
      </c>
      <c r="CEQ9" s="68">
        <f t="shared" si="664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5"/>
        <v>1886</v>
      </c>
      <c r="CEY9" s="68">
        <f t="shared" si="666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7"/>
        <v>1291</v>
      </c>
      <c r="CFG9" s="68">
        <f t="shared" si="668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9"/>
        <v>1648</v>
      </c>
      <c r="CFO9" s="68">
        <f t="shared" si="670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1"/>
        <v>2194</v>
      </c>
      <c r="CFW9" s="68">
        <f t="shared" si="672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3"/>
        <v>597</v>
      </c>
      <c r="CGE9" s="68">
        <f t="shared" si="674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5"/>
        <v>2223</v>
      </c>
      <c r="CGM9" s="68">
        <f t="shared" si="676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7"/>
        <v>220</v>
      </c>
      <c r="CGU9" s="68">
        <f t="shared" si="678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9"/>
        <v>880</v>
      </c>
      <c r="CHC9" s="68">
        <f t="shared" si="680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1"/>
        <v>995</v>
      </c>
      <c r="CHK9" s="68">
        <f t="shared" si="682"/>
        <v>165.83333333333334</v>
      </c>
      <c r="CHL9" s="63"/>
      <c r="CHM9" s="64"/>
      <c r="CHN9" s="64"/>
      <c r="CHO9" s="64"/>
      <c r="CHP9" s="64"/>
      <c r="CHQ9" s="64"/>
      <c r="CHR9" s="67">
        <f t="shared" si="683"/>
        <v>0</v>
      </c>
      <c r="CHS9" s="68">
        <f t="shared" si="684"/>
        <v>0</v>
      </c>
      <c r="CHT9" s="48"/>
      <c r="CHU9" s="49"/>
      <c r="CHV9" s="49"/>
      <c r="CHW9" s="49"/>
      <c r="CHX9" s="49"/>
      <c r="CHY9" s="49"/>
      <c r="CHZ9" s="67">
        <f t="shared" si="685"/>
        <v>0</v>
      </c>
      <c r="CIA9" s="68">
        <f t="shared" si="686"/>
        <v>0</v>
      </c>
      <c r="CIB9" s="63">
        <v>960</v>
      </c>
      <c r="CIC9" s="64"/>
      <c r="CID9" s="64"/>
      <c r="CIE9" s="64"/>
      <c r="CIF9" s="64"/>
      <c r="CIG9" s="64"/>
      <c r="CIH9" s="67">
        <f t="shared" si="687"/>
        <v>960</v>
      </c>
      <c r="CII9" s="68">
        <f t="shared" si="688"/>
        <v>160</v>
      </c>
      <c r="CIJ9" s="63"/>
      <c r="CIK9" s="64"/>
      <c r="CIL9" s="64"/>
      <c r="CIM9" s="64"/>
      <c r="CIN9" s="64"/>
      <c r="CIO9" s="64">
        <v>800</v>
      </c>
      <c r="CIP9" s="67">
        <f t="shared" si="689"/>
        <v>800</v>
      </c>
      <c r="CIQ9" s="68">
        <f t="shared" si="690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1"/>
        <v>440</v>
      </c>
      <c r="CIY9" s="68">
        <f t="shared" si="692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3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4"/>
        <v>796</v>
      </c>
      <c r="CJO9" s="68">
        <f t="shared" si="695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6"/>
        <v>417</v>
      </c>
      <c r="CJW9" s="68">
        <f t="shared" si="697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8"/>
        <v>546</v>
      </c>
      <c r="CKE9" s="68">
        <f t="shared" si="699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700"/>
        <v>1432</v>
      </c>
      <c r="CKM9" s="68">
        <f t="shared" si="701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2"/>
        <v>441</v>
      </c>
      <c r="CKU9" s="68">
        <f t="shared" si="703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4"/>
        <v>906</v>
      </c>
      <c r="CLC9" s="68">
        <f t="shared" si="705"/>
        <v>151</v>
      </c>
      <c r="CLD9" s="48"/>
      <c r="CLE9" s="49"/>
      <c r="CLF9" s="49"/>
      <c r="CLG9" s="49"/>
      <c r="CLH9" s="49"/>
      <c r="CLI9" s="49"/>
      <c r="CLJ9" s="67">
        <f t="shared" si="706"/>
        <v>0</v>
      </c>
      <c r="CLK9" s="68">
        <f t="shared" si="707"/>
        <v>0</v>
      </c>
      <c r="CLL9" s="48"/>
      <c r="CLM9" s="49">
        <v>439</v>
      </c>
      <c r="CLN9" s="49"/>
      <c r="CLO9" s="49"/>
      <c r="CLP9" s="49"/>
      <c r="CLQ9" s="49"/>
      <c r="CLR9" s="67">
        <f t="shared" si="708"/>
        <v>439</v>
      </c>
      <c r="CLS9" s="68">
        <f t="shared" si="709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10"/>
        <v>1100</v>
      </c>
      <c r="CMA9" s="68">
        <f t="shared" si="711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2"/>
        <v>853</v>
      </c>
      <c r="CMI9" s="68">
        <f t="shared" si="713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4"/>
        <v>151</v>
      </c>
      <c r="CMQ9" s="68">
        <f t="shared" si="715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6"/>
        <v>1218</v>
      </c>
      <c r="CMY9" s="68">
        <f t="shared" si="717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8"/>
        <v>716</v>
      </c>
      <c r="CNG9" s="68">
        <f t="shared" si="719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20"/>
        <v>220</v>
      </c>
      <c r="CNO9" s="68">
        <f t="shared" si="721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2"/>
        <v>777</v>
      </c>
      <c r="CNW9" s="68">
        <f t="shared" si="723"/>
        <v>129.5</v>
      </c>
      <c r="CNX9" s="48"/>
      <c r="CNY9" s="49"/>
      <c r="CNZ9" s="49"/>
      <c r="COA9" s="49"/>
      <c r="COB9" s="49"/>
      <c r="COC9" s="49"/>
      <c r="COD9" s="67">
        <f t="shared" si="724"/>
        <v>0</v>
      </c>
      <c r="COE9" s="68">
        <f t="shared" si="725"/>
        <v>0</v>
      </c>
      <c r="COF9" s="48"/>
      <c r="COG9" s="49"/>
      <c r="COH9" s="49"/>
      <c r="COI9" s="49"/>
      <c r="COJ9" s="49"/>
      <c r="COK9" s="49">
        <v>774</v>
      </c>
      <c r="COL9" s="67">
        <f t="shared" si="726"/>
        <v>774</v>
      </c>
      <c r="COM9" s="68">
        <f t="shared" si="727"/>
        <v>129</v>
      </c>
      <c r="CON9" s="48"/>
      <c r="COO9" s="49"/>
      <c r="COP9" s="49"/>
      <c r="COQ9" s="49"/>
      <c r="COR9" s="49"/>
      <c r="COS9" s="49">
        <v>648</v>
      </c>
      <c r="COT9" s="67">
        <f t="shared" si="728"/>
        <v>648</v>
      </c>
      <c r="COU9" s="68">
        <f t="shared" si="729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30"/>
        <v>880</v>
      </c>
      <c r="CPC9" s="68">
        <f t="shared" si="731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2"/>
        <v>1698</v>
      </c>
      <c r="CPK9" s="68">
        <f t="shared" si="733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4"/>
        <v>537</v>
      </c>
      <c r="CPS9" s="68">
        <f t="shared" si="735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6"/>
        <v>874</v>
      </c>
      <c r="CQA9" s="68">
        <f t="shared" si="737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8"/>
        <v>0</v>
      </c>
      <c r="CQI9" s="68">
        <f t="shared" si="739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40"/>
        <v>220</v>
      </c>
      <c r="CQQ9" s="68">
        <f t="shared" si="741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2"/>
        <v>381</v>
      </c>
      <c r="CQY9" s="68">
        <f t="shared" si="743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4"/>
        <v>655</v>
      </c>
      <c r="CRG9" s="68">
        <f t="shared" si="745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6"/>
        <v>636</v>
      </c>
      <c r="CRO9" s="68">
        <f t="shared" si="747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8"/>
        <v>581</v>
      </c>
      <c r="CRW9" s="68">
        <f t="shared" si="749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50"/>
        <v>1308</v>
      </c>
      <c r="CSE9" s="68">
        <f t="shared" si="751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2"/>
        <v>0</v>
      </c>
      <c r="CSM9" s="68">
        <f t="shared" si="753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4"/>
        <v>1405</v>
      </c>
      <c r="CSU9" s="68">
        <f t="shared" si="755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6"/>
        <v>1250</v>
      </c>
      <c r="CTC9" s="68">
        <f t="shared" si="757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8"/>
        <v>1009</v>
      </c>
      <c r="CTK9" s="68">
        <f t="shared" si="759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60"/>
        <v>845</v>
      </c>
      <c r="CTS9" s="68">
        <f t="shared" si="761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2"/>
        <v>1299</v>
      </c>
      <c r="CUA9" s="68">
        <f t="shared" si="763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4"/>
        <v>1198</v>
      </c>
      <c r="CUI9" s="68">
        <f t="shared" si="765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6"/>
        <v>1699</v>
      </c>
      <c r="CUQ9" s="68">
        <f t="shared" si="767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8"/>
        <v>799</v>
      </c>
      <c r="CUY9" s="68">
        <f t="shared" si="769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70"/>
        <v>897</v>
      </c>
      <c r="CVG9" s="68">
        <f t="shared" si="771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2"/>
        <v>1000</v>
      </c>
      <c r="CVO9" s="68">
        <f t="shared" si="773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4"/>
        <v>1468</v>
      </c>
      <c r="CVW9" s="68">
        <f t="shared" si="775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6"/>
        <v>800</v>
      </c>
      <c r="CWE9" s="68">
        <f t="shared" si="777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8"/>
        <v>438</v>
      </c>
      <c r="CWM9" s="68">
        <f t="shared" si="779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80"/>
        <v>660</v>
      </c>
      <c r="CWU9" s="68">
        <f t="shared" si="781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2"/>
        <v>397</v>
      </c>
      <c r="CXC9" s="43">
        <f t="shared" si="783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4"/>
        <v>1255</v>
      </c>
      <c r="CXK9" s="43">
        <f t="shared" si="785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6"/>
        <v>1171</v>
      </c>
      <c r="CXS9" s="43">
        <f t="shared" si="787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8"/>
        <v>0</v>
      </c>
      <c r="CYA9" s="43">
        <f t="shared" si="789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90"/>
        <v>1168</v>
      </c>
      <c r="CYI9" s="43">
        <f t="shared" si="791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2"/>
        <v>783</v>
      </c>
      <c r="CYQ9" s="43">
        <f t="shared" si="793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4"/>
        <v>963</v>
      </c>
      <c r="CYY9" s="43">
        <f t="shared" si="795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6"/>
        <v>476</v>
      </c>
      <c r="CZG9" s="43">
        <f t="shared" si="797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8"/>
        <v>1546</v>
      </c>
      <c r="CZO9" s="43">
        <f t="shared" si="799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800"/>
        <v>1399</v>
      </c>
      <c r="CZW9" s="43">
        <f t="shared" si="801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2"/>
        <v>1701</v>
      </c>
      <c r="DAE9" s="68">
        <f t="shared" si="803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4"/>
        <v>1672</v>
      </c>
      <c r="DAM9" s="68">
        <f t="shared" si="805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6"/>
        <v>439</v>
      </c>
      <c r="DAU9" s="68">
        <f t="shared" si="807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8"/>
        <v>986</v>
      </c>
      <c r="DBC9" s="68">
        <f t="shared" si="809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10"/>
        <v>2083</v>
      </c>
      <c r="DBK9" s="68">
        <f t="shared" si="811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2"/>
        <v>0</v>
      </c>
      <c r="DBS9" s="68">
        <f t="shared" si="813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4"/>
        <v>1074</v>
      </c>
      <c r="DCA9" s="68">
        <f t="shared" si="815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6"/>
        <v>1570</v>
      </c>
      <c r="DCI9" s="68">
        <f t="shared" si="817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8"/>
        <v>1551</v>
      </c>
      <c r="DCQ9" s="68">
        <f t="shared" si="819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20"/>
        <v>1385</v>
      </c>
      <c r="DCY9" s="68">
        <f t="shared" si="821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2"/>
        <v>0</v>
      </c>
      <c r="DDG9" s="68">
        <f t="shared" si="823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4"/>
        <v>864</v>
      </c>
      <c r="DDO9" s="43">
        <f t="shared" si="825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6"/>
        <v>1304</v>
      </c>
      <c r="DDW9" s="43">
        <f t="shared" si="827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8"/>
        <v>1722</v>
      </c>
      <c r="DEE9" s="43">
        <f t="shared" si="829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30"/>
        <v>0</v>
      </c>
      <c r="DEM9" s="43">
        <f t="shared" si="831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2"/>
        <v>1140</v>
      </c>
      <c r="DEU9" s="43">
        <f t="shared" si="833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4"/>
        <v>200</v>
      </c>
      <c r="DFC9" s="43">
        <f t="shared" si="835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6"/>
        <v>1318</v>
      </c>
      <c r="DFK9" s="43">
        <f t="shared" si="837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8"/>
        <v>0</v>
      </c>
      <c r="DFS9" s="68">
        <f t="shared" si="839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40"/>
        <v>294</v>
      </c>
      <c r="DGA9" s="43">
        <f t="shared" si="841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2"/>
        <v>660</v>
      </c>
      <c r="DGI9" s="43">
        <f t="shared" si="843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4"/>
        <v>0</v>
      </c>
      <c r="DGQ9" s="68">
        <f t="shared" si="845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6"/>
        <v>829</v>
      </c>
      <c r="DGY9" s="68">
        <f t="shared" si="847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8"/>
        <v>330</v>
      </c>
      <c r="DHG9" s="68">
        <f t="shared" si="849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50"/>
        <v>330</v>
      </c>
      <c r="DHO9" s="68">
        <f t="shared" si="851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2"/>
        <v>200</v>
      </c>
      <c r="DHW9" s="68">
        <f t="shared" si="853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4"/>
        <v>200</v>
      </c>
      <c r="DIE9" s="68">
        <f t="shared" si="855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6"/>
        <v>781</v>
      </c>
      <c r="DIM9" s="68">
        <f t="shared" si="857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8"/>
        <v>640</v>
      </c>
      <c r="DIU9" s="68">
        <f t="shared" si="859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60"/>
        <v>801</v>
      </c>
      <c r="DJC9" s="68">
        <f t="shared" si="861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2"/>
        <v>110</v>
      </c>
      <c r="DJK9" s="68">
        <f t="shared" si="863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4"/>
        <v>480</v>
      </c>
      <c r="DJS9" s="68">
        <f t="shared" si="865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6"/>
        <v>330</v>
      </c>
      <c r="DKA9" s="68">
        <f t="shared" si="867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8"/>
        <v>220</v>
      </c>
      <c r="DKI9" s="68">
        <f t="shared" si="869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70"/>
        <v>0</v>
      </c>
      <c r="DKQ9" s="68">
        <f t="shared" si="871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2"/>
        <v>979</v>
      </c>
      <c r="DKY9" s="68">
        <f t="shared" si="873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4"/>
        <v>0</v>
      </c>
      <c r="DLG9" s="68">
        <f t="shared" si="875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6"/>
        <v>660</v>
      </c>
      <c r="DLO9" s="68">
        <f t="shared" si="877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8"/>
        <v>802</v>
      </c>
      <c r="DLW9" s="68">
        <f t="shared" si="879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80"/>
        <v>1148</v>
      </c>
      <c r="DME9" s="68">
        <f t="shared" si="881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2"/>
        <v>320</v>
      </c>
      <c r="DMM9" s="68">
        <f t="shared" si="883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4"/>
        <v>316</v>
      </c>
      <c r="DMU9" s="68">
        <f t="shared" si="885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6"/>
        <v>752</v>
      </c>
      <c r="DNC9" s="68">
        <f t="shared" si="887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8"/>
        <v>424</v>
      </c>
      <c r="DNK9" s="68">
        <f t="shared" si="889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90"/>
        <v>0</v>
      </c>
      <c r="DNS9" s="68">
        <f t="shared" si="891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2"/>
        <v>0</v>
      </c>
      <c r="DOA9" s="68">
        <f t="shared" si="893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4"/>
        <v>0</v>
      </c>
      <c r="DOI9" s="68">
        <f t="shared" si="895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6"/>
        <v>320</v>
      </c>
      <c r="DOQ9" s="68">
        <f t="shared" si="897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8"/>
        <v>0</v>
      </c>
      <c r="DOY9" s="68">
        <f t="shared" si="899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900"/>
        <v>220</v>
      </c>
      <c r="DPG9" s="68">
        <f t="shared" si="901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2"/>
        <v>240</v>
      </c>
      <c r="DPO9" s="68">
        <f t="shared" si="903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4"/>
        <v>220</v>
      </c>
      <c r="DPW9" s="492">
        <f t="shared" si="905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6"/>
        <v>0</v>
      </c>
      <c r="DQE9" s="492">
        <f t="shared" si="907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8"/>
        <v>220</v>
      </c>
      <c r="DQM9" s="492">
        <f t="shared" si="909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10"/>
        <v>331</v>
      </c>
      <c r="DQU9" s="68">
        <f t="shared" si="911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2"/>
        <v>300</v>
      </c>
      <c r="DRC9" s="492">
        <f t="shared" si="913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4"/>
        <v>287</v>
      </c>
      <c r="DRK9" s="492">
        <f t="shared" si="915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6"/>
        <v>0</v>
      </c>
      <c r="DRS9" s="68">
        <f t="shared" si="917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8"/>
        <v>0</v>
      </c>
      <c r="DSA9" s="68">
        <f t="shared" si="919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20"/>
        <v>218</v>
      </c>
      <c r="DSI9" s="68">
        <f t="shared" si="921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2"/>
        <v>0</v>
      </c>
      <c r="DSQ9" s="68">
        <f t="shared" si="923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4"/>
        <v>0</v>
      </c>
      <c r="DSY9" s="68">
        <f t="shared" si="925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6"/>
        <v>0</v>
      </c>
      <c r="DTG9" s="68">
        <f t="shared" si="927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8"/>
        <v>0</v>
      </c>
      <c r="DTO9" s="68">
        <f t="shared" si="929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30"/>
        <v>320</v>
      </c>
      <c r="DTW9" s="68">
        <f t="shared" si="931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2"/>
        <v>0</v>
      </c>
      <c r="DUE9" s="68">
        <f t="shared" si="933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4"/>
        <v>500</v>
      </c>
      <c r="DUM9" s="68">
        <f t="shared" si="935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6"/>
        <v>318</v>
      </c>
      <c r="DUU9" s="184">
        <f t="shared" si="937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8"/>
        <v>0</v>
      </c>
      <c r="DVC9" s="68">
        <f t="shared" si="939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40"/>
        <v>0</v>
      </c>
      <c r="DVK9" s="68">
        <f t="shared" si="941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2"/>
        <v>0</v>
      </c>
      <c r="DVS9" s="68">
        <f t="shared" si="943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4"/>
        <v>0</v>
      </c>
      <c r="DWA9" s="68">
        <f t="shared" si="945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6"/>
        <v>0</v>
      </c>
      <c r="DWI9" s="68">
        <f t="shared" si="947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8"/>
        <v>0</v>
      </c>
      <c r="DWQ9" s="68">
        <f t="shared" si="949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50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1"/>
        <v>0</v>
      </c>
      <c r="DXG9" s="68">
        <f t="shared" si="952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3"/>
        <v>820</v>
      </c>
      <c r="DXO9" s="68">
        <f t="shared" si="954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5"/>
        <v>200</v>
      </c>
      <c r="DXW9" s="68">
        <f t="shared" si="956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7"/>
        <v>0</v>
      </c>
      <c r="DYE9" s="68">
        <f t="shared" si="958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9"/>
        <v>0</v>
      </c>
      <c r="DYM9" s="68">
        <f t="shared" si="960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1"/>
        <v>0</v>
      </c>
      <c r="DYU9" s="68">
        <f t="shared" si="962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3"/>
        <v>0</v>
      </c>
      <c r="DZC9" s="68">
        <f t="shared" si="964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5"/>
        <v>0</v>
      </c>
      <c r="DZK9" s="68">
        <f t="shared" si="966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7"/>
        <v>0</v>
      </c>
      <c r="DZS9" s="68">
        <f t="shared" si="968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9"/>
        <v>0</v>
      </c>
      <c r="EAA9" s="68">
        <f t="shared" si="970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1"/>
        <v>0</v>
      </c>
      <c r="EAI9" s="68">
        <f t="shared" si="972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3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4"/>
        <v>0</v>
      </c>
      <c r="EAY9" s="68">
        <f t="shared" si="975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6"/>
        <v>0</v>
      </c>
      <c r="EBG9" s="68">
        <f t="shared" si="977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8"/>
        <v>0</v>
      </c>
      <c r="EBO9" s="68">
        <f t="shared" ref="EBO9:EBO21" si="1137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9"/>
        <v>858</v>
      </c>
      <c r="EBW9" s="68">
        <f t="shared" si="980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1"/>
        <v>342</v>
      </c>
      <c r="ECE9" s="68">
        <f t="shared" si="982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3"/>
        <v>0</v>
      </c>
      <c r="ECM9" s="68">
        <f t="shared" si="984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5"/>
        <v>899</v>
      </c>
      <c r="ECU9" s="68">
        <f t="shared" si="986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7"/>
        <v>1411</v>
      </c>
      <c r="EDC9" s="68">
        <f t="shared" si="988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9"/>
        <v>720</v>
      </c>
      <c r="EDK9" s="68">
        <f t="shared" si="990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1"/>
        <v>1324</v>
      </c>
      <c r="EDS9" s="184">
        <f t="shared" si="992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3"/>
        <v>219</v>
      </c>
      <c r="EEA9" s="184">
        <f t="shared" si="994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5"/>
        <v>1302</v>
      </c>
      <c r="EEI9" s="68">
        <f t="shared" si="996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7"/>
        <v>800</v>
      </c>
      <c r="EEQ9" s="68">
        <f t="shared" si="998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9"/>
        <v>1000</v>
      </c>
      <c r="EEY9" s="68">
        <f t="shared" si="1000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1"/>
        <v>332</v>
      </c>
      <c r="EFG9" s="68">
        <f t="shared" si="1002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3"/>
        <v>1654</v>
      </c>
      <c r="EFO9" s="68">
        <f t="shared" si="1004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5"/>
        <v>200</v>
      </c>
      <c r="EFW9" s="68">
        <f t="shared" si="1006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7"/>
        <v>984</v>
      </c>
      <c r="EGE9" s="68">
        <f t="shared" si="1008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9"/>
        <v>0</v>
      </c>
      <c r="EGM9" s="68">
        <f t="shared" si="1010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1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2"/>
        <v>820</v>
      </c>
      <c r="EHC9" s="68">
        <f t="shared" si="1013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4"/>
        <v>584</v>
      </c>
      <c r="EHK9" s="68">
        <f t="shared" si="1015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6"/>
        <v>1569</v>
      </c>
      <c r="EHS9" s="68">
        <f t="shared" si="1017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8"/>
        <v>1091</v>
      </c>
      <c r="EIA9" s="68">
        <f t="shared" si="1019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20"/>
        <v>1324</v>
      </c>
      <c r="EII9" s="68">
        <f t="shared" si="1021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2"/>
        <v>1329</v>
      </c>
      <c r="EIQ9" s="68">
        <f t="shared" si="1023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4"/>
        <v>1253</v>
      </c>
      <c r="EIY9" s="68">
        <f t="shared" si="1025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6"/>
        <v>852</v>
      </c>
      <c r="EJG9" s="68">
        <f t="shared" si="1027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8"/>
        <v>759</v>
      </c>
      <c r="EJO9" s="68">
        <f t="shared" si="1029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30"/>
        <v>1379</v>
      </c>
      <c r="EJW9" s="68">
        <f t="shared" si="1031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2"/>
        <v>982</v>
      </c>
      <c r="EKE9" s="68">
        <f t="shared" si="1033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4"/>
        <v>1454</v>
      </c>
      <c r="EKM9" s="68">
        <f t="shared" si="1035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6"/>
        <v>1757</v>
      </c>
      <c r="EKU9" s="184">
        <f t="shared" si="1037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8"/>
        <v>1904</v>
      </c>
      <c r="ELD9" s="211">
        <f t="shared" si="1039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40"/>
        <v>736</v>
      </c>
      <c r="ELL9" s="211">
        <f t="shared" si="1041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2"/>
        <v>710</v>
      </c>
      <c r="ELT9" s="211">
        <f t="shared" si="1043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4"/>
        <v>303</v>
      </c>
      <c r="EMB9" s="211">
        <f t="shared" si="1045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6"/>
        <v>450</v>
      </c>
      <c r="EMJ9" s="211">
        <f t="shared" si="1047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8"/>
        <v>0</v>
      </c>
      <c r="EMR9" s="211">
        <f t="shared" si="1049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50"/>
        <v>441</v>
      </c>
      <c r="EMZ9" s="211">
        <f t="shared" si="1051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2"/>
        <v>503</v>
      </c>
      <c r="ENH9" s="211">
        <f t="shared" si="1053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4"/>
        <v>402</v>
      </c>
      <c r="ENP9" s="211">
        <f t="shared" si="1055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6"/>
        <v>1064</v>
      </c>
      <c r="ENX9" s="211">
        <f t="shared" si="1057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8"/>
        <v>1206</v>
      </c>
      <c r="EOF9" s="211">
        <f t="shared" si="1059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60"/>
        <v>1191</v>
      </c>
      <c r="EON9" s="211">
        <f t="shared" si="1061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2"/>
        <v>1234</v>
      </c>
      <c r="EOV9" s="211">
        <f t="shared" si="1063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4"/>
        <v>993</v>
      </c>
      <c r="EPD9" s="211">
        <f t="shared" si="1065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6"/>
        <v>271</v>
      </c>
      <c r="EPL9" s="211">
        <f t="shared" si="1067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8"/>
        <v>883</v>
      </c>
      <c r="EPT9" s="211">
        <f t="shared" si="1069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70"/>
        <v>0</v>
      </c>
      <c r="EQB9" s="211">
        <f t="shared" si="1071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2"/>
        <v>926</v>
      </c>
      <c r="EQJ9" s="211">
        <f t="shared" si="1073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4"/>
        <v>1104</v>
      </c>
      <c r="EQR9" s="211">
        <f t="shared" si="1075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6"/>
        <v>1192</v>
      </c>
      <c r="EQZ9" s="211">
        <f t="shared" si="1077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8"/>
        <v>440</v>
      </c>
      <c r="ERH9" s="211">
        <f t="shared" si="1079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80"/>
        <v>1359</v>
      </c>
      <c r="ERP9" s="211">
        <f t="shared" si="1081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2"/>
        <v>660</v>
      </c>
      <c r="ERX9" s="211">
        <f t="shared" si="1083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4"/>
        <v>417</v>
      </c>
      <c r="ESF9" s="211">
        <f t="shared" si="1085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6"/>
        <v>0</v>
      </c>
      <c r="ESN9" s="211">
        <f t="shared" si="1087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8"/>
        <v>827</v>
      </c>
      <c r="ESV9" s="211">
        <f t="shared" si="1089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90"/>
        <v>937</v>
      </c>
      <c r="ETD9" s="211">
        <f t="shared" si="1091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2"/>
        <v>650</v>
      </c>
      <c r="ETL9" s="211">
        <f t="shared" si="1093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4"/>
        <v>300</v>
      </c>
      <c r="ETT9" s="211">
        <f t="shared" si="1095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6"/>
        <v>1564</v>
      </c>
      <c r="EUB9" s="211">
        <f t="shared" si="1097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8"/>
        <v>884</v>
      </c>
      <c r="EUJ9" s="211">
        <f t="shared" si="1099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100"/>
        <v>960</v>
      </c>
      <c r="EUR9" s="211">
        <f t="shared" si="1101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2"/>
        <v>330</v>
      </c>
      <c r="EUZ9" s="211">
        <f t="shared" si="1103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4"/>
        <v>0</v>
      </c>
      <c r="EVH9" s="211">
        <f t="shared" si="1105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6"/>
        <v>0</v>
      </c>
      <c r="EVP9" s="211">
        <f t="shared" si="1107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8"/>
        <v>851</v>
      </c>
      <c r="EVX9" s="211">
        <f t="shared" si="1109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10"/>
        <v>1392</v>
      </c>
      <c r="EWF9" s="211">
        <f t="shared" si="1111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2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3"/>
        <v>1031</v>
      </c>
      <c r="EWV9" s="211">
        <f t="shared" si="1114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5"/>
        <v>789</v>
      </c>
      <c r="EXD9" s="211">
        <f t="shared" si="1116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7"/>
        <v>1099</v>
      </c>
      <c r="EXL9" s="211">
        <f t="shared" si="1118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9"/>
        <v>0</v>
      </c>
      <c r="EXT9" s="211">
        <f t="shared" si="1120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1"/>
        <v>0</v>
      </c>
      <c r="EYB9" s="211">
        <f t="shared" si="1122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3"/>
        <v>0</v>
      </c>
      <c r="EYJ9" s="211">
        <f t="shared" si="1124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5"/>
        <v>690</v>
      </c>
      <c r="EYR9" s="211">
        <f t="shared" si="1126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7"/>
        <v>325</v>
      </c>
      <c r="EYZ9" s="873">
        <f t="shared" si="1128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9"/>
        <v>1619</v>
      </c>
      <c r="EZH9" s="873">
        <f t="shared" si="1130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1"/>
        <v>154</v>
      </c>
      <c r="EZP9" s="873">
        <f t="shared" si="1132"/>
        <v>25.666666666666668</v>
      </c>
      <c r="EZQ9" s="458">
        <v>0</v>
      </c>
      <c r="EZR9" s="83"/>
      <c r="EZS9" s="83">
        <v>444</v>
      </c>
      <c r="EZT9" s="83"/>
      <c r="EZU9" s="83"/>
      <c r="EZV9" s="83">
        <v>0</v>
      </c>
      <c r="EZW9" s="872">
        <f t="shared" si="1133"/>
        <v>444</v>
      </c>
      <c r="EZX9" s="873">
        <f t="shared" si="1134"/>
        <v>74</v>
      </c>
      <c r="EZY9" s="195">
        <v>0</v>
      </c>
      <c r="EZZ9" s="49">
        <v>440</v>
      </c>
      <c r="FAA9" s="49"/>
      <c r="FAB9" s="49"/>
      <c r="FAC9" s="49"/>
      <c r="FAD9" s="49"/>
      <c r="FAE9" s="872">
        <f t="shared" si="1135"/>
        <v>440</v>
      </c>
      <c r="FAF9" s="873">
        <f t="shared" si="1136"/>
        <v>73.333333333333329</v>
      </c>
    </row>
    <row r="10" spans="1:4088" s="8" customFormat="1" ht="15" customHeight="1" x14ac:dyDescent="0.2">
      <c r="A10" s="301">
        <v>4</v>
      </c>
      <c r="B10" s="21" t="s">
        <v>351</v>
      </c>
      <c r="C10" s="275" t="s">
        <v>352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8">E10+G10-I10</f>
        <v>0</v>
      </c>
      <c r="L10" s="24">
        <f t="shared" ref="L10:L11" si="1139">F10+H10-J10</f>
        <v>961</v>
      </c>
      <c r="M10" s="24">
        <f t="shared" ref="M10:M11" si="1140">K10+L10</f>
        <v>961</v>
      </c>
      <c r="N10" s="15">
        <v>0</v>
      </c>
      <c r="O10" s="276">
        <f t="shared" si="191"/>
        <v>0</v>
      </c>
      <c r="P10" s="712"/>
      <c r="Q10" s="276"/>
      <c r="R10" s="277"/>
      <c r="S10" s="222"/>
      <c r="T10" s="276"/>
      <c r="U10" s="303"/>
      <c r="V10" s="302">
        <f t="shared" ref="V10:V11" si="1141">IF(R10=0,0,(M10+U10)/R10)</f>
        <v>0</v>
      </c>
      <c r="W10" s="304">
        <f t="shared" ref="W10:W11" si="1142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2"/>
        <v>200</v>
      </c>
      <c r="EQJ10" s="211">
        <f t="shared" si="1073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4"/>
        <v>0</v>
      </c>
      <c r="EQR10" s="211">
        <f t="shared" si="1075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6"/>
        <v>0</v>
      </c>
      <c r="EQZ10" s="211">
        <f t="shared" si="1077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8"/>
        <v>0</v>
      </c>
      <c r="ERH10" s="211">
        <f t="shared" si="1079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80"/>
        <v>0</v>
      </c>
      <c r="ERP10" s="211">
        <f t="shared" si="1081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2"/>
        <v>0</v>
      </c>
      <c r="ERX10" s="211">
        <f t="shared" si="1083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4"/>
        <v>0</v>
      </c>
      <c r="ESF10" s="211">
        <f t="shared" si="1085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6"/>
        <v>0</v>
      </c>
      <c r="ESN10" s="211">
        <f t="shared" si="1087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8"/>
        <v>0</v>
      </c>
      <c r="ESV10" s="211">
        <f t="shared" si="1089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90"/>
        <v>0</v>
      </c>
      <c r="ETD10" s="211">
        <f t="shared" si="1091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2"/>
        <v>0</v>
      </c>
      <c r="ETL10" s="211">
        <f t="shared" si="1093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4"/>
        <v>0</v>
      </c>
      <c r="ETT10" s="211">
        <f t="shared" si="1095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6"/>
        <v>0</v>
      </c>
      <c r="EUB10" s="211">
        <f t="shared" si="1097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8"/>
        <v>0</v>
      </c>
      <c r="EUJ10" s="211">
        <f t="shared" si="1099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100"/>
        <v>0</v>
      </c>
      <c r="EUR10" s="211">
        <f t="shared" si="1101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2"/>
        <v>0</v>
      </c>
      <c r="EUZ10" s="211">
        <f t="shared" si="1103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4"/>
        <v>0</v>
      </c>
      <c r="EVH10" s="211">
        <f t="shared" si="1105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6"/>
        <v>0</v>
      </c>
      <c r="EVP10" s="211">
        <f t="shared" si="1107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8"/>
        <v>0</v>
      </c>
      <c r="EVX10" s="211">
        <f t="shared" si="1109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10"/>
        <v>0</v>
      </c>
      <c r="EWF10" s="211">
        <f t="shared" si="1111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2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3"/>
        <v>0</v>
      </c>
      <c r="EWV10" s="211">
        <f t="shared" si="1114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5"/>
        <v>240</v>
      </c>
      <c r="EXD10" s="211">
        <f t="shared" si="1116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7"/>
        <v>0</v>
      </c>
      <c r="EXL10" s="211">
        <f t="shared" si="1118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9"/>
        <v>159</v>
      </c>
      <c r="EXT10" s="211">
        <f t="shared" si="1120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1"/>
        <v>0</v>
      </c>
      <c r="EYB10" s="211">
        <f t="shared" si="1122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3"/>
        <v>0</v>
      </c>
      <c r="EYJ10" s="211">
        <f t="shared" si="1124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5"/>
        <v>0</v>
      </c>
      <c r="EYR10" s="211">
        <f t="shared" si="1126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7"/>
        <v>440</v>
      </c>
      <c r="EYZ10" s="873">
        <f t="shared" si="1128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9"/>
        <v>0</v>
      </c>
      <c r="EZH10" s="873">
        <f t="shared" si="1130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1"/>
        <v>0</v>
      </c>
      <c r="EZP10" s="873">
        <f t="shared" si="1132"/>
        <v>0</v>
      </c>
      <c r="EZQ10" s="458">
        <v>0</v>
      </c>
      <c r="EZR10" s="83"/>
      <c r="EZS10" s="83">
        <v>0</v>
      </c>
      <c r="EZT10" s="83"/>
      <c r="EZU10" s="83"/>
      <c r="EZV10" s="83">
        <v>0</v>
      </c>
      <c r="EZW10" s="872">
        <f t="shared" si="1133"/>
        <v>0</v>
      </c>
      <c r="EZX10" s="873">
        <f t="shared" si="1134"/>
        <v>0</v>
      </c>
      <c r="EZY10" s="195">
        <v>0</v>
      </c>
      <c r="EZZ10" s="49">
        <v>0</v>
      </c>
      <c r="FAA10" s="49"/>
      <c r="FAB10" s="49"/>
      <c r="FAC10" s="49"/>
      <c r="FAD10" s="49"/>
      <c r="FAE10" s="872">
        <f t="shared" si="1135"/>
        <v>0</v>
      </c>
      <c r="FAF10" s="873">
        <f t="shared" si="1136"/>
        <v>0</v>
      </c>
    </row>
    <row r="11" spans="1:4088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622</v>
      </c>
      <c r="G11" s="24"/>
      <c r="H11" s="24"/>
      <c r="I11" s="360"/>
      <c r="J11" s="360">
        <f>SUMIF(SUMPK!$B:$B,$B:$B,SUMPK!$O:$O)</f>
        <v>0</v>
      </c>
      <c r="K11" s="24">
        <f t="shared" si="1138"/>
        <v>0</v>
      </c>
      <c r="L11" s="24">
        <f t="shared" si="1139"/>
        <v>622</v>
      </c>
      <c r="M11" s="24">
        <f t="shared" si="1140"/>
        <v>622</v>
      </c>
      <c r="N11" s="15">
        <v>0</v>
      </c>
      <c r="O11" s="276">
        <f t="shared" si="191"/>
        <v>0</v>
      </c>
      <c r="P11" s="712">
        <v>161.83333333333334</v>
      </c>
      <c r="Q11" s="276">
        <f t="shared" si="192"/>
        <v>23.060762100926876</v>
      </c>
      <c r="R11" s="277">
        <f t="shared" si="193"/>
        <v>76.92307692307692</v>
      </c>
      <c r="S11" s="222">
        <v>2000</v>
      </c>
      <c r="T11" s="276">
        <f t="shared" si="194"/>
        <v>8.0860000000000003</v>
      </c>
      <c r="U11" s="303"/>
      <c r="V11" s="302">
        <f t="shared" si="1141"/>
        <v>8.0860000000000003</v>
      </c>
      <c r="W11" s="304">
        <f t="shared" si="1142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3">SUM(AD11:AI11)</f>
        <v>601</v>
      </c>
      <c r="AK11" s="43">
        <f t="shared" ref="AK11:AK21" si="1144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5">SUM(AL11:AQ11)</f>
        <v>798</v>
      </c>
      <c r="AS11" s="43">
        <f t="shared" ref="AS11:AS21" si="1146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7">SUM(AT11:AY11)</f>
        <v>1392</v>
      </c>
      <c r="BA11" s="43">
        <f t="shared" ref="BA11:BA21" si="1148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9">SUM(BB11:BG11)</f>
        <v>2735</v>
      </c>
      <c r="BI11" s="43">
        <f t="shared" ref="BI11:BI21" si="1150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51">SUM(BJ11:BO11)</f>
        <v>1302</v>
      </c>
      <c r="BQ11" s="43">
        <f t="shared" ref="BQ11:BQ21" si="1152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3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4">SUM(BZ11:CE11)</f>
        <v>1002</v>
      </c>
      <c r="CG11" s="43">
        <f t="shared" ref="CG11:CG21" si="1155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6">SUM(CH11:CM11)</f>
        <v>2690</v>
      </c>
      <c r="CO11" s="43">
        <f t="shared" ref="CO11:CO21" si="1157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8">SUM(CP11:CU11)</f>
        <v>1598</v>
      </c>
      <c r="CW11" s="43">
        <f t="shared" ref="CW11:CW21" si="1159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60">SUM(CX11:DC11)</f>
        <v>819</v>
      </c>
      <c r="DE11" s="43">
        <f t="shared" ref="DE11:DE21" si="1161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62">SUM(DF11:DK11)</f>
        <v>810</v>
      </c>
      <c r="DM11" s="43">
        <f t="shared" ref="DM11:DM21" si="1163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4">SUM(DN11:DS11)</f>
        <v>2244</v>
      </c>
      <c r="DU11" s="43">
        <f t="shared" ref="DU11:DU21" si="1165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6">SUM(DV11:EA11)</f>
        <v>1194</v>
      </c>
      <c r="EC11" s="43">
        <f t="shared" ref="EC11:EC21" si="1167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8">SUM(ED11:EI11)</f>
        <v>0</v>
      </c>
      <c r="EK11" s="43">
        <f t="shared" ref="EK11:EK21" si="1169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70">SUM(EL11:EQ11)</f>
        <v>817</v>
      </c>
      <c r="ES11" s="43">
        <f t="shared" ref="ES11:ES21" si="1171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72">SUM(ET11:EY11)</f>
        <v>1816</v>
      </c>
      <c r="FA11" s="43">
        <f t="shared" ref="FA11:FA21" si="1173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4">SUM(FB11:FG11)</f>
        <v>1529</v>
      </c>
      <c r="FI11" s="43">
        <f t="shared" ref="FI11:FI21" si="1175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6">SUM(FJ11:FO11)</f>
        <v>961</v>
      </c>
      <c r="FQ11" s="43">
        <f t="shared" ref="FQ11:FQ21" si="1177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8">SUM(FR11:FW11)</f>
        <v>1000</v>
      </c>
      <c r="FY11" s="43">
        <f t="shared" ref="FY11:FY21" si="1179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80">SUM(FZ11:GE11)</f>
        <v>2001</v>
      </c>
      <c r="GG11" s="43">
        <f t="shared" ref="GG11:GG21" si="1181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82">SUM(GH11:GM11)</f>
        <v>599</v>
      </c>
      <c r="GO11" s="43">
        <f t="shared" ref="GO11:GO21" si="1183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4">SUM(GP11:GU11)</f>
        <v>805</v>
      </c>
      <c r="GW11" s="43">
        <f t="shared" ref="GW11:GW21" si="1185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6">SUM(GX11:HC11)</f>
        <v>1599</v>
      </c>
      <c r="HE11" s="43">
        <f t="shared" ref="HE11:HE21" si="1187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8">SUM(HF11:HK11)</f>
        <v>603</v>
      </c>
      <c r="HM11" s="43">
        <f t="shared" ref="HM11:HM21" si="1189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90">SUM(HN11:HS11)</f>
        <v>1001</v>
      </c>
      <c r="HU11" s="43">
        <f t="shared" ref="HU11:HU21" si="1191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92">SUM(HV11:IA11)</f>
        <v>1180</v>
      </c>
      <c r="IC11" s="43">
        <f t="shared" ref="IC11:IC21" si="1193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4">SUM(ID11:II11)</f>
        <v>1356</v>
      </c>
      <c r="IK11" s="43">
        <f t="shared" ref="IK11:IK21" si="1195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6">SUM(IL11:IQ11)</f>
        <v>401</v>
      </c>
      <c r="IS11" s="68">
        <f t="shared" ref="IS11:IS21" si="1197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8">SUM(IT11:IY11)</f>
        <v>863</v>
      </c>
      <c r="JA11" s="68">
        <f t="shared" ref="JA11:JA21" si="1199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200">SUM(JB11:JG11)</f>
        <v>597</v>
      </c>
      <c r="JI11" s="68">
        <f t="shared" ref="JI11:JI21" si="1201">JH11/$IS$5</f>
        <v>99.5</v>
      </c>
      <c r="JJ11" s="48"/>
      <c r="JK11" s="49"/>
      <c r="JL11" s="49"/>
      <c r="JM11" s="49"/>
      <c r="JN11" s="49"/>
      <c r="JO11" s="49"/>
      <c r="JP11" s="42">
        <f t="shared" ref="JP11:JP21" si="1202">SUM(JJ11:JO11)</f>
        <v>0</v>
      </c>
      <c r="JQ11" s="43">
        <f t="shared" ref="JQ11:JQ21" si="1203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4">SUM(JR11:JW11)</f>
        <v>2011</v>
      </c>
      <c r="JY11" s="43">
        <f t="shared" ref="JY11:JY21" si="1205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6"/>
        <v>2026</v>
      </c>
      <c r="KG11" s="43">
        <f t="shared" si="197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8"/>
        <v>803</v>
      </c>
      <c r="KO11" s="68">
        <f t="shared" si="199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200"/>
        <v>1409</v>
      </c>
      <c r="KW11" s="68">
        <f t="shared" si="201"/>
        <v>234.83333333333334</v>
      </c>
      <c r="KX11" s="48"/>
      <c r="KY11" s="49"/>
      <c r="KZ11" s="49"/>
      <c r="LA11" s="49"/>
      <c r="LB11" s="49"/>
      <c r="LC11" s="49"/>
      <c r="LD11" s="67">
        <f t="shared" si="202"/>
        <v>0</v>
      </c>
      <c r="LE11" s="68">
        <f t="shared" si="203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4"/>
        <v>619</v>
      </c>
      <c r="LM11" s="68">
        <f t="shared" si="205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6"/>
        <v>1392</v>
      </c>
      <c r="LU11" s="68">
        <f t="shared" si="207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8"/>
        <v>2002</v>
      </c>
      <c r="MC11" s="68">
        <f t="shared" si="209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10"/>
        <v>1980</v>
      </c>
      <c r="MK11" s="68">
        <f t="shared" si="211"/>
        <v>330</v>
      </c>
      <c r="ML11" s="48"/>
      <c r="MM11" s="49"/>
      <c r="MN11" s="49"/>
      <c r="MO11" s="49"/>
      <c r="MP11" s="49"/>
      <c r="MQ11" s="49"/>
      <c r="MR11" s="67">
        <f t="shared" si="212"/>
        <v>0</v>
      </c>
      <c r="MS11" s="68">
        <f t="shared" si="213"/>
        <v>0</v>
      </c>
      <c r="MT11" s="48">
        <v>1002</v>
      </c>
      <c r="MU11" s="49"/>
      <c r="MV11" s="49"/>
      <c r="MW11" s="49"/>
      <c r="MX11" s="49"/>
      <c r="MY11" s="49"/>
      <c r="MZ11" s="67">
        <f t="shared" si="214"/>
        <v>1002</v>
      </c>
      <c r="NA11" s="68">
        <f t="shared" si="215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6"/>
        <v>1656</v>
      </c>
      <c r="NI11" s="68">
        <f t="shared" si="217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8"/>
        <v>1012</v>
      </c>
      <c r="NQ11" s="68">
        <f t="shared" si="219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20"/>
        <v>795</v>
      </c>
      <c r="NY11" s="68">
        <f t="shared" si="221"/>
        <v>132.5</v>
      </c>
      <c r="NZ11" s="48"/>
      <c r="OA11" s="49"/>
      <c r="OB11" s="49"/>
      <c r="OC11" s="49"/>
      <c r="OD11" s="49"/>
      <c r="OE11" s="49"/>
      <c r="OF11" s="67">
        <f t="shared" si="222"/>
        <v>0</v>
      </c>
      <c r="OG11" s="68">
        <f t="shared" si="223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4"/>
        <v>2387</v>
      </c>
      <c r="OO11" s="68">
        <f t="shared" si="225"/>
        <v>397.83333333333331</v>
      </c>
      <c r="OP11" s="48"/>
      <c r="OQ11" s="49"/>
      <c r="OR11" s="49"/>
      <c r="OS11" s="49"/>
      <c r="OT11" s="49"/>
      <c r="OU11" s="49"/>
      <c r="OV11" s="67">
        <f t="shared" si="226"/>
        <v>0</v>
      </c>
      <c r="OW11" s="68">
        <f t="shared" si="227"/>
        <v>0</v>
      </c>
      <c r="OX11" s="48"/>
      <c r="OY11" s="49"/>
      <c r="OZ11" s="49"/>
      <c r="PA11" s="49"/>
      <c r="PB11" s="49"/>
      <c r="PC11" s="49"/>
      <c r="PD11" s="67">
        <f t="shared" si="228"/>
        <v>0</v>
      </c>
      <c r="PE11" s="68">
        <f t="shared" si="229"/>
        <v>0</v>
      </c>
      <c r="PF11" s="48"/>
      <c r="PG11" s="49"/>
      <c r="PH11" s="49"/>
      <c r="PI11" s="49"/>
      <c r="PJ11" s="49">
        <v>1108</v>
      </c>
      <c r="PK11" s="49"/>
      <c r="PL11" s="67">
        <f t="shared" si="230"/>
        <v>1108</v>
      </c>
      <c r="PM11" s="68">
        <f t="shared" si="231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2"/>
        <v>1534</v>
      </c>
      <c r="PU11" s="105">
        <f t="shared" si="233"/>
        <v>255.66666666666666</v>
      </c>
      <c r="PV11" s="106"/>
      <c r="PW11" s="107"/>
      <c r="PX11" s="107"/>
      <c r="PY11" s="107"/>
      <c r="PZ11" s="107"/>
      <c r="QA11" s="107"/>
      <c r="QB11" s="104">
        <f t="shared" si="234"/>
        <v>0</v>
      </c>
      <c r="QC11" s="105">
        <f t="shared" si="235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6"/>
        <v>801</v>
      </c>
      <c r="QK11" s="105">
        <f t="shared" si="237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8"/>
        <v>605</v>
      </c>
      <c r="QS11" s="105">
        <f t="shared" si="239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40"/>
        <v>786</v>
      </c>
      <c r="RA11" s="105">
        <f t="shared" si="241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2"/>
        <v>1095</v>
      </c>
      <c r="RI11" s="105">
        <f t="shared" si="243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4"/>
        <v>420</v>
      </c>
      <c r="RQ11" s="105">
        <f t="shared" si="245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6"/>
        <v>1222</v>
      </c>
      <c r="RY11" s="105">
        <f t="shared" si="247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8"/>
        <v>1648</v>
      </c>
      <c r="SG11" s="105">
        <f t="shared" si="249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50"/>
        <v>800</v>
      </c>
      <c r="SO11" s="105">
        <f t="shared" si="251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2"/>
        <v>1222</v>
      </c>
      <c r="SW11" s="105">
        <f t="shared" si="253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4"/>
        <v>1562</v>
      </c>
      <c r="TE11" s="105">
        <f t="shared" si="255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6"/>
        <v>804</v>
      </c>
      <c r="TM11" s="105">
        <f t="shared" si="257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8"/>
        <v>400</v>
      </c>
      <c r="TU11" s="105">
        <f t="shared" si="259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60"/>
        <v>1771</v>
      </c>
      <c r="UC11" s="105">
        <f t="shared" si="261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2"/>
        <v>834</v>
      </c>
      <c r="UK11" s="105">
        <f t="shared" si="263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4"/>
        <v>0</v>
      </c>
      <c r="UT11" s="105">
        <f t="shared" si="265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6"/>
        <v>1600</v>
      </c>
      <c r="VB11" s="105">
        <f t="shared" si="267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8"/>
        <v>400</v>
      </c>
      <c r="VJ11" s="105">
        <f t="shared" si="269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70"/>
        <v>601</v>
      </c>
      <c r="VR11" s="105">
        <f t="shared" si="271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2"/>
        <v>797</v>
      </c>
      <c r="VZ11" s="105">
        <f t="shared" si="273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4"/>
        <v>942</v>
      </c>
      <c r="WH11" s="68">
        <f t="shared" si="275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6"/>
        <v>1292</v>
      </c>
      <c r="WP11" s="68">
        <f t="shared" si="277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8"/>
        <v>1206</v>
      </c>
      <c r="WY11" s="68">
        <f t="shared" si="279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80"/>
        <v>397</v>
      </c>
      <c r="XH11" s="68">
        <f t="shared" si="281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2"/>
        <v>501</v>
      </c>
      <c r="XQ11" s="105">
        <f t="shared" si="283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4"/>
        <v>600</v>
      </c>
      <c r="XZ11" s="68">
        <f t="shared" si="285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6"/>
        <v>1406</v>
      </c>
      <c r="YI11" s="68">
        <f t="shared" si="287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8"/>
        <v>803</v>
      </c>
      <c r="YR11" s="68">
        <f t="shared" si="289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90"/>
        <v>1400</v>
      </c>
      <c r="YZ11" s="68">
        <f t="shared" si="291"/>
        <v>233.33333333333334</v>
      </c>
      <c r="ZA11" s="48"/>
      <c r="ZB11" s="49"/>
      <c r="ZC11" s="49"/>
      <c r="ZD11" s="49"/>
      <c r="ZE11" s="49"/>
      <c r="ZF11" s="49"/>
      <c r="ZG11" s="67">
        <f t="shared" si="292"/>
        <v>0</v>
      </c>
      <c r="ZH11" s="68">
        <f t="shared" si="293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4"/>
        <v>1298</v>
      </c>
      <c r="ZP11" s="68">
        <f t="shared" si="295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6"/>
        <v>1199</v>
      </c>
      <c r="ZY11" s="68">
        <f t="shared" si="297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8"/>
        <v>803</v>
      </c>
      <c r="AAH11" s="68">
        <f t="shared" si="299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300"/>
        <v>398</v>
      </c>
      <c r="AAP11" s="68">
        <f t="shared" si="301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2"/>
        <v>1331</v>
      </c>
      <c r="AAX11" s="68">
        <f t="shared" si="303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4"/>
        <v>1435</v>
      </c>
      <c r="ABF11" s="68">
        <f t="shared" si="305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6"/>
        <v>731</v>
      </c>
      <c r="ABN11" s="68">
        <f t="shared" si="307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8"/>
        <v>1619</v>
      </c>
      <c r="ABV11" s="68">
        <f t="shared" si="309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10"/>
        <v>599</v>
      </c>
      <c r="ACD11" s="68">
        <f t="shared" si="311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2"/>
        <v>1729</v>
      </c>
      <c r="ACL11" s="68">
        <f t="shared" si="313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4"/>
        <v>622</v>
      </c>
      <c r="ACT11" s="68">
        <f t="shared" si="315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6"/>
        <v>1601</v>
      </c>
      <c r="ADB11" s="68">
        <f t="shared" si="317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8"/>
        <v>798</v>
      </c>
      <c r="ADJ11" s="68">
        <f t="shared" si="319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20"/>
        <v>618</v>
      </c>
      <c r="ADR11" s="68">
        <f t="shared" si="321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2"/>
        <v>1031</v>
      </c>
      <c r="ADZ11" s="68">
        <f t="shared" si="323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4"/>
        <v>2235</v>
      </c>
      <c r="AEH11" s="68">
        <f t="shared" si="325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6"/>
        <v>603</v>
      </c>
      <c r="AEP11" s="68">
        <f t="shared" si="327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8"/>
        <v>1095</v>
      </c>
      <c r="AEX11" s="68">
        <f t="shared" si="329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30"/>
        <v>804</v>
      </c>
      <c r="AFF11" s="68">
        <f t="shared" si="331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2"/>
        <v>1600</v>
      </c>
      <c r="AFN11" s="68">
        <f t="shared" si="333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4"/>
        <v>1004</v>
      </c>
      <c r="AFV11" s="68">
        <f t="shared" si="335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6"/>
        <v>601</v>
      </c>
      <c r="AGD11" s="68">
        <f t="shared" si="337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8"/>
        <v>902</v>
      </c>
      <c r="AGL11" s="68">
        <f t="shared" si="339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40"/>
        <v>626</v>
      </c>
      <c r="AGU11" s="68">
        <f t="shared" si="341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2"/>
        <v>1205</v>
      </c>
      <c r="AHC11" s="68">
        <f t="shared" si="343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4"/>
        <v>245</v>
      </c>
      <c r="AHK11" s="68">
        <f t="shared" si="345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6"/>
        <v>1020</v>
      </c>
      <c r="AHS11" s="68">
        <f t="shared" si="347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8"/>
        <v>1698</v>
      </c>
      <c r="AIA11" s="68">
        <f t="shared" si="349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50"/>
        <v>300</v>
      </c>
      <c r="AII11" s="68">
        <f t="shared" si="351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2"/>
        <v>709</v>
      </c>
      <c r="AIQ11" s="68">
        <f t="shared" si="353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4"/>
        <v>802</v>
      </c>
      <c r="AIY11" s="68">
        <f t="shared" si="355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6"/>
        <v>1057</v>
      </c>
      <c r="AJG11" s="68">
        <f t="shared" si="357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8"/>
        <v>917</v>
      </c>
      <c r="AJO11" s="43">
        <f t="shared" si="359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60"/>
        <v>808</v>
      </c>
      <c r="AJW11" s="43">
        <f t="shared" si="361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2"/>
        <v>1203</v>
      </c>
      <c r="AKE11" s="68">
        <f t="shared" si="363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4"/>
        <v>399</v>
      </c>
      <c r="AKM11" s="184">
        <f t="shared" si="365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6"/>
        <v>1245</v>
      </c>
      <c r="AKU11" s="184">
        <f t="shared" si="367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8"/>
        <v>600</v>
      </c>
      <c r="ALC11" s="68">
        <f t="shared" si="369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70"/>
        <v>803</v>
      </c>
      <c r="ALK11" s="68">
        <f t="shared" si="371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2"/>
        <v>873</v>
      </c>
      <c r="ALS11" s="68">
        <f t="shared" si="373"/>
        <v>145.5</v>
      </c>
      <c r="ALT11" s="48"/>
      <c r="ALU11" s="49"/>
      <c r="ALV11" s="49"/>
      <c r="ALW11" s="49"/>
      <c r="ALX11" s="49"/>
      <c r="ALY11" s="49"/>
      <c r="ALZ11" s="67">
        <f t="shared" si="374"/>
        <v>0</v>
      </c>
      <c r="AMA11" s="68">
        <f t="shared" si="375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6"/>
        <v>1595</v>
      </c>
      <c r="AMI11" s="68">
        <f t="shared" si="377"/>
        <v>265.83333333333331</v>
      </c>
      <c r="AMJ11" s="48"/>
      <c r="AMK11" s="49"/>
      <c r="AML11" s="49"/>
      <c r="AMM11" s="49"/>
      <c r="AMN11" s="49"/>
      <c r="AMO11" s="49"/>
      <c r="AMP11" s="67">
        <f t="shared" si="378"/>
        <v>0</v>
      </c>
      <c r="AMQ11" s="68">
        <f t="shared" si="379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80"/>
        <v>1302</v>
      </c>
      <c r="AMY11" s="68">
        <f t="shared" si="381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2"/>
        <v>807</v>
      </c>
      <c r="ANG11" s="68">
        <f t="shared" si="383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4"/>
        <v>2299</v>
      </c>
      <c r="ANO11" s="68">
        <f t="shared" si="385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6"/>
        <v>400</v>
      </c>
      <c r="ANW11" s="68">
        <f t="shared" si="387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8"/>
        <v>998</v>
      </c>
      <c r="AOE11" s="68">
        <f t="shared" si="389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90"/>
        <v>1001</v>
      </c>
      <c r="AOM11" s="68">
        <f t="shared" si="391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2"/>
        <v>799</v>
      </c>
      <c r="AOU11" s="68">
        <f t="shared" si="393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4"/>
        <v>400</v>
      </c>
      <c r="APC11" s="68">
        <f t="shared" si="395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6"/>
        <v>600</v>
      </c>
      <c r="APK11" s="68">
        <f t="shared" si="397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8"/>
        <v>602</v>
      </c>
      <c r="APS11" s="68">
        <f t="shared" si="399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400"/>
        <v>1601</v>
      </c>
      <c r="AQA11" s="68">
        <f t="shared" si="401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2"/>
        <v>401</v>
      </c>
      <c r="AQI11" s="68">
        <f t="shared" si="403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4"/>
        <v>899</v>
      </c>
      <c r="AQQ11" s="68">
        <f t="shared" si="405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6"/>
        <v>200</v>
      </c>
      <c r="AQY11" s="68">
        <f t="shared" si="407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8"/>
        <v>602</v>
      </c>
      <c r="ARG11" s="68">
        <f t="shared" si="409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10"/>
        <v>1189</v>
      </c>
      <c r="ARO11" s="68">
        <f t="shared" si="411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2"/>
        <v>300</v>
      </c>
      <c r="ARW11" s="68">
        <f t="shared" si="413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4"/>
        <v>402</v>
      </c>
      <c r="ASE11" s="68">
        <f t="shared" si="415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6"/>
        <v>1013</v>
      </c>
      <c r="ASM11" s="68">
        <f t="shared" si="417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8"/>
        <v>1001</v>
      </c>
      <c r="ASU11" s="68">
        <f t="shared" si="419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20"/>
        <v>802</v>
      </c>
      <c r="ATC11" s="68">
        <f t="shared" si="421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2"/>
        <v>400</v>
      </c>
      <c r="ATK11" s="68">
        <f t="shared" si="423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4"/>
        <v>403</v>
      </c>
      <c r="ATS11" s="68">
        <f t="shared" si="425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6"/>
        <v>805</v>
      </c>
      <c r="AUA11" s="68">
        <f t="shared" si="427"/>
        <v>134.16666666666666</v>
      </c>
      <c r="AUB11" s="48"/>
      <c r="AUC11" s="49"/>
      <c r="AUD11" s="49"/>
      <c r="AUE11" s="49"/>
      <c r="AUF11" s="49"/>
      <c r="AUG11" s="49"/>
      <c r="AUH11" s="67">
        <f t="shared" si="428"/>
        <v>0</v>
      </c>
      <c r="AUI11" s="68">
        <f t="shared" si="429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30"/>
        <v>1000</v>
      </c>
      <c r="AUQ11" s="68">
        <f t="shared" si="431"/>
        <v>166.66666666666666</v>
      </c>
      <c r="AUR11" s="48"/>
      <c r="AUS11" s="49"/>
      <c r="AUT11" s="49"/>
      <c r="AUU11" s="49"/>
      <c r="AUV11" s="49"/>
      <c r="AUW11" s="49"/>
      <c r="AUX11" s="67">
        <f t="shared" si="432"/>
        <v>0</v>
      </c>
      <c r="AUY11" s="68">
        <f t="shared" si="433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4"/>
        <v>201</v>
      </c>
      <c r="AVG11" s="68">
        <f t="shared" si="435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6"/>
        <v>857</v>
      </c>
      <c r="AVO11" s="68">
        <f t="shared" si="437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8"/>
        <v>189</v>
      </c>
      <c r="AVW11" s="68">
        <f t="shared" si="439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40"/>
        <v>600</v>
      </c>
      <c r="AWE11" s="68">
        <f t="shared" si="441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2"/>
        <v>801</v>
      </c>
      <c r="AWM11" s="68">
        <f t="shared" si="443"/>
        <v>133.5</v>
      </c>
      <c r="AWN11" s="48"/>
      <c r="AWO11" s="49"/>
      <c r="AWP11" s="49"/>
      <c r="AWQ11" s="49"/>
      <c r="AWR11" s="49"/>
      <c r="AWS11" s="49"/>
      <c r="AWT11" s="42">
        <f t="shared" si="444"/>
        <v>0</v>
      </c>
      <c r="AWU11" s="43">
        <f t="shared" si="445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6"/>
        <v>400</v>
      </c>
      <c r="AXC11" s="43">
        <f t="shared" si="447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8"/>
        <v>200</v>
      </c>
      <c r="AXK11" s="43">
        <f t="shared" si="449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50"/>
        <v>810</v>
      </c>
      <c r="AXS11" s="43">
        <f t="shared" si="451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2"/>
        <v>103</v>
      </c>
      <c r="AYA11" s="43">
        <f t="shared" si="453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4"/>
        <v>802</v>
      </c>
      <c r="AYI11" s="43">
        <f t="shared" si="455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6"/>
        <v>783</v>
      </c>
      <c r="AYQ11" s="43">
        <f t="shared" si="457"/>
        <v>130.5</v>
      </c>
      <c r="AYR11" s="48"/>
      <c r="AYS11" s="49"/>
      <c r="AYT11" s="49"/>
      <c r="AYU11" s="49"/>
      <c r="AYV11" s="49"/>
      <c r="AYW11" s="49"/>
      <c r="AYX11" s="42">
        <f t="shared" si="458"/>
        <v>0</v>
      </c>
      <c r="AYY11" s="43">
        <f t="shared" si="459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60"/>
        <v>605</v>
      </c>
      <c r="AZG11" s="43">
        <f t="shared" si="461"/>
        <v>100.83333333333333</v>
      </c>
      <c r="AZH11" s="48"/>
      <c r="AZI11" s="49"/>
      <c r="AZJ11" s="49"/>
      <c r="AZK11" s="49"/>
      <c r="AZL11" s="49"/>
      <c r="AZM11" s="49"/>
      <c r="AZN11" s="42">
        <f t="shared" si="462"/>
        <v>0</v>
      </c>
      <c r="AZO11" s="43">
        <f t="shared" si="463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4"/>
        <v>900</v>
      </c>
      <c r="AZW11" s="43">
        <f t="shared" si="465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6"/>
        <v>405</v>
      </c>
      <c r="BAE11" s="43">
        <f t="shared" si="467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8"/>
        <v>406</v>
      </c>
      <c r="BAM11" s="43">
        <f t="shared" si="469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70"/>
        <v>443</v>
      </c>
      <c r="BAU11" s="43">
        <f t="shared" si="471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2"/>
        <v>599</v>
      </c>
      <c r="BBC11" s="43">
        <f t="shared" si="473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4"/>
        <v>400</v>
      </c>
      <c r="BBK11" s="43">
        <f t="shared" si="475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6"/>
        <v>601</v>
      </c>
      <c r="BBS11" s="43">
        <f t="shared" si="477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8"/>
        <v>798</v>
      </c>
      <c r="BCA11" s="43">
        <f t="shared" si="479"/>
        <v>133</v>
      </c>
      <c r="BCB11" s="48"/>
      <c r="BCC11" s="49"/>
      <c r="BCD11" s="49"/>
      <c r="BCE11" s="49"/>
      <c r="BCF11" s="49"/>
      <c r="BCG11" s="49"/>
      <c r="BCH11" s="42">
        <f t="shared" si="480"/>
        <v>0</v>
      </c>
      <c r="BCI11" s="43">
        <f t="shared" si="481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2"/>
        <v>660</v>
      </c>
      <c r="BCQ11" s="43">
        <f t="shared" si="483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4"/>
        <v>400</v>
      </c>
      <c r="BCY11" s="43">
        <f t="shared" si="485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6"/>
        <v>400</v>
      </c>
      <c r="BDG11" s="43">
        <f t="shared" si="487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8"/>
        <v>600</v>
      </c>
      <c r="BDO11" s="43">
        <f t="shared" si="489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90"/>
        <v>600</v>
      </c>
      <c r="BDW11" s="43">
        <f t="shared" si="491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2"/>
        <v>300</v>
      </c>
      <c r="BEE11" s="43">
        <f t="shared" si="493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4"/>
        <v>400</v>
      </c>
      <c r="BEM11" s="43">
        <f t="shared" si="495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6"/>
        <v>400</v>
      </c>
      <c r="BEU11" s="43">
        <f t="shared" si="497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8"/>
        <v>598</v>
      </c>
      <c r="BFC11" s="43">
        <f t="shared" si="499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500"/>
        <v>400</v>
      </c>
      <c r="BFK11" s="43">
        <f t="shared" si="501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2"/>
        <v>400</v>
      </c>
      <c r="BFS11" s="43">
        <f t="shared" si="503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4"/>
        <v>801</v>
      </c>
      <c r="BGA11" s="43">
        <f t="shared" si="505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6"/>
        <v>386</v>
      </c>
      <c r="BGI11" s="43">
        <f t="shared" si="507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8"/>
        <v>600</v>
      </c>
      <c r="BGQ11" s="43">
        <f t="shared" si="509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10"/>
        <v>1000</v>
      </c>
      <c r="BGY11" s="43">
        <f t="shared" si="511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2"/>
        <v>198</v>
      </c>
      <c r="BHG11" s="43">
        <f t="shared" si="513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4"/>
        <v>601</v>
      </c>
      <c r="BHO11" s="43">
        <f t="shared" si="515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6"/>
        <v>400</v>
      </c>
      <c r="BHW11" s="43">
        <f t="shared" si="517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8"/>
        <v>201</v>
      </c>
      <c r="BIE11" s="43">
        <f t="shared" si="519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20"/>
        <v>398</v>
      </c>
      <c r="BIM11" s="43">
        <f t="shared" si="521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2"/>
        <v>1158</v>
      </c>
      <c r="BIU11" s="43">
        <f t="shared" si="523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4"/>
        <v>544</v>
      </c>
      <c r="BJC11" s="43">
        <f t="shared" si="525"/>
        <v>90.666666666666671</v>
      </c>
      <c r="BJD11" s="48"/>
      <c r="BJE11" s="49"/>
      <c r="BJF11" s="49"/>
      <c r="BJG11" s="49"/>
      <c r="BJH11" s="49"/>
      <c r="BJI11" s="49"/>
      <c r="BJJ11" s="42">
        <f t="shared" si="526"/>
        <v>0</v>
      </c>
      <c r="BJK11" s="43">
        <f t="shared" si="527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8"/>
        <v>500</v>
      </c>
      <c r="BJS11" s="43">
        <f t="shared" si="529"/>
        <v>83.333333333333329</v>
      </c>
      <c r="BJT11" s="63"/>
      <c r="BJU11" s="64"/>
      <c r="BJV11" s="64"/>
      <c r="BJW11" s="64"/>
      <c r="BJX11" s="64"/>
      <c r="BJY11" s="64"/>
      <c r="BJZ11" s="42">
        <f t="shared" si="530"/>
        <v>0</v>
      </c>
      <c r="BKA11" s="43">
        <f t="shared" si="531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2"/>
        <v>500</v>
      </c>
      <c r="BKI11" s="68">
        <f t="shared" si="533"/>
        <v>83.333333333333329</v>
      </c>
      <c r="BKJ11" s="48"/>
      <c r="BKK11" s="49"/>
      <c r="BKL11" s="49"/>
      <c r="BKM11" s="49"/>
      <c r="BKN11" s="49"/>
      <c r="BKO11" s="49"/>
      <c r="BKP11" s="42">
        <f t="shared" si="534"/>
        <v>0</v>
      </c>
      <c r="BKQ11" s="43">
        <f t="shared" si="535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6"/>
        <v>1025</v>
      </c>
      <c r="BKY11" s="43">
        <f t="shared" si="537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8"/>
        <v>42</v>
      </c>
      <c r="BLG11" s="43">
        <f t="shared" si="539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40"/>
        <v>836</v>
      </c>
      <c r="BLO11" s="43">
        <f t="shared" si="541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2"/>
        <v>400</v>
      </c>
      <c r="BLW11" s="43">
        <f t="shared" si="543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4"/>
        <v>600</v>
      </c>
      <c r="BME11" s="43">
        <f t="shared" si="545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6"/>
        <v>600</v>
      </c>
      <c r="BMM11" s="43">
        <f t="shared" si="547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8"/>
        <v>400</v>
      </c>
      <c r="BMU11" s="43">
        <f t="shared" si="549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50"/>
        <v>1003</v>
      </c>
      <c r="BNC11" s="43">
        <f t="shared" si="551"/>
        <v>167.16666666666666</v>
      </c>
      <c r="BND11" s="48"/>
      <c r="BNE11" s="49"/>
      <c r="BNF11" s="49"/>
      <c r="BNG11" s="49"/>
      <c r="BNH11" s="49"/>
      <c r="BNI11" s="49"/>
      <c r="BNJ11" s="42">
        <f t="shared" si="552"/>
        <v>0</v>
      </c>
      <c r="BNK11" s="43">
        <f t="shared" si="553"/>
        <v>0</v>
      </c>
      <c r="BNL11" s="48"/>
      <c r="BNM11" s="49"/>
      <c r="BNN11" s="49"/>
      <c r="BNO11" s="49"/>
      <c r="BNP11" s="49"/>
      <c r="BNQ11" s="49"/>
      <c r="BNR11" s="42">
        <f t="shared" si="554"/>
        <v>0</v>
      </c>
      <c r="BNS11" s="43">
        <f t="shared" si="555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6"/>
        <v>222</v>
      </c>
      <c r="BOA11" s="43">
        <f t="shared" si="557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8"/>
        <v>798</v>
      </c>
      <c r="BOI11" s="43">
        <f t="shared" si="559"/>
        <v>133</v>
      </c>
      <c r="BOJ11" s="48"/>
      <c r="BOK11" s="49"/>
      <c r="BOL11" s="49"/>
      <c r="BOM11" s="49"/>
      <c r="BON11" s="49"/>
      <c r="BOO11" s="49"/>
      <c r="BOP11" s="42">
        <f t="shared" si="560"/>
        <v>0</v>
      </c>
      <c r="BOQ11" s="43">
        <f t="shared" si="561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2"/>
        <v>100</v>
      </c>
      <c r="BOY11" s="43">
        <f t="shared" si="563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4"/>
        <v>301</v>
      </c>
      <c r="BPG11" s="43">
        <f t="shared" si="565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6"/>
        <v>923</v>
      </c>
      <c r="BPO11" s="43">
        <f t="shared" si="567"/>
        <v>153.83333333333334</v>
      </c>
      <c r="BPP11" s="48"/>
      <c r="BPQ11" s="49"/>
      <c r="BPR11" s="49"/>
      <c r="BPS11" s="49"/>
      <c r="BPT11" s="49"/>
      <c r="BPU11" s="49"/>
      <c r="BPV11" s="42">
        <f t="shared" si="568"/>
        <v>0</v>
      </c>
      <c r="BPW11" s="43">
        <f t="shared" si="569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70"/>
        <v>382</v>
      </c>
      <c r="BQE11" s="43">
        <f t="shared" si="571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2"/>
        <v>660</v>
      </c>
      <c r="BQM11" s="43">
        <f t="shared" si="573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4"/>
        <v>200</v>
      </c>
      <c r="BQU11" s="43">
        <f t="shared" si="575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6"/>
        <v>300</v>
      </c>
      <c r="BRC11" s="43">
        <f t="shared" si="577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8"/>
        <v>438</v>
      </c>
      <c r="BRK11" s="43">
        <f t="shared" si="579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80"/>
        <v>1012</v>
      </c>
      <c r="BRS11" s="68">
        <f t="shared" si="581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2"/>
        <v>330</v>
      </c>
      <c r="BSA11" s="43">
        <f t="shared" si="583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4"/>
        <v>908</v>
      </c>
      <c r="BSI11" s="43">
        <f t="shared" si="585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6"/>
        <v>732</v>
      </c>
      <c r="BSQ11" s="43">
        <f t="shared" si="587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8"/>
        <v>386</v>
      </c>
      <c r="BSY11" s="43">
        <f t="shared" si="589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90"/>
        <v>999</v>
      </c>
      <c r="BTG11" s="43">
        <f t="shared" si="591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2"/>
        <v>300</v>
      </c>
      <c r="BTO11" s="68">
        <f t="shared" si="593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4"/>
        <v>501</v>
      </c>
      <c r="BTW11" s="43">
        <f t="shared" si="595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6"/>
        <v>1003</v>
      </c>
      <c r="BUE11" s="68">
        <f t="shared" si="597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8"/>
        <v>400</v>
      </c>
      <c r="BUM11" s="68">
        <f t="shared" si="599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600"/>
        <v>880</v>
      </c>
      <c r="BUU11" s="68">
        <f t="shared" si="601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2"/>
        <v>1002</v>
      </c>
      <c r="BVC11" s="68">
        <f t="shared" si="603"/>
        <v>167</v>
      </c>
      <c r="BVD11" s="48"/>
      <c r="BVE11" s="49"/>
      <c r="BVF11" s="49"/>
      <c r="BVG11" s="49"/>
      <c r="BVH11" s="49"/>
      <c r="BVI11" s="49"/>
      <c r="BVJ11" s="67">
        <f t="shared" si="604"/>
        <v>0</v>
      </c>
      <c r="BVK11" s="68">
        <f t="shared" si="605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6"/>
        <v>645</v>
      </c>
      <c r="BVS11" s="68">
        <f t="shared" si="607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8"/>
        <v>1097</v>
      </c>
      <c r="BWA11" s="68">
        <f t="shared" si="609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10"/>
        <v>440</v>
      </c>
      <c r="BWI11" s="68">
        <f t="shared" si="611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2"/>
        <v>199</v>
      </c>
      <c r="BWQ11" s="68">
        <f t="shared" si="613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4"/>
        <v>400</v>
      </c>
      <c r="BWY11" s="68">
        <f t="shared" si="615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6"/>
        <v>600</v>
      </c>
      <c r="BXG11" s="68">
        <f t="shared" si="617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8"/>
        <v>599</v>
      </c>
      <c r="BXO11" s="68">
        <f t="shared" si="619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20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1"/>
        <v>400</v>
      </c>
      <c r="BYE11" s="68">
        <f t="shared" si="622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3"/>
        <v>533</v>
      </c>
      <c r="BYM11" s="68">
        <f t="shared" si="624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5"/>
        <v>800</v>
      </c>
      <c r="BYU11" s="68">
        <f t="shared" si="626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7"/>
        <v>880</v>
      </c>
      <c r="BZC11" s="68">
        <f t="shared" si="628"/>
        <v>146.66666666666666</v>
      </c>
      <c r="BZD11" s="48"/>
      <c r="BZE11" s="49"/>
      <c r="BZF11" s="49"/>
      <c r="BZG11" s="49"/>
      <c r="BZH11" s="49"/>
      <c r="BZI11" s="49"/>
      <c r="BZJ11" s="67">
        <f t="shared" si="629"/>
        <v>0</v>
      </c>
      <c r="BZK11" s="68">
        <f t="shared" si="630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1"/>
        <v>631</v>
      </c>
      <c r="BZS11" s="68">
        <f t="shared" si="632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3"/>
        <v>640</v>
      </c>
      <c r="CAA11" s="68">
        <f t="shared" si="634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5"/>
        <v>520</v>
      </c>
      <c r="CAI11" s="68">
        <f t="shared" si="636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7"/>
        <v>925</v>
      </c>
      <c r="CAQ11" s="68">
        <f t="shared" si="638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9"/>
        <v>208</v>
      </c>
      <c r="CAY11" s="68">
        <f t="shared" si="640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1"/>
        <v>398</v>
      </c>
      <c r="CBG11" s="68">
        <f t="shared" si="642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3"/>
        <v>906</v>
      </c>
      <c r="CBO11" s="68">
        <f t="shared" si="644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5"/>
        <v>100</v>
      </c>
      <c r="CBW11" s="68">
        <f t="shared" si="646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7"/>
        <v>722</v>
      </c>
      <c r="CCE11" s="68">
        <f t="shared" si="648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9"/>
        <v>440</v>
      </c>
      <c r="CCM11" s="68">
        <f t="shared" si="650"/>
        <v>73.333333333333329</v>
      </c>
      <c r="CCN11" s="48"/>
      <c r="CCO11" s="49"/>
      <c r="CCP11" s="49"/>
      <c r="CCQ11" s="49"/>
      <c r="CCR11" s="49"/>
      <c r="CCS11" s="49"/>
      <c r="CCT11" s="67">
        <f t="shared" si="651"/>
        <v>0</v>
      </c>
      <c r="CCU11" s="68">
        <f t="shared" si="652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3"/>
        <v>600</v>
      </c>
      <c r="CDC11" s="68">
        <f t="shared" si="654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5"/>
        <v>1266</v>
      </c>
      <c r="CDK11" s="68">
        <f t="shared" si="656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7"/>
        <v>220</v>
      </c>
      <c r="CDS11" s="68">
        <f t="shared" si="658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9"/>
        <v>460</v>
      </c>
      <c r="CEA11" s="68">
        <f t="shared" si="660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1"/>
        <v>440</v>
      </c>
      <c r="CEI11" s="68">
        <f t="shared" si="662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3"/>
        <v>400</v>
      </c>
      <c r="CEQ11" s="68">
        <f t="shared" si="664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5"/>
        <v>427</v>
      </c>
      <c r="CEY11" s="68">
        <f t="shared" si="666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7"/>
        <v>971</v>
      </c>
      <c r="CFG11" s="68">
        <f t="shared" si="668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9"/>
        <v>200</v>
      </c>
      <c r="CFO11" s="68">
        <f t="shared" si="670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1"/>
        <v>999</v>
      </c>
      <c r="CFW11" s="68">
        <f t="shared" si="672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3"/>
        <v>666</v>
      </c>
      <c r="CGE11" s="68">
        <f t="shared" si="674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5"/>
        <v>216</v>
      </c>
      <c r="CGM11" s="68">
        <f t="shared" si="676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7"/>
        <v>331</v>
      </c>
      <c r="CGU11" s="68">
        <f t="shared" si="678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9"/>
        <v>446</v>
      </c>
      <c r="CHC11" s="68">
        <f t="shared" si="680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1"/>
        <v>656</v>
      </c>
      <c r="CHK11" s="68">
        <f t="shared" si="682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3"/>
        <v>1051</v>
      </c>
      <c r="CHS11" s="68">
        <f t="shared" si="684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5"/>
        <v>657</v>
      </c>
      <c r="CIA11" s="68">
        <f t="shared" si="686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7"/>
        <v>657</v>
      </c>
      <c r="CII11" s="68">
        <f t="shared" si="688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9"/>
        <v>417</v>
      </c>
      <c r="CIQ11" s="68">
        <f t="shared" si="690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1"/>
        <v>641</v>
      </c>
      <c r="CIY11" s="68">
        <f t="shared" si="692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3"/>
        <v>221</v>
      </c>
      <c r="CJG11" s="68">
        <f t="shared" ref="CJG11:CJG21" si="1206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4"/>
        <v>885</v>
      </c>
      <c r="CJO11" s="68">
        <f t="shared" si="695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6"/>
        <v>329</v>
      </c>
      <c r="CJW11" s="68">
        <f t="shared" si="697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8"/>
        <v>956</v>
      </c>
      <c r="CKE11" s="68">
        <f t="shared" si="699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700"/>
        <v>919</v>
      </c>
      <c r="CKM11" s="68">
        <f t="shared" si="701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2"/>
        <v>538</v>
      </c>
      <c r="CKU11" s="68">
        <f t="shared" si="703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4"/>
        <v>220</v>
      </c>
      <c r="CLC11" s="68">
        <f t="shared" si="705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6"/>
        <v>329</v>
      </c>
      <c r="CLK11" s="68">
        <f t="shared" si="707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8"/>
        <v>330</v>
      </c>
      <c r="CLS11" s="68">
        <f t="shared" si="709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10"/>
        <v>341</v>
      </c>
      <c r="CMA11" s="68">
        <f t="shared" si="711"/>
        <v>56.833333333333336</v>
      </c>
      <c r="CMB11" s="48"/>
      <c r="CMC11" s="49"/>
      <c r="CMD11" s="49"/>
      <c r="CME11" s="49"/>
      <c r="CMF11" s="49"/>
      <c r="CMG11" s="49"/>
      <c r="CMH11" s="67">
        <f t="shared" si="712"/>
        <v>0</v>
      </c>
      <c r="CMI11" s="68">
        <f t="shared" si="713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4"/>
        <v>773</v>
      </c>
      <c r="CMQ11" s="68">
        <f t="shared" si="715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6"/>
        <v>442</v>
      </c>
      <c r="CMY11" s="68">
        <f t="shared" si="717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8"/>
        <v>323</v>
      </c>
      <c r="CNG11" s="68">
        <f t="shared" si="719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20"/>
        <v>440</v>
      </c>
      <c r="CNO11" s="68">
        <f t="shared" si="721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2"/>
        <v>660</v>
      </c>
      <c r="CNW11" s="68">
        <f t="shared" si="723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4"/>
        <v>439</v>
      </c>
      <c r="COE11" s="68">
        <f t="shared" si="725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6"/>
        <v>220</v>
      </c>
      <c r="COM11" s="68">
        <f t="shared" si="727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8"/>
        <v>663</v>
      </c>
      <c r="COU11" s="68">
        <f t="shared" si="729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30"/>
        <v>639</v>
      </c>
      <c r="CPC11" s="68">
        <f t="shared" si="731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2"/>
        <v>440</v>
      </c>
      <c r="CPK11" s="68">
        <f t="shared" si="733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4"/>
        <v>0</v>
      </c>
      <c r="CPS11" s="68">
        <f t="shared" si="735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6"/>
        <v>110</v>
      </c>
      <c r="CQA11" s="68">
        <f t="shared" si="737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8"/>
        <v>758</v>
      </c>
      <c r="CQI11" s="68">
        <f t="shared" si="739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40"/>
        <v>110</v>
      </c>
      <c r="CQQ11" s="68">
        <f t="shared" si="741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2"/>
        <v>440</v>
      </c>
      <c r="CQY11" s="68">
        <f t="shared" si="743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4"/>
        <v>647</v>
      </c>
      <c r="CRG11" s="68">
        <f t="shared" si="745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6"/>
        <v>440</v>
      </c>
      <c r="CRO11" s="68">
        <f t="shared" si="747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8"/>
        <v>219</v>
      </c>
      <c r="CRW11" s="68">
        <f t="shared" si="749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50"/>
        <v>300</v>
      </c>
      <c r="CSE11" s="68">
        <f t="shared" si="751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2"/>
        <v>250</v>
      </c>
      <c r="CSM11" s="68">
        <f t="shared" si="753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4"/>
        <v>530</v>
      </c>
      <c r="CSU11" s="68">
        <f t="shared" si="755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6"/>
        <v>327</v>
      </c>
      <c r="CTC11" s="68">
        <f t="shared" si="757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8"/>
        <v>440</v>
      </c>
      <c r="CTK11" s="68">
        <f t="shared" si="759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60"/>
        <v>318</v>
      </c>
      <c r="CTS11" s="68">
        <f t="shared" si="761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2"/>
        <v>548</v>
      </c>
      <c r="CUA11" s="68">
        <f t="shared" si="763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4"/>
        <v>754</v>
      </c>
      <c r="CUI11" s="68">
        <f t="shared" si="765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6"/>
        <v>211</v>
      </c>
      <c r="CUQ11" s="68">
        <f t="shared" si="767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8"/>
        <v>766</v>
      </c>
      <c r="CUY11" s="68">
        <f t="shared" si="769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70"/>
        <v>328</v>
      </c>
      <c r="CVG11" s="68">
        <f t="shared" si="771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2"/>
        <v>641</v>
      </c>
      <c r="CVO11" s="68">
        <f t="shared" si="773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4"/>
        <v>419</v>
      </c>
      <c r="CVW11" s="68">
        <f t="shared" si="775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6"/>
        <v>438</v>
      </c>
      <c r="CWE11" s="68">
        <f t="shared" si="777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8"/>
        <v>112</v>
      </c>
      <c r="CWM11" s="68">
        <f t="shared" si="779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80"/>
        <v>546</v>
      </c>
      <c r="CWU11" s="68">
        <f t="shared" si="781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2"/>
        <v>486</v>
      </c>
      <c r="CXC11" s="43">
        <f t="shared" si="783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4"/>
        <v>660</v>
      </c>
      <c r="CXK11" s="43">
        <f t="shared" si="785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6"/>
        <v>618</v>
      </c>
      <c r="CXS11" s="43">
        <f t="shared" si="787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8"/>
        <v>222</v>
      </c>
      <c r="CYA11" s="43">
        <f t="shared" si="789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90"/>
        <v>443</v>
      </c>
      <c r="CYI11" s="43">
        <f t="shared" si="791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2"/>
        <v>431</v>
      </c>
      <c r="CYQ11" s="43">
        <f t="shared" si="793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4"/>
        <v>550</v>
      </c>
      <c r="CYY11" s="43">
        <f t="shared" si="795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6"/>
        <v>110</v>
      </c>
      <c r="CZG11" s="43">
        <f t="shared" si="797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8"/>
        <v>801</v>
      </c>
      <c r="CZO11" s="43">
        <f t="shared" si="799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800"/>
        <v>0</v>
      </c>
      <c r="CZW11" s="43">
        <f t="shared" si="801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2"/>
        <v>550</v>
      </c>
      <c r="DAE11" s="68">
        <f t="shared" si="803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4"/>
        <v>938</v>
      </c>
      <c r="DAM11" s="68">
        <f t="shared" si="805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6"/>
        <v>220</v>
      </c>
      <c r="DAU11" s="68">
        <f t="shared" si="807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8"/>
        <v>449</v>
      </c>
      <c r="DBC11" s="68">
        <f t="shared" si="809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10"/>
        <v>440</v>
      </c>
      <c r="DBK11" s="68">
        <f t="shared" si="811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2"/>
        <v>330</v>
      </c>
      <c r="DBS11" s="68">
        <f t="shared" si="813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4"/>
        <v>220</v>
      </c>
      <c r="DCA11" s="68">
        <f t="shared" si="815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6"/>
        <v>328</v>
      </c>
      <c r="DCI11" s="68">
        <f t="shared" si="817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8"/>
        <v>549</v>
      </c>
      <c r="DCQ11" s="68">
        <f t="shared" si="819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20"/>
        <v>440</v>
      </c>
      <c r="DCY11" s="68">
        <f t="shared" si="821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2"/>
        <v>329</v>
      </c>
      <c r="DDG11" s="68">
        <f t="shared" si="823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4"/>
        <v>330</v>
      </c>
      <c r="DDO11" s="43">
        <f t="shared" si="825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6"/>
        <v>662</v>
      </c>
      <c r="DDW11" s="43">
        <f t="shared" si="827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8"/>
        <v>220</v>
      </c>
      <c r="DEE11" s="43">
        <f t="shared" si="829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30"/>
        <v>550</v>
      </c>
      <c r="DEM11" s="43">
        <f t="shared" si="831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2"/>
        <v>440</v>
      </c>
      <c r="DEU11" s="43">
        <f t="shared" si="833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4"/>
        <v>219</v>
      </c>
      <c r="DFC11" s="43">
        <f t="shared" si="835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6"/>
        <v>550</v>
      </c>
      <c r="DFK11" s="43">
        <f t="shared" si="837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8"/>
        <v>271</v>
      </c>
      <c r="DFS11" s="68">
        <f t="shared" si="839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40"/>
        <v>555</v>
      </c>
      <c r="DGA11" s="43">
        <f t="shared" si="841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2"/>
        <v>330</v>
      </c>
      <c r="DGI11" s="43">
        <f t="shared" si="843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4"/>
        <v>332</v>
      </c>
      <c r="DGQ11" s="68">
        <f t="shared" si="845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6"/>
        <v>330</v>
      </c>
      <c r="DGY11" s="68">
        <f t="shared" si="847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8"/>
        <v>551</v>
      </c>
      <c r="DHG11" s="68">
        <f t="shared" si="849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50"/>
        <v>330</v>
      </c>
      <c r="DHO11" s="68">
        <f t="shared" si="851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2"/>
        <v>660</v>
      </c>
      <c r="DHW11" s="68">
        <f t="shared" si="853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4"/>
        <v>220</v>
      </c>
      <c r="DIE11" s="68">
        <f t="shared" si="855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6"/>
        <v>332</v>
      </c>
      <c r="DIM11" s="68">
        <f t="shared" si="857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8"/>
        <v>222</v>
      </c>
      <c r="DIU11" s="68">
        <f t="shared" si="859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60"/>
        <v>441</v>
      </c>
      <c r="DJC11" s="68">
        <f t="shared" si="861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2"/>
        <v>219</v>
      </c>
      <c r="DJK11" s="68">
        <f t="shared" si="863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4"/>
        <v>441</v>
      </c>
      <c r="DJS11" s="68">
        <f t="shared" si="865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6"/>
        <v>331</v>
      </c>
      <c r="DKA11" s="68">
        <f t="shared" si="867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8"/>
        <v>549</v>
      </c>
      <c r="DKI11" s="68">
        <f t="shared" si="869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70"/>
        <v>220</v>
      </c>
      <c r="DKQ11" s="68">
        <f t="shared" si="871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2"/>
        <v>460</v>
      </c>
      <c r="DKY11" s="68">
        <f t="shared" si="873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4"/>
        <v>550</v>
      </c>
      <c r="DLG11" s="68">
        <f t="shared" si="875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6"/>
        <v>219</v>
      </c>
      <c r="DLO11" s="68">
        <f t="shared" si="877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8"/>
        <v>331</v>
      </c>
      <c r="DLW11" s="68">
        <f t="shared" si="879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80"/>
        <v>330</v>
      </c>
      <c r="DME11" s="68">
        <f t="shared" si="881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2"/>
        <v>186</v>
      </c>
      <c r="DMM11" s="68">
        <f t="shared" si="883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4"/>
        <v>546</v>
      </c>
      <c r="DMU11" s="68">
        <f t="shared" si="885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6"/>
        <v>220</v>
      </c>
      <c r="DNC11" s="68">
        <f t="shared" si="887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8"/>
        <v>288</v>
      </c>
      <c r="DNK11" s="68">
        <f t="shared" si="889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90"/>
        <v>330</v>
      </c>
      <c r="DNS11" s="68">
        <f t="shared" si="891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2"/>
        <v>332</v>
      </c>
      <c r="DOA11" s="68">
        <f t="shared" si="893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4"/>
        <v>325</v>
      </c>
      <c r="DOI11" s="68">
        <f t="shared" si="895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6"/>
        <v>330</v>
      </c>
      <c r="DOQ11" s="68">
        <f t="shared" si="897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8"/>
        <v>220</v>
      </c>
      <c r="DOY11" s="68">
        <f t="shared" si="899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900"/>
        <v>220</v>
      </c>
      <c r="DPG11" s="68">
        <f t="shared" si="901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2"/>
        <v>552</v>
      </c>
      <c r="DPO11" s="68">
        <f t="shared" si="903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4"/>
        <v>326</v>
      </c>
      <c r="DPW11" s="492">
        <f t="shared" si="905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6"/>
        <v>440</v>
      </c>
      <c r="DQE11" s="492">
        <f t="shared" si="907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8"/>
        <v>668</v>
      </c>
      <c r="DQM11" s="492">
        <f t="shared" si="909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10"/>
        <v>322</v>
      </c>
      <c r="DQU11" s="68">
        <f t="shared" si="911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2"/>
        <v>364</v>
      </c>
      <c r="DRC11" s="492">
        <f t="shared" si="913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4"/>
        <v>110</v>
      </c>
      <c r="DRK11" s="492">
        <f t="shared" si="915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6"/>
        <v>572</v>
      </c>
      <c r="DRS11" s="68">
        <f t="shared" si="917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8"/>
        <v>110</v>
      </c>
      <c r="DSA11" s="68">
        <f t="shared" si="919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20"/>
        <v>552</v>
      </c>
      <c r="DSI11" s="68">
        <f t="shared" si="921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2"/>
        <v>330</v>
      </c>
      <c r="DSQ11" s="68">
        <f t="shared" si="923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4"/>
        <v>0</v>
      </c>
      <c r="DSY11" s="68">
        <f t="shared" si="925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6"/>
        <v>330</v>
      </c>
      <c r="DTG11" s="68">
        <f t="shared" si="927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8"/>
        <v>331</v>
      </c>
      <c r="DTO11" s="68">
        <f t="shared" si="929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30"/>
        <v>331</v>
      </c>
      <c r="DTW11" s="68">
        <f t="shared" si="931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2"/>
        <v>551</v>
      </c>
      <c r="DUE11" s="68">
        <f t="shared" si="933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4"/>
        <v>538</v>
      </c>
      <c r="DUM11" s="68">
        <f t="shared" si="935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6"/>
        <v>255</v>
      </c>
      <c r="DUU11" s="184">
        <f t="shared" si="937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8"/>
        <v>408</v>
      </c>
      <c r="DVC11" s="68">
        <f t="shared" si="939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40"/>
        <v>884</v>
      </c>
      <c r="DVK11" s="68">
        <f t="shared" si="941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2"/>
        <v>0</v>
      </c>
      <c r="DVS11" s="68">
        <f t="shared" si="943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4"/>
        <v>0</v>
      </c>
      <c r="DWA11" s="68">
        <f t="shared" si="945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6"/>
        <v>220</v>
      </c>
      <c r="DWI11" s="68">
        <f t="shared" si="947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8"/>
        <v>305</v>
      </c>
      <c r="DWQ11" s="68">
        <f t="shared" si="949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50"/>
        <v>330</v>
      </c>
      <c r="DWY11" s="68">
        <f t="shared" ref="DWY11:DWY21" si="1207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1"/>
        <v>330</v>
      </c>
      <c r="DXG11" s="68">
        <f t="shared" si="952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3"/>
        <v>572</v>
      </c>
      <c r="DXO11" s="68">
        <f t="shared" si="954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5"/>
        <v>328</v>
      </c>
      <c r="DXW11" s="68">
        <f t="shared" si="956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7"/>
        <v>446</v>
      </c>
      <c r="DYE11" s="68">
        <f t="shared" si="958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9"/>
        <v>336</v>
      </c>
      <c r="DYM11" s="68">
        <f t="shared" si="960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1"/>
        <v>199</v>
      </c>
      <c r="DYU11" s="68">
        <f t="shared" si="962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3"/>
        <v>483</v>
      </c>
      <c r="DZC11" s="68">
        <f t="shared" si="964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5"/>
        <v>0</v>
      </c>
      <c r="DZK11" s="68">
        <f t="shared" si="966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7"/>
        <v>330</v>
      </c>
      <c r="DZS11" s="68">
        <f t="shared" si="968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9"/>
        <v>216</v>
      </c>
      <c r="EAA11" s="68">
        <f t="shared" si="970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1"/>
        <v>504</v>
      </c>
      <c r="EAI11" s="68">
        <f t="shared" si="972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3"/>
        <v>228</v>
      </c>
      <c r="EAQ11" s="68">
        <f t="shared" ref="EAQ11:EAQ21" si="1208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4"/>
        <v>430</v>
      </c>
      <c r="EAY11" s="68">
        <f t="shared" si="975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6"/>
        <v>442</v>
      </c>
      <c r="EBG11" s="68">
        <f t="shared" si="977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8"/>
        <v>328</v>
      </c>
      <c r="EBO11" s="68">
        <f t="shared" si="1137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9"/>
        <v>220</v>
      </c>
      <c r="EBW11" s="68">
        <f t="shared" si="980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1"/>
        <v>434</v>
      </c>
      <c r="ECE11" s="68">
        <f t="shared" si="982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3"/>
        <v>440</v>
      </c>
      <c r="ECM11" s="68">
        <f t="shared" si="984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5"/>
        <v>221</v>
      </c>
      <c r="ECU11" s="68">
        <f t="shared" si="986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7"/>
        <v>437</v>
      </c>
      <c r="EDC11" s="68">
        <f t="shared" si="988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9"/>
        <v>110</v>
      </c>
      <c r="EDK11" s="68">
        <f t="shared" si="990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1"/>
        <v>484</v>
      </c>
      <c r="EDS11" s="184">
        <f t="shared" si="992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3"/>
        <v>112</v>
      </c>
      <c r="EEA11" s="184">
        <f t="shared" si="994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5"/>
        <v>483</v>
      </c>
      <c r="EEI11" s="68">
        <f t="shared" si="996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7"/>
        <v>225</v>
      </c>
      <c r="EEQ11" s="68">
        <f t="shared" si="998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9"/>
        <v>228</v>
      </c>
      <c r="EEY11" s="68">
        <f t="shared" si="1000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1"/>
        <v>342</v>
      </c>
      <c r="EFG11" s="68">
        <f t="shared" si="1002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3"/>
        <v>113</v>
      </c>
      <c r="EFO11" s="68">
        <f t="shared" si="1004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5"/>
        <v>227</v>
      </c>
      <c r="EFW11" s="68">
        <f t="shared" si="1006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7"/>
        <v>336</v>
      </c>
      <c r="EGE11" s="68">
        <f t="shared" si="1008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9"/>
        <v>225</v>
      </c>
      <c r="EGM11" s="68">
        <f t="shared" si="1010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1"/>
        <v>441</v>
      </c>
      <c r="EGU11" s="68">
        <f t="shared" ref="EGU11:EGU21" si="1209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2"/>
        <v>220</v>
      </c>
      <c r="EHC11" s="68">
        <f t="shared" si="1013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4"/>
        <v>330</v>
      </c>
      <c r="EHK11" s="68">
        <f t="shared" si="1015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6"/>
        <v>329</v>
      </c>
      <c r="EHS11" s="68">
        <f t="shared" si="1017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8"/>
        <v>201</v>
      </c>
      <c r="EIA11" s="68">
        <f t="shared" si="1019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20"/>
        <v>330</v>
      </c>
      <c r="EII11" s="68">
        <f t="shared" si="1021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2"/>
        <v>110</v>
      </c>
      <c r="EIQ11" s="68">
        <f t="shared" si="1023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4"/>
        <v>444</v>
      </c>
      <c r="EIY11" s="68">
        <f t="shared" si="1025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6"/>
        <v>401</v>
      </c>
      <c r="EJG11" s="68">
        <f t="shared" si="1027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8"/>
        <v>0</v>
      </c>
      <c r="EJO11" s="68">
        <f t="shared" si="1029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30"/>
        <v>215</v>
      </c>
      <c r="EJW11" s="68">
        <f t="shared" si="1031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2"/>
        <v>416</v>
      </c>
      <c r="EKE11" s="68">
        <f t="shared" si="1033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4"/>
        <v>300</v>
      </c>
      <c r="EKM11" s="68">
        <f t="shared" si="1035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6"/>
        <v>476</v>
      </c>
      <c r="EKU11" s="184">
        <f t="shared" si="1037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8"/>
        <v>455</v>
      </c>
      <c r="ELD11" s="211">
        <f t="shared" si="1039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40"/>
        <v>220</v>
      </c>
      <c r="ELL11" s="211">
        <f t="shared" si="1041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2"/>
        <v>345</v>
      </c>
      <c r="ELT11" s="211">
        <f t="shared" si="1043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4"/>
        <v>330</v>
      </c>
      <c r="EMB11" s="211">
        <f t="shared" si="1045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6"/>
        <v>221</v>
      </c>
      <c r="EMJ11" s="211">
        <f t="shared" si="1047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8"/>
        <v>220</v>
      </c>
      <c r="EMR11" s="211">
        <f t="shared" si="1049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50"/>
        <v>440</v>
      </c>
      <c r="EMZ11" s="211">
        <f t="shared" si="1051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2"/>
        <v>143</v>
      </c>
      <c r="ENH11" s="211">
        <f t="shared" si="1053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4"/>
        <v>329</v>
      </c>
      <c r="ENP11" s="211">
        <f t="shared" si="1055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6"/>
        <v>456</v>
      </c>
      <c r="ENX11" s="211">
        <f t="shared" si="1057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8"/>
        <v>333</v>
      </c>
      <c r="EOF11" s="211">
        <f t="shared" si="1059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60"/>
        <v>0</v>
      </c>
      <c r="EON11" s="211">
        <f t="shared" si="1061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2"/>
        <v>220</v>
      </c>
      <c r="EOV11" s="211">
        <f t="shared" si="1063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4"/>
        <v>220</v>
      </c>
      <c r="EPD11" s="211">
        <f t="shared" si="1065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6"/>
        <v>330</v>
      </c>
      <c r="EPL11" s="211">
        <f t="shared" si="1067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8"/>
        <v>215</v>
      </c>
      <c r="EPT11" s="211">
        <f t="shared" si="1069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70"/>
        <v>220</v>
      </c>
      <c r="EQB11" s="211">
        <f t="shared" si="1071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2"/>
        <v>515</v>
      </c>
      <c r="EQJ11" s="211">
        <f t="shared" si="1073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4"/>
        <v>223</v>
      </c>
      <c r="EQR11" s="211">
        <f t="shared" si="1075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6"/>
        <v>219</v>
      </c>
      <c r="EQZ11" s="211">
        <f t="shared" si="1077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8"/>
        <v>221</v>
      </c>
      <c r="ERH11" s="211">
        <f t="shared" si="1079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80"/>
        <v>549</v>
      </c>
      <c r="ERP11" s="211">
        <f t="shared" si="1081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2"/>
        <v>219</v>
      </c>
      <c r="ERX11" s="211">
        <f t="shared" si="1083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4"/>
        <v>317</v>
      </c>
      <c r="ESF11" s="211">
        <f t="shared" si="1085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6"/>
        <v>600</v>
      </c>
      <c r="ESN11" s="211">
        <f t="shared" si="1087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8"/>
        <v>110</v>
      </c>
      <c r="ESV11" s="211">
        <f t="shared" si="1089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90"/>
        <v>220</v>
      </c>
      <c r="ETD11" s="211">
        <f t="shared" si="1091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2"/>
        <v>220</v>
      </c>
      <c r="ETL11" s="211">
        <f t="shared" si="1093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4"/>
        <v>176</v>
      </c>
      <c r="ETT11" s="211">
        <f t="shared" si="1095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6"/>
        <v>220</v>
      </c>
      <c r="EUB11" s="211">
        <f t="shared" si="1097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8"/>
        <v>0</v>
      </c>
      <c r="EUJ11" s="211">
        <f t="shared" si="1099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100"/>
        <v>439</v>
      </c>
      <c r="EUR11" s="211">
        <f t="shared" si="1101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2"/>
        <v>441</v>
      </c>
      <c r="EUZ11" s="211">
        <f t="shared" si="1103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4"/>
        <v>219</v>
      </c>
      <c r="EVH11" s="211">
        <f t="shared" si="1105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6"/>
        <v>200</v>
      </c>
      <c r="EVP11" s="211">
        <f t="shared" si="1107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8"/>
        <v>550</v>
      </c>
      <c r="EVX11" s="211">
        <f t="shared" si="1109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10"/>
        <v>662</v>
      </c>
      <c r="EWF11" s="211">
        <f t="shared" si="1111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2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3"/>
        <v>0</v>
      </c>
      <c r="EWV11" s="211">
        <f t="shared" si="1114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5"/>
        <v>0</v>
      </c>
      <c r="EXD11" s="211">
        <f t="shared" si="1116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7"/>
        <v>329</v>
      </c>
      <c r="EXL11" s="211">
        <f t="shared" si="1118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9"/>
        <v>922</v>
      </c>
      <c r="EXT11" s="211">
        <f t="shared" si="1120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1"/>
        <v>190</v>
      </c>
      <c r="EYB11" s="211">
        <f t="shared" si="1122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3"/>
        <v>440</v>
      </c>
      <c r="EYJ11" s="211">
        <f t="shared" si="1124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5"/>
        <v>219</v>
      </c>
      <c r="EYR11" s="211">
        <f t="shared" si="1126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7"/>
        <v>396</v>
      </c>
      <c r="EYZ11" s="873">
        <f t="shared" si="1128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9"/>
        <v>220</v>
      </c>
      <c r="EZH11" s="873">
        <f t="shared" si="1130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1"/>
        <v>320</v>
      </c>
      <c r="EZP11" s="873">
        <f t="shared" si="1132"/>
        <v>53.333333333333336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3"/>
        <v>0</v>
      </c>
      <c r="EZX11" s="873">
        <f t="shared" si="1134"/>
        <v>0</v>
      </c>
      <c r="EZY11" s="195">
        <v>301</v>
      </c>
      <c r="EZZ11" s="49">
        <v>221</v>
      </c>
      <c r="FAA11" s="49"/>
      <c r="FAB11" s="49"/>
      <c r="FAC11" s="49"/>
      <c r="FAD11" s="49"/>
      <c r="FAE11" s="872">
        <f t="shared" si="1135"/>
        <v>522</v>
      </c>
      <c r="FAF11" s="873">
        <f t="shared" si="1136"/>
        <v>87</v>
      </c>
    </row>
    <row r="12" spans="1:4088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3031</v>
      </c>
      <c r="G12" s="24"/>
      <c r="H12" s="24"/>
      <c r="I12" s="360"/>
      <c r="J12" s="360">
        <f>SUMIF(SUMPK!$B:$B,$B:$B,SUMPK!$O:$O)</f>
        <v>443</v>
      </c>
      <c r="K12" s="24">
        <f t="shared" si="188"/>
        <v>0</v>
      </c>
      <c r="L12" s="24">
        <f t="shared" si="189"/>
        <v>2588</v>
      </c>
      <c r="M12" s="24">
        <f t="shared" si="190"/>
        <v>2588</v>
      </c>
      <c r="N12" s="15">
        <v>74.166666666666671</v>
      </c>
      <c r="O12" s="276">
        <f t="shared" si="191"/>
        <v>34.894382022471909</v>
      </c>
      <c r="P12" s="712">
        <v>306</v>
      </c>
      <c r="Q12" s="276">
        <f t="shared" si="192"/>
        <v>50.745098039215691</v>
      </c>
      <c r="R12" s="277">
        <f t="shared" si="193"/>
        <v>200</v>
      </c>
      <c r="S12" s="222">
        <v>5200</v>
      </c>
      <c r="T12" s="276">
        <f t="shared" si="194"/>
        <v>12.94</v>
      </c>
      <c r="U12" s="303"/>
      <c r="V12" s="302">
        <f t="shared" si="195"/>
        <v>12.94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3"/>
        <v>3324</v>
      </c>
      <c r="AK12" s="43">
        <f t="shared" si="1144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5"/>
        <v>601</v>
      </c>
      <c r="AS12" s="43">
        <f t="shared" si="1146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7"/>
        <v>1999</v>
      </c>
      <c r="BA12" s="43">
        <f t="shared" si="1148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9"/>
        <v>4159</v>
      </c>
      <c r="BI12" s="43">
        <f t="shared" si="1150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51"/>
        <v>2567</v>
      </c>
      <c r="BQ12" s="43">
        <f t="shared" si="1152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3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4"/>
        <v>3157</v>
      </c>
      <c r="CG12" s="43">
        <f t="shared" si="1155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6"/>
        <v>3626</v>
      </c>
      <c r="CO12" s="43">
        <f t="shared" si="1157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8"/>
        <v>3163</v>
      </c>
      <c r="CW12" s="43">
        <f t="shared" si="1159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60"/>
        <v>752</v>
      </c>
      <c r="DE12" s="43">
        <f t="shared" si="1161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62"/>
        <v>2799</v>
      </c>
      <c r="DM12" s="43">
        <f t="shared" si="1163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4"/>
        <v>3016</v>
      </c>
      <c r="DU12" s="43">
        <f t="shared" si="1165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6"/>
        <v>3836</v>
      </c>
      <c r="EC12" s="43">
        <f t="shared" si="1167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8"/>
        <v>2162</v>
      </c>
      <c r="EK12" s="43">
        <f t="shared" si="1169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70"/>
        <v>2357</v>
      </c>
      <c r="ES12" s="43">
        <f t="shared" si="1171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72"/>
        <v>3925</v>
      </c>
      <c r="FA12" s="43">
        <f t="shared" si="1173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4"/>
        <v>2600</v>
      </c>
      <c r="FI12" s="43">
        <f t="shared" si="1175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6"/>
        <v>3798</v>
      </c>
      <c r="FQ12" s="43">
        <f t="shared" si="1177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8"/>
        <v>3593</v>
      </c>
      <c r="FY12" s="43">
        <f t="shared" si="1179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80"/>
        <v>3650</v>
      </c>
      <c r="GG12" s="43">
        <f t="shared" si="1181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82"/>
        <v>1566</v>
      </c>
      <c r="GO12" s="43">
        <f t="shared" si="1183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4"/>
        <v>3646</v>
      </c>
      <c r="GW12" s="43">
        <f t="shared" si="1185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6"/>
        <v>2900</v>
      </c>
      <c r="HE12" s="43">
        <f t="shared" si="1187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8"/>
        <v>1610</v>
      </c>
      <c r="HM12" s="43">
        <f t="shared" si="1189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90"/>
        <v>2824</v>
      </c>
      <c r="HU12" s="43">
        <f t="shared" si="1191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92"/>
        <v>2985</v>
      </c>
      <c r="IC12" s="43">
        <f t="shared" si="1193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4"/>
        <v>3159</v>
      </c>
      <c r="IK12" s="43">
        <f t="shared" si="1195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6"/>
        <v>1200</v>
      </c>
      <c r="IS12" s="68">
        <f t="shared" si="1197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8"/>
        <v>1884</v>
      </c>
      <c r="JA12" s="68">
        <f t="shared" si="1199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200"/>
        <v>2160</v>
      </c>
      <c r="JI12" s="68">
        <f t="shared" si="1201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202"/>
        <v>3958</v>
      </c>
      <c r="JQ12" s="43">
        <f t="shared" si="1203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4"/>
        <v>4152</v>
      </c>
      <c r="JY12" s="43">
        <f t="shared" si="1205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6"/>
        <v>3991</v>
      </c>
      <c r="KG12" s="43">
        <f t="shared" si="197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8"/>
        <v>1986</v>
      </c>
      <c r="KO12" s="68">
        <f t="shared" si="199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200"/>
        <v>4013</v>
      </c>
      <c r="KW12" s="68">
        <f t="shared" si="201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2"/>
        <v>2375</v>
      </c>
      <c r="LE12" s="68">
        <f t="shared" si="203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4"/>
        <v>2854</v>
      </c>
      <c r="LM12" s="68">
        <f t="shared" si="205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6"/>
        <v>5030</v>
      </c>
      <c r="LU12" s="68">
        <f t="shared" si="207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8"/>
        <v>789</v>
      </c>
      <c r="MC12" s="68">
        <f t="shared" si="209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10"/>
        <v>3356</v>
      </c>
      <c r="MK12" s="68">
        <f t="shared" si="211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2"/>
        <v>2786</v>
      </c>
      <c r="MS12" s="68">
        <f t="shared" si="213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4"/>
        <v>796</v>
      </c>
      <c r="NA12" s="68">
        <f t="shared" si="215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6"/>
        <v>2517</v>
      </c>
      <c r="NI12" s="68">
        <f t="shared" si="217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8"/>
        <v>4767</v>
      </c>
      <c r="NQ12" s="68">
        <f t="shared" si="219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20"/>
        <v>2343</v>
      </c>
      <c r="NY12" s="68">
        <f t="shared" si="221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2"/>
        <v>600</v>
      </c>
      <c r="OG12" s="68">
        <f t="shared" si="223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4"/>
        <v>1996</v>
      </c>
      <c r="OO12" s="68">
        <f t="shared" si="225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6"/>
        <v>2304</v>
      </c>
      <c r="OW12" s="68">
        <f t="shared" si="227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8"/>
        <v>4046</v>
      </c>
      <c r="PE12" s="68">
        <f t="shared" si="229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30"/>
        <v>800</v>
      </c>
      <c r="PM12" s="68">
        <f t="shared" si="231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2"/>
        <v>1968</v>
      </c>
      <c r="PU12" s="105">
        <f t="shared" si="233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4"/>
        <v>3612</v>
      </c>
      <c r="QC12" s="105">
        <f t="shared" si="235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6"/>
        <v>1600</v>
      </c>
      <c r="QK12" s="105">
        <f t="shared" si="237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8"/>
        <v>2400</v>
      </c>
      <c r="QS12" s="105">
        <f t="shared" si="239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40"/>
        <v>3184</v>
      </c>
      <c r="RA12" s="105">
        <f t="shared" si="241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2"/>
        <v>1427</v>
      </c>
      <c r="RI12" s="105">
        <f t="shared" si="243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4"/>
        <v>1949</v>
      </c>
      <c r="RQ12" s="105">
        <f t="shared" si="245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6"/>
        <v>3370</v>
      </c>
      <c r="RY12" s="105">
        <f t="shared" si="247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8"/>
        <v>405</v>
      </c>
      <c r="SG12" s="105">
        <f t="shared" si="249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50"/>
        <v>4855</v>
      </c>
      <c r="SO12" s="105">
        <f t="shared" si="251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2"/>
        <v>1600</v>
      </c>
      <c r="SW12" s="105">
        <f t="shared" si="253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4"/>
        <v>2375</v>
      </c>
      <c r="TE12" s="105">
        <f t="shared" si="255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6"/>
        <v>809</v>
      </c>
      <c r="TM12" s="105">
        <f t="shared" si="257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8"/>
        <v>2100</v>
      </c>
      <c r="TU12" s="105">
        <f t="shared" si="259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60"/>
        <v>2468</v>
      </c>
      <c r="UC12" s="105">
        <f t="shared" si="261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2"/>
        <v>2375</v>
      </c>
      <c r="UK12" s="105">
        <f t="shared" si="263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4"/>
        <v>400</v>
      </c>
      <c r="UT12" s="105">
        <f t="shared" si="265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6"/>
        <v>3585</v>
      </c>
      <c r="VB12" s="105">
        <f t="shared" si="267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8"/>
        <v>2604</v>
      </c>
      <c r="VJ12" s="105">
        <f t="shared" si="269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70"/>
        <v>901</v>
      </c>
      <c r="VR12" s="105">
        <f t="shared" si="271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2"/>
        <v>2200</v>
      </c>
      <c r="VZ12" s="105">
        <f t="shared" si="273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4"/>
        <v>1216</v>
      </c>
      <c r="WH12" s="68">
        <f t="shared" si="275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6"/>
        <v>2733</v>
      </c>
      <c r="WP12" s="68">
        <f t="shared" si="277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8"/>
        <v>1593</v>
      </c>
      <c r="WY12" s="68">
        <f t="shared" si="279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80"/>
        <v>2428</v>
      </c>
      <c r="XH12" s="68">
        <f t="shared" si="281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2"/>
        <v>1778</v>
      </c>
      <c r="XQ12" s="105">
        <f t="shared" si="283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4"/>
        <v>1212</v>
      </c>
      <c r="XZ12" s="68">
        <f t="shared" si="285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6"/>
        <v>2599</v>
      </c>
      <c r="YI12" s="68">
        <f t="shared" si="287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8"/>
        <v>1281</v>
      </c>
      <c r="YR12" s="68">
        <f t="shared" si="289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90"/>
        <v>2000</v>
      </c>
      <c r="YZ12" s="68">
        <f t="shared" si="291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2"/>
        <v>2002</v>
      </c>
      <c r="ZH12" s="68">
        <f t="shared" si="293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4"/>
        <v>2002</v>
      </c>
      <c r="ZP12" s="68">
        <f t="shared" si="295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6"/>
        <v>2015</v>
      </c>
      <c r="ZY12" s="68">
        <f t="shared" si="297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8"/>
        <v>3770</v>
      </c>
      <c r="AAH12" s="68">
        <f t="shared" si="299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300"/>
        <v>200</v>
      </c>
      <c r="AAP12" s="68">
        <f t="shared" si="301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2"/>
        <v>3213</v>
      </c>
      <c r="AAX12" s="68">
        <f t="shared" si="303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4"/>
        <v>1904</v>
      </c>
      <c r="ABF12" s="68">
        <f t="shared" si="305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6"/>
        <v>2568</v>
      </c>
      <c r="ABN12" s="68">
        <f t="shared" si="307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8"/>
        <v>3463</v>
      </c>
      <c r="ABV12" s="68">
        <f t="shared" si="309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10"/>
        <v>2146</v>
      </c>
      <c r="ACD12" s="68">
        <f t="shared" si="311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2"/>
        <v>440</v>
      </c>
      <c r="ACL12" s="68">
        <f t="shared" si="313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4"/>
        <v>2169</v>
      </c>
      <c r="ACT12" s="68">
        <f t="shared" si="315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6"/>
        <v>2636</v>
      </c>
      <c r="ADB12" s="68">
        <f t="shared" si="317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8"/>
        <v>2615</v>
      </c>
      <c r="ADJ12" s="68">
        <f t="shared" si="319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20"/>
        <v>2522</v>
      </c>
      <c r="ADR12" s="68">
        <f t="shared" si="321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2"/>
        <v>1561</v>
      </c>
      <c r="ADZ12" s="68">
        <f t="shared" si="323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4"/>
        <v>3500</v>
      </c>
      <c r="AEH12" s="68">
        <f t="shared" si="325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6"/>
        <v>1747</v>
      </c>
      <c r="AEP12" s="68">
        <f t="shared" si="327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8"/>
        <v>2107</v>
      </c>
      <c r="AEX12" s="68">
        <f t="shared" si="329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30"/>
        <v>1760</v>
      </c>
      <c r="AFF12" s="68">
        <f t="shared" si="331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2"/>
        <v>1868</v>
      </c>
      <c r="AFN12" s="68">
        <f t="shared" si="333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4"/>
        <v>1781</v>
      </c>
      <c r="AFV12" s="68">
        <f t="shared" si="335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6"/>
        <v>2620</v>
      </c>
      <c r="AGD12" s="68">
        <f t="shared" si="337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8"/>
        <v>1307</v>
      </c>
      <c r="AGL12" s="68">
        <f t="shared" si="339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40"/>
        <v>2158</v>
      </c>
      <c r="AGU12" s="68">
        <f t="shared" si="341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2"/>
        <v>770</v>
      </c>
      <c r="AHC12" s="68">
        <f t="shared" si="343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4"/>
        <v>1649</v>
      </c>
      <c r="AHK12" s="68">
        <f t="shared" si="345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6"/>
        <v>2277</v>
      </c>
      <c r="AHS12" s="68">
        <f t="shared" si="347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8"/>
        <v>2971</v>
      </c>
      <c r="AIA12" s="68">
        <f t="shared" si="349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50"/>
        <v>770</v>
      </c>
      <c r="AII12" s="68">
        <f t="shared" si="351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2"/>
        <v>1108</v>
      </c>
      <c r="AIQ12" s="68">
        <f t="shared" si="353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4"/>
        <v>4413</v>
      </c>
      <c r="AIY12" s="68">
        <f t="shared" si="355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6"/>
        <v>2168</v>
      </c>
      <c r="AJG12" s="68">
        <f t="shared" si="357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8"/>
        <v>844</v>
      </c>
      <c r="AJO12" s="43">
        <f t="shared" si="359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60"/>
        <v>3769</v>
      </c>
      <c r="AJW12" s="43">
        <f t="shared" si="361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2"/>
        <v>1770</v>
      </c>
      <c r="AKE12" s="68">
        <f t="shared" si="363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4"/>
        <v>1923</v>
      </c>
      <c r="AKM12" s="184">
        <f t="shared" si="365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6"/>
        <v>1650</v>
      </c>
      <c r="AKU12" s="184">
        <f t="shared" si="367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8"/>
        <v>2200</v>
      </c>
      <c r="ALC12" s="68">
        <f t="shared" si="369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70"/>
        <v>1650</v>
      </c>
      <c r="ALK12" s="68">
        <f t="shared" si="371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2"/>
        <v>2173</v>
      </c>
      <c r="ALS12" s="68">
        <f t="shared" si="373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4"/>
        <v>1527</v>
      </c>
      <c r="AMA12" s="68">
        <f t="shared" si="375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6"/>
        <v>1014</v>
      </c>
      <c r="AMI12" s="68">
        <f t="shared" si="377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8"/>
        <v>1298</v>
      </c>
      <c r="AMQ12" s="68">
        <f t="shared" si="379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80"/>
        <v>2148</v>
      </c>
      <c r="AMY12" s="68">
        <f t="shared" si="381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2"/>
        <v>470</v>
      </c>
      <c r="ANG12" s="68">
        <f t="shared" si="383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4"/>
        <v>616</v>
      </c>
      <c r="ANO12" s="68">
        <f t="shared" si="385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6"/>
        <v>1520</v>
      </c>
      <c r="ANW12" s="68">
        <f t="shared" si="387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8"/>
        <v>2318</v>
      </c>
      <c r="AOE12" s="68">
        <f t="shared" si="389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90"/>
        <v>2095</v>
      </c>
      <c r="AOM12" s="68">
        <f t="shared" si="391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2"/>
        <v>2420</v>
      </c>
      <c r="AOU12" s="68">
        <f t="shared" si="393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4"/>
        <v>2194</v>
      </c>
      <c r="APC12" s="68">
        <f t="shared" si="395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6"/>
        <v>550</v>
      </c>
      <c r="APK12" s="68">
        <f t="shared" si="397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8"/>
        <v>330</v>
      </c>
      <c r="APS12" s="68">
        <f t="shared" si="399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400"/>
        <v>456</v>
      </c>
      <c r="AQA12" s="68">
        <f t="shared" si="401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2"/>
        <v>3080</v>
      </c>
      <c r="AQI12" s="68">
        <f t="shared" si="403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4"/>
        <v>1367</v>
      </c>
      <c r="AQQ12" s="68">
        <f t="shared" si="405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6"/>
        <v>2200</v>
      </c>
      <c r="AQY12" s="68">
        <f t="shared" si="407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8"/>
        <v>2820</v>
      </c>
      <c r="ARG12" s="68">
        <f t="shared" si="409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10"/>
        <v>837</v>
      </c>
      <c r="ARO12" s="68">
        <f t="shared" si="411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2"/>
        <v>880</v>
      </c>
      <c r="ARW12" s="68">
        <f t="shared" si="413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4"/>
        <v>1100</v>
      </c>
      <c r="ASE12" s="68">
        <f t="shared" si="415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6"/>
        <v>1760</v>
      </c>
      <c r="ASM12" s="68">
        <f t="shared" si="417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8"/>
        <v>2665</v>
      </c>
      <c r="ASU12" s="68">
        <f t="shared" si="419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20"/>
        <v>1487</v>
      </c>
      <c r="ATC12" s="68">
        <f t="shared" si="421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2"/>
        <v>660</v>
      </c>
      <c r="ATK12" s="68">
        <f t="shared" si="423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4"/>
        <v>1320</v>
      </c>
      <c r="ATS12" s="68">
        <f t="shared" si="425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6"/>
        <v>2200</v>
      </c>
      <c r="AUA12" s="68">
        <f t="shared" si="427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8"/>
        <v>1760</v>
      </c>
      <c r="AUI12" s="68">
        <f t="shared" si="429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30"/>
        <v>880</v>
      </c>
      <c r="AUQ12" s="68">
        <f t="shared" si="431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2"/>
        <v>1760</v>
      </c>
      <c r="AUY12" s="68">
        <f t="shared" si="433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4"/>
        <v>1430</v>
      </c>
      <c r="AVG12" s="68">
        <f t="shared" si="435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6"/>
        <v>1213</v>
      </c>
      <c r="AVO12" s="68">
        <f t="shared" si="437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8"/>
        <v>1756</v>
      </c>
      <c r="AVW12" s="68">
        <f t="shared" si="439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40"/>
        <v>1469</v>
      </c>
      <c r="AWE12" s="68">
        <f t="shared" si="441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2"/>
        <v>1320</v>
      </c>
      <c r="AWM12" s="68">
        <f t="shared" si="443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4"/>
        <v>1760</v>
      </c>
      <c r="AWU12" s="43">
        <f t="shared" si="445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6"/>
        <v>1650</v>
      </c>
      <c r="AXC12" s="43">
        <f t="shared" si="447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8"/>
        <v>1322</v>
      </c>
      <c r="AXK12" s="43">
        <f t="shared" si="449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50"/>
        <v>1980</v>
      </c>
      <c r="AXS12" s="43">
        <f t="shared" si="451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2"/>
        <v>1769</v>
      </c>
      <c r="AYA12" s="43">
        <f t="shared" si="453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4"/>
        <v>1769</v>
      </c>
      <c r="AYI12" s="43">
        <f t="shared" si="455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6"/>
        <v>1656</v>
      </c>
      <c r="AYQ12" s="43">
        <f t="shared" si="457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8"/>
        <v>881</v>
      </c>
      <c r="AYY12" s="43">
        <f t="shared" si="459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60"/>
        <v>929</v>
      </c>
      <c r="AZG12" s="43">
        <f t="shared" si="461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2"/>
        <v>897</v>
      </c>
      <c r="AZO12" s="43">
        <f t="shared" si="463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4"/>
        <v>2661</v>
      </c>
      <c r="AZW12" s="43">
        <f t="shared" si="465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6"/>
        <v>453</v>
      </c>
      <c r="BAE12" s="43">
        <f t="shared" si="467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8"/>
        <v>1760</v>
      </c>
      <c r="BAM12" s="43">
        <f t="shared" si="469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70"/>
        <v>880</v>
      </c>
      <c r="BAU12" s="43">
        <f t="shared" si="471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2"/>
        <v>440</v>
      </c>
      <c r="BBC12" s="43">
        <f t="shared" si="473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4"/>
        <v>1622</v>
      </c>
      <c r="BBK12" s="43">
        <f t="shared" si="475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6"/>
        <v>1391</v>
      </c>
      <c r="BBS12" s="43">
        <f t="shared" si="477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8"/>
        <v>2564</v>
      </c>
      <c r="BCA12" s="43">
        <f t="shared" si="479"/>
        <v>427.33333333333331</v>
      </c>
      <c r="BCB12" s="48"/>
      <c r="BCC12" s="49"/>
      <c r="BCD12" s="49"/>
      <c r="BCE12" s="49"/>
      <c r="BCF12" s="49"/>
      <c r="BCG12" s="49"/>
      <c r="BCH12" s="42">
        <f t="shared" si="480"/>
        <v>0</v>
      </c>
      <c r="BCI12" s="43">
        <f t="shared" si="481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2"/>
        <v>902</v>
      </c>
      <c r="BCQ12" s="43">
        <f t="shared" si="483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4"/>
        <v>921</v>
      </c>
      <c r="BCY12" s="43">
        <f t="shared" si="485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6"/>
        <v>440</v>
      </c>
      <c r="BDG12" s="43">
        <f t="shared" si="487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8"/>
        <v>433</v>
      </c>
      <c r="BDO12" s="43">
        <f t="shared" si="489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90"/>
        <v>2712</v>
      </c>
      <c r="BDW12" s="43">
        <f t="shared" si="491"/>
        <v>452</v>
      </c>
      <c r="BDX12" s="48"/>
      <c r="BDY12" s="49"/>
      <c r="BDZ12" s="49"/>
      <c r="BEA12" s="49"/>
      <c r="BEB12" s="49"/>
      <c r="BEC12" s="49"/>
      <c r="BED12" s="42">
        <f t="shared" si="492"/>
        <v>0</v>
      </c>
      <c r="BEE12" s="43">
        <f t="shared" si="493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4"/>
        <v>660</v>
      </c>
      <c r="BEM12" s="43">
        <f t="shared" si="495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6"/>
        <v>880</v>
      </c>
      <c r="BEU12" s="43">
        <f t="shared" si="497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8"/>
        <v>1629</v>
      </c>
      <c r="BFC12" s="43">
        <f t="shared" si="499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500"/>
        <v>1353</v>
      </c>
      <c r="BFK12" s="43">
        <f t="shared" si="501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2"/>
        <v>550</v>
      </c>
      <c r="BFS12" s="43">
        <f t="shared" si="503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4"/>
        <v>1291</v>
      </c>
      <c r="BGA12" s="43">
        <f t="shared" si="505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6"/>
        <v>1700</v>
      </c>
      <c r="BGI12" s="43">
        <f t="shared" si="507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8"/>
        <v>795</v>
      </c>
      <c r="BGQ12" s="43">
        <f t="shared" si="509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10"/>
        <v>1362</v>
      </c>
      <c r="BGY12" s="43">
        <f t="shared" si="511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2"/>
        <v>1546</v>
      </c>
      <c r="BHG12" s="43">
        <f t="shared" si="513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4"/>
        <v>1320</v>
      </c>
      <c r="BHO12" s="43">
        <f t="shared" si="515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6"/>
        <v>1658</v>
      </c>
      <c r="BHW12" s="43">
        <f t="shared" si="517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8"/>
        <v>842</v>
      </c>
      <c r="BIE12" s="43">
        <f t="shared" si="519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20"/>
        <v>440</v>
      </c>
      <c r="BIM12" s="43">
        <f t="shared" si="521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2"/>
        <v>1839</v>
      </c>
      <c r="BIU12" s="43">
        <f t="shared" si="523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4"/>
        <v>892</v>
      </c>
      <c r="BJC12" s="43">
        <f t="shared" si="525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6"/>
        <v>862</v>
      </c>
      <c r="BJK12" s="43">
        <f t="shared" si="527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8"/>
        <v>701</v>
      </c>
      <c r="BJS12" s="43">
        <f t="shared" si="529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30"/>
        <v>2222</v>
      </c>
      <c r="BKA12" s="43">
        <f t="shared" si="531"/>
        <v>444.4</v>
      </c>
      <c r="BKB12" s="48"/>
      <c r="BKC12" s="49"/>
      <c r="BKD12" s="49"/>
      <c r="BKE12" s="49"/>
      <c r="BKF12" s="49"/>
      <c r="BKG12" s="49"/>
      <c r="BKH12" s="67">
        <f t="shared" si="532"/>
        <v>0</v>
      </c>
      <c r="BKI12" s="68">
        <f t="shared" si="533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4"/>
        <v>852</v>
      </c>
      <c r="BKQ12" s="43">
        <f t="shared" si="535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6"/>
        <v>684</v>
      </c>
      <c r="BKY12" s="43">
        <f t="shared" si="537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8"/>
        <v>1519</v>
      </c>
      <c r="BLG12" s="43">
        <f t="shared" si="539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40"/>
        <v>219</v>
      </c>
      <c r="BLO12" s="43">
        <f t="shared" si="541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2"/>
        <v>1750</v>
      </c>
      <c r="BLW12" s="43">
        <f t="shared" si="543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4"/>
        <v>1147</v>
      </c>
      <c r="BME12" s="43">
        <f t="shared" si="545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6"/>
        <v>440</v>
      </c>
      <c r="BMM12" s="43">
        <f t="shared" si="547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8"/>
        <v>1784</v>
      </c>
      <c r="BMU12" s="43">
        <f t="shared" si="549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50"/>
        <v>832</v>
      </c>
      <c r="BNC12" s="43">
        <f t="shared" si="551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2"/>
        <v>1278</v>
      </c>
      <c r="BNK12" s="43">
        <f t="shared" si="553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4"/>
        <v>1627</v>
      </c>
      <c r="BNS12" s="43">
        <f t="shared" si="555"/>
        <v>271.16666666666669</v>
      </c>
      <c r="BNT12" s="48"/>
      <c r="BNU12" s="49"/>
      <c r="BNV12" s="49"/>
      <c r="BNW12" s="49"/>
      <c r="BNX12" s="49"/>
      <c r="BNY12" s="49"/>
      <c r="BNZ12" s="42">
        <f t="shared" si="556"/>
        <v>0</v>
      </c>
      <c r="BOA12" s="43">
        <f t="shared" si="557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8"/>
        <v>1857</v>
      </c>
      <c r="BOI12" s="43">
        <f t="shared" si="559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60"/>
        <v>948</v>
      </c>
      <c r="BOQ12" s="43">
        <f t="shared" si="561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2"/>
        <v>1699</v>
      </c>
      <c r="BOY12" s="43">
        <f t="shared" si="563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4"/>
        <v>1500</v>
      </c>
      <c r="BPG12" s="43">
        <f t="shared" si="565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6"/>
        <v>749</v>
      </c>
      <c r="BPO12" s="43">
        <f t="shared" si="567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8"/>
        <v>1311</v>
      </c>
      <c r="BPW12" s="43">
        <f t="shared" si="569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70"/>
        <v>1833</v>
      </c>
      <c r="BQE12" s="43">
        <f t="shared" si="571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2"/>
        <v>604</v>
      </c>
      <c r="BQM12" s="43">
        <f t="shared" si="573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4"/>
        <v>2055</v>
      </c>
      <c r="BQU12" s="43">
        <f t="shared" si="575"/>
        <v>342.5</v>
      </c>
      <c r="BQV12" s="48"/>
      <c r="BQW12" s="49"/>
      <c r="BQX12" s="49"/>
      <c r="BQY12" s="49"/>
      <c r="BQZ12" s="49"/>
      <c r="BRA12" s="49"/>
      <c r="BRB12" s="67">
        <f t="shared" si="576"/>
        <v>0</v>
      </c>
      <c r="BRC12" s="43">
        <f t="shared" si="577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8"/>
        <v>1243</v>
      </c>
      <c r="BRK12" s="43">
        <f t="shared" si="579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80"/>
        <v>1615</v>
      </c>
      <c r="BRS12" s="68">
        <f t="shared" si="581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2"/>
        <v>613</v>
      </c>
      <c r="BSA12" s="43">
        <f t="shared" si="583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4"/>
        <v>1239</v>
      </c>
      <c r="BSI12" s="43">
        <f t="shared" si="585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6"/>
        <v>1259</v>
      </c>
      <c r="BSQ12" s="43">
        <f t="shared" si="587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8"/>
        <v>1588</v>
      </c>
      <c r="BSY12" s="43">
        <f t="shared" si="589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90"/>
        <v>2061</v>
      </c>
      <c r="BTG12" s="43">
        <f t="shared" si="591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2"/>
        <v>460</v>
      </c>
      <c r="BTO12" s="68">
        <f t="shared" si="593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4"/>
        <v>440</v>
      </c>
      <c r="BTW12" s="43">
        <f t="shared" si="595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6"/>
        <v>1320</v>
      </c>
      <c r="BUE12" s="68">
        <f t="shared" si="597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8"/>
        <v>1843</v>
      </c>
      <c r="BUM12" s="68">
        <f t="shared" si="599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600"/>
        <v>1598</v>
      </c>
      <c r="BUU12" s="68">
        <f t="shared" si="601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2"/>
        <v>2001</v>
      </c>
      <c r="BVC12" s="68">
        <f t="shared" si="603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4"/>
        <v>317</v>
      </c>
      <c r="BVK12" s="68">
        <f t="shared" si="605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6"/>
        <v>1099</v>
      </c>
      <c r="BVS12" s="68">
        <f t="shared" si="607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8"/>
        <v>2572</v>
      </c>
      <c r="BWA12" s="68">
        <f t="shared" si="609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10"/>
        <v>988</v>
      </c>
      <c r="BWI12" s="68">
        <f t="shared" si="611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2"/>
        <v>800</v>
      </c>
      <c r="BWQ12" s="68">
        <f t="shared" si="613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4"/>
        <v>1731</v>
      </c>
      <c r="BWY12" s="68">
        <f t="shared" si="615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6"/>
        <v>1318</v>
      </c>
      <c r="BXG12" s="68">
        <f t="shared" si="617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8"/>
        <v>1336</v>
      </c>
      <c r="BXO12" s="68">
        <f t="shared" si="619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20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1"/>
        <v>989</v>
      </c>
      <c r="BYE12" s="68">
        <f t="shared" si="622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3"/>
        <v>1271</v>
      </c>
      <c r="BYM12" s="68">
        <f t="shared" si="624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5"/>
        <v>2187</v>
      </c>
      <c r="BYU12" s="68">
        <f t="shared" si="626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7"/>
        <v>802</v>
      </c>
      <c r="BZC12" s="68">
        <f t="shared" si="628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9"/>
        <v>1826</v>
      </c>
      <c r="BZK12" s="68">
        <f t="shared" si="630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1"/>
        <v>1560</v>
      </c>
      <c r="BZS12" s="68">
        <f t="shared" si="632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3"/>
        <v>1087</v>
      </c>
      <c r="CAA12" s="68">
        <f t="shared" si="634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5"/>
        <v>1200</v>
      </c>
      <c r="CAI12" s="68">
        <f t="shared" si="636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7"/>
        <v>2017</v>
      </c>
      <c r="CAQ12" s="68">
        <f t="shared" si="638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9"/>
        <v>2261</v>
      </c>
      <c r="CAY12" s="68">
        <f t="shared" si="640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1"/>
        <v>1320</v>
      </c>
      <c r="CBG12" s="68">
        <f t="shared" si="642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3"/>
        <v>2310</v>
      </c>
      <c r="CBO12" s="68">
        <f t="shared" si="644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5"/>
        <v>1622</v>
      </c>
      <c r="CBW12" s="68">
        <f t="shared" si="646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7"/>
        <v>2095</v>
      </c>
      <c r="CCE12" s="68">
        <f t="shared" si="648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9"/>
        <v>2442</v>
      </c>
      <c r="CCM12" s="68">
        <f t="shared" si="650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1"/>
        <v>746</v>
      </c>
      <c r="CCU12" s="68">
        <f t="shared" si="652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3"/>
        <v>609</v>
      </c>
      <c r="CDC12" s="68">
        <f t="shared" si="654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5"/>
        <v>2503</v>
      </c>
      <c r="CDK12" s="68">
        <f t="shared" si="656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7"/>
        <v>2341</v>
      </c>
      <c r="CDS12" s="68">
        <f t="shared" si="658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9"/>
        <v>2220</v>
      </c>
      <c r="CEA12" s="68">
        <f t="shared" si="660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1"/>
        <v>1228</v>
      </c>
      <c r="CEI12" s="68">
        <f t="shared" si="662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3"/>
        <v>3012</v>
      </c>
      <c r="CEQ12" s="68">
        <f t="shared" si="664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5"/>
        <v>2089</v>
      </c>
      <c r="CEY12" s="68">
        <f t="shared" si="666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7"/>
        <v>1836</v>
      </c>
      <c r="CFG12" s="68">
        <f t="shared" si="668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9"/>
        <v>1997</v>
      </c>
      <c r="CFO12" s="68">
        <f t="shared" si="670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1"/>
        <v>2091</v>
      </c>
      <c r="CFW12" s="68">
        <f t="shared" si="672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3"/>
        <v>3113</v>
      </c>
      <c r="CGE12" s="68">
        <f t="shared" si="674"/>
        <v>518.83333333333337</v>
      </c>
      <c r="CGF12" s="48"/>
      <c r="CGG12" s="49"/>
      <c r="CGH12" s="49"/>
      <c r="CGI12" s="49"/>
      <c r="CGJ12" s="49"/>
      <c r="CGK12" s="49"/>
      <c r="CGL12" s="67">
        <f t="shared" si="675"/>
        <v>0</v>
      </c>
      <c r="CGM12" s="68">
        <f t="shared" si="676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7"/>
        <v>2229</v>
      </c>
      <c r="CGU12" s="68">
        <f t="shared" si="678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9"/>
        <v>1472</v>
      </c>
      <c r="CHC12" s="68">
        <f t="shared" si="680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1"/>
        <v>2361</v>
      </c>
      <c r="CHK12" s="68">
        <f t="shared" si="682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3"/>
        <v>1363</v>
      </c>
      <c r="CHS12" s="68">
        <f t="shared" si="684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5"/>
        <v>2192</v>
      </c>
      <c r="CIA12" s="68">
        <f t="shared" si="686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7"/>
        <v>3688</v>
      </c>
      <c r="CII12" s="68">
        <f t="shared" si="688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9"/>
        <v>1759</v>
      </c>
      <c r="CIQ12" s="68">
        <f t="shared" si="690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1"/>
        <v>1039</v>
      </c>
      <c r="CIY12" s="68">
        <f t="shared" si="692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3"/>
        <v>2511</v>
      </c>
      <c r="CJG12" s="68">
        <f t="shared" si="1206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4"/>
        <v>2566</v>
      </c>
      <c r="CJO12" s="68">
        <f t="shared" si="695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6"/>
        <v>440</v>
      </c>
      <c r="CJW12" s="68">
        <f t="shared" si="697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8"/>
        <v>1799</v>
      </c>
      <c r="CKE12" s="68">
        <f t="shared" si="699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700"/>
        <v>4289</v>
      </c>
      <c r="CKM12" s="68">
        <f t="shared" si="701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2"/>
        <v>337</v>
      </c>
      <c r="CKU12" s="68">
        <f t="shared" si="703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4"/>
        <v>1977</v>
      </c>
      <c r="CLC12" s="68">
        <f t="shared" si="705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6"/>
        <v>1204</v>
      </c>
      <c r="CLK12" s="68">
        <f t="shared" si="707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8"/>
        <v>1999</v>
      </c>
      <c r="CLS12" s="68">
        <f t="shared" si="709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10"/>
        <v>889</v>
      </c>
      <c r="CMA12" s="68">
        <f t="shared" si="711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2"/>
        <v>1855</v>
      </c>
      <c r="CMI12" s="68">
        <f t="shared" si="713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4"/>
        <v>1324</v>
      </c>
      <c r="CMQ12" s="68">
        <f t="shared" si="715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6"/>
        <v>2239</v>
      </c>
      <c r="CMY12" s="68">
        <f t="shared" si="717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8"/>
        <v>1531</v>
      </c>
      <c r="CNG12" s="68">
        <f t="shared" si="719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20"/>
        <v>3366</v>
      </c>
      <c r="CNO12" s="68">
        <f t="shared" si="721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2"/>
        <v>1216</v>
      </c>
      <c r="CNW12" s="68">
        <f t="shared" si="723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4"/>
        <v>1463</v>
      </c>
      <c r="COE12" s="68">
        <f t="shared" si="725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6"/>
        <v>1395</v>
      </c>
      <c r="COM12" s="68">
        <f t="shared" si="727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8"/>
        <v>1857</v>
      </c>
      <c r="COU12" s="68">
        <f t="shared" si="729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30"/>
        <v>1673</v>
      </c>
      <c r="CPC12" s="68">
        <f t="shared" si="731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2"/>
        <v>1753</v>
      </c>
      <c r="CPK12" s="68">
        <f t="shared" si="733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4"/>
        <v>428</v>
      </c>
      <c r="CPS12" s="68">
        <f t="shared" si="735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6"/>
        <v>2049</v>
      </c>
      <c r="CQA12" s="68">
        <f t="shared" si="737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8"/>
        <v>1843</v>
      </c>
      <c r="CQI12" s="68">
        <f t="shared" si="739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40"/>
        <v>1352</v>
      </c>
      <c r="CQQ12" s="68">
        <f t="shared" si="741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2"/>
        <v>1552</v>
      </c>
      <c r="CQY12" s="68">
        <f t="shared" si="743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4"/>
        <v>836</v>
      </c>
      <c r="CRG12" s="68">
        <f t="shared" si="745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6"/>
        <v>1849</v>
      </c>
      <c r="CRO12" s="68">
        <f t="shared" si="747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8"/>
        <v>1506</v>
      </c>
      <c r="CRW12" s="68">
        <f t="shared" si="749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50"/>
        <v>2681</v>
      </c>
      <c r="CSE12" s="68">
        <f t="shared" si="751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2"/>
        <v>0</v>
      </c>
      <c r="CSM12" s="68">
        <f t="shared" si="753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4"/>
        <v>1541</v>
      </c>
      <c r="CSU12" s="68">
        <f t="shared" si="755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6"/>
        <v>1540</v>
      </c>
      <c r="CTC12" s="68">
        <f t="shared" si="757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8"/>
        <v>819</v>
      </c>
      <c r="CTK12" s="68">
        <f t="shared" si="759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60"/>
        <v>1050</v>
      </c>
      <c r="CTS12" s="68">
        <f t="shared" si="761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2"/>
        <v>3311</v>
      </c>
      <c r="CUA12" s="68">
        <f t="shared" si="763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4"/>
        <v>849</v>
      </c>
      <c r="CUI12" s="68">
        <f t="shared" si="765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6"/>
        <v>1770</v>
      </c>
      <c r="CUQ12" s="68">
        <f t="shared" si="767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8"/>
        <v>438</v>
      </c>
      <c r="CUY12" s="68">
        <f t="shared" si="769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70"/>
        <v>1555</v>
      </c>
      <c r="CVG12" s="68">
        <f t="shared" si="771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2"/>
        <v>1884</v>
      </c>
      <c r="CVO12" s="68">
        <f t="shared" si="773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4"/>
        <v>429</v>
      </c>
      <c r="CVW12" s="68">
        <f t="shared" si="775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6"/>
        <v>2542</v>
      </c>
      <c r="CWE12" s="68">
        <f t="shared" si="777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8"/>
        <v>444</v>
      </c>
      <c r="CWM12" s="68">
        <f t="shared" si="779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80"/>
        <v>1431</v>
      </c>
      <c r="CWU12" s="68">
        <f t="shared" si="781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2"/>
        <v>1942</v>
      </c>
      <c r="CXC12" s="43">
        <f t="shared" si="783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4"/>
        <v>1243</v>
      </c>
      <c r="CXK12" s="43">
        <f t="shared" si="785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6"/>
        <v>2067</v>
      </c>
      <c r="CXS12" s="43">
        <f t="shared" si="787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8"/>
        <v>1997</v>
      </c>
      <c r="CYA12" s="43">
        <f t="shared" si="789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90"/>
        <v>1745</v>
      </c>
      <c r="CYI12" s="43">
        <f t="shared" si="791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2"/>
        <v>891</v>
      </c>
      <c r="CYQ12" s="43">
        <f t="shared" si="793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4"/>
        <v>1538</v>
      </c>
      <c r="CYY12" s="43">
        <f t="shared" si="795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6"/>
        <v>880</v>
      </c>
      <c r="CZG12" s="43">
        <f t="shared" si="797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8"/>
        <v>1984</v>
      </c>
      <c r="CZO12" s="43">
        <f t="shared" si="799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800"/>
        <v>1556</v>
      </c>
      <c r="CZW12" s="43">
        <f t="shared" si="801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2"/>
        <v>1798</v>
      </c>
      <c r="DAE12" s="68">
        <f t="shared" si="803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4"/>
        <v>1541</v>
      </c>
      <c r="DAM12" s="68">
        <f t="shared" si="805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6"/>
        <v>699</v>
      </c>
      <c r="DAU12" s="68">
        <f t="shared" si="807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8"/>
        <v>1314</v>
      </c>
      <c r="DBC12" s="68">
        <f t="shared" si="809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10"/>
        <v>1333</v>
      </c>
      <c r="DBK12" s="68">
        <f t="shared" si="811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2"/>
        <v>440</v>
      </c>
      <c r="DBS12" s="68">
        <f t="shared" si="813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4"/>
        <v>1421</v>
      </c>
      <c r="DCA12" s="68">
        <f t="shared" si="815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6"/>
        <v>1230</v>
      </c>
      <c r="DCI12" s="68">
        <f t="shared" si="817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8"/>
        <v>1438</v>
      </c>
      <c r="DCQ12" s="68">
        <f t="shared" si="819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20"/>
        <v>1158</v>
      </c>
      <c r="DCY12" s="68">
        <f t="shared" si="821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2"/>
        <v>1433</v>
      </c>
      <c r="DDG12" s="68">
        <f t="shared" si="823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4"/>
        <v>1624</v>
      </c>
      <c r="DDO12" s="43">
        <f t="shared" si="825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6"/>
        <v>673</v>
      </c>
      <c r="DDW12" s="43">
        <f t="shared" si="827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8"/>
        <v>1266</v>
      </c>
      <c r="DEE12" s="43">
        <f t="shared" si="829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30"/>
        <v>1623</v>
      </c>
      <c r="DEM12" s="43">
        <f t="shared" si="831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2"/>
        <v>1731</v>
      </c>
      <c r="DEU12" s="43">
        <f t="shared" si="833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4"/>
        <v>1098</v>
      </c>
      <c r="DFC12" s="43">
        <f t="shared" si="835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6"/>
        <v>1786</v>
      </c>
      <c r="DFK12" s="43">
        <f t="shared" si="837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8"/>
        <v>1128</v>
      </c>
      <c r="DFS12" s="68">
        <f t="shared" si="839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40"/>
        <v>1082</v>
      </c>
      <c r="DGA12" s="43">
        <f t="shared" si="841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2"/>
        <v>1231</v>
      </c>
      <c r="DGI12" s="43">
        <f t="shared" si="843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4"/>
        <v>1354</v>
      </c>
      <c r="DGQ12" s="68">
        <f t="shared" si="845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6"/>
        <v>1338</v>
      </c>
      <c r="DGY12" s="68">
        <f t="shared" si="847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8"/>
        <v>1559</v>
      </c>
      <c r="DHG12" s="68">
        <f t="shared" si="849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50"/>
        <v>870</v>
      </c>
      <c r="DHO12" s="68">
        <f t="shared" si="851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2"/>
        <v>1767</v>
      </c>
      <c r="DHW12" s="68">
        <f t="shared" si="853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4"/>
        <v>1077</v>
      </c>
      <c r="DIE12" s="68">
        <f t="shared" si="855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6"/>
        <v>439</v>
      </c>
      <c r="DIM12" s="68">
        <f t="shared" si="857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8"/>
        <v>941</v>
      </c>
      <c r="DIU12" s="68">
        <f t="shared" si="859"/>
        <v>156.83333333333334</v>
      </c>
      <c r="DIV12" s="48">
        <f>SUMIF(SUMPK!$B:$B,$B:$B,SUMPK!$O:$O)</f>
        <v>443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60"/>
        <v>1545</v>
      </c>
      <c r="DJC12" s="68">
        <f t="shared" si="861"/>
        <v>257.5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2"/>
        <v>1062</v>
      </c>
      <c r="DJK12" s="68">
        <f t="shared" si="863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4"/>
        <v>1408</v>
      </c>
      <c r="DJS12" s="68">
        <f t="shared" si="865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6"/>
        <v>806</v>
      </c>
      <c r="DKA12" s="68">
        <f t="shared" si="867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8"/>
        <v>1969</v>
      </c>
      <c r="DKI12" s="68">
        <f t="shared" si="869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70"/>
        <v>1211</v>
      </c>
      <c r="DKQ12" s="68">
        <f t="shared" si="871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2"/>
        <v>1285</v>
      </c>
      <c r="DKY12" s="68">
        <f t="shared" si="873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4"/>
        <v>1053</v>
      </c>
      <c r="DLG12" s="68">
        <f t="shared" si="875"/>
        <v>175.5</v>
      </c>
      <c r="DLH12" s="48"/>
      <c r="DLI12" s="49">
        <v>902</v>
      </c>
      <c r="DLJ12" s="49">
        <v>0</v>
      </c>
      <c r="DLK12" s="49">
        <f>SUMIF(SUMPK!$B:$B,$B:$B,SUMPK!$O:$O)</f>
        <v>443</v>
      </c>
      <c r="DLL12" s="49"/>
      <c r="DLM12" s="49">
        <v>440</v>
      </c>
      <c r="DLN12" s="64">
        <f t="shared" si="876"/>
        <v>1785</v>
      </c>
      <c r="DLO12" s="68">
        <f t="shared" si="877"/>
        <v>297.5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8"/>
        <v>1079</v>
      </c>
      <c r="DLW12" s="68">
        <f t="shared" si="879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80"/>
        <v>1567</v>
      </c>
      <c r="DME12" s="68">
        <f t="shared" si="881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2"/>
        <v>449</v>
      </c>
      <c r="DMM12" s="68">
        <f t="shared" si="883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4"/>
        <v>1944</v>
      </c>
      <c r="DMU12" s="68">
        <f t="shared" si="885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6"/>
        <v>1774</v>
      </c>
      <c r="DNC12" s="68">
        <f t="shared" si="887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8"/>
        <v>1651</v>
      </c>
      <c r="DNK12" s="68">
        <f t="shared" si="889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90"/>
        <v>875</v>
      </c>
      <c r="DNS12" s="68">
        <f t="shared" si="891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2"/>
        <v>1524</v>
      </c>
      <c r="DOA12" s="68">
        <f t="shared" si="893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4"/>
        <v>1648</v>
      </c>
      <c r="DOI12" s="68">
        <f t="shared" si="895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6"/>
        <v>1000</v>
      </c>
      <c r="DOQ12" s="68">
        <f t="shared" si="897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8"/>
        <v>0</v>
      </c>
      <c r="DOY12" s="68">
        <f t="shared" si="899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900"/>
        <v>1896</v>
      </c>
      <c r="DPG12" s="68">
        <f t="shared" si="901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2"/>
        <v>0</v>
      </c>
      <c r="DPO12" s="68">
        <f t="shared" si="903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4"/>
        <v>1706</v>
      </c>
      <c r="DPW12" s="492">
        <f t="shared" si="905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6"/>
        <v>549</v>
      </c>
      <c r="DQE12" s="492">
        <f t="shared" si="907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8"/>
        <v>1613</v>
      </c>
      <c r="DQM12" s="492">
        <f t="shared" si="909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10"/>
        <v>270</v>
      </c>
      <c r="DQU12" s="68">
        <f t="shared" si="911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2"/>
        <v>1546</v>
      </c>
      <c r="DRC12" s="492">
        <f t="shared" si="913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4"/>
        <v>658</v>
      </c>
      <c r="DRK12" s="492">
        <f t="shared" si="915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6"/>
        <v>897</v>
      </c>
      <c r="DRS12" s="68">
        <f t="shared" si="917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8"/>
        <v>1174</v>
      </c>
      <c r="DSA12" s="68">
        <f t="shared" si="919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20"/>
        <v>228</v>
      </c>
      <c r="DSI12" s="68">
        <f t="shared" si="921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2"/>
        <v>2725</v>
      </c>
      <c r="DSQ12" s="68">
        <f t="shared" si="923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4"/>
        <v>1104</v>
      </c>
      <c r="DSY12" s="68">
        <f t="shared" si="925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6"/>
        <v>989</v>
      </c>
      <c r="DTG12" s="68">
        <f t="shared" si="927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8"/>
        <v>857</v>
      </c>
      <c r="DTO12" s="68">
        <f t="shared" si="929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30"/>
        <v>1211</v>
      </c>
      <c r="DTW12" s="68">
        <f t="shared" si="931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2"/>
        <v>1216</v>
      </c>
      <c r="DUE12" s="68">
        <f t="shared" si="933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4"/>
        <v>1143</v>
      </c>
      <c r="DUM12" s="68">
        <f t="shared" si="935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6"/>
        <v>933</v>
      </c>
      <c r="DUU12" s="184">
        <f t="shared" si="937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8"/>
        <v>1479</v>
      </c>
      <c r="DVC12" s="68">
        <f t="shared" si="939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40"/>
        <v>781</v>
      </c>
      <c r="DVK12" s="68">
        <f t="shared" si="941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2"/>
        <v>910</v>
      </c>
      <c r="DVS12" s="68">
        <f t="shared" si="943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4"/>
        <v>915</v>
      </c>
      <c r="DWA12" s="68">
        <f t="shared" si="945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6"/>
        <v>765</v>
      </c>
      <c r="DWI12" s="68">
        <f t="shared" si="947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8"/>
        <v>1139</v>
      </c>
      <c r="DWQ12" s="68">
        <f t="shared" si="949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50"/>
        <v>1540</v>
      </c>
      <c r="DWY12" s="68">
        <f t="shared" si="1207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1"/>
        <v>1303</v>
      </c>
      <c r="DXG12" s="68">
        <f t="shared" si="952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3"/>
        <v>990</v>
      </c>
      <c r="DXO12" s="68">
        <f t="shared" si="954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5"/>
        <v>894</v>
      </c>
      <c r="DXW12" s="68">
        <f t="shared" si="956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7"/>
        <v>1384</v>
      </c>
      <c r="DYE12" s="68">
        <f t="shared" si="958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9"/>
        <v>454</v>
      </c>
      <c r="DYM12" s="68">
        <f t="shared" si="960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1"/>
        <v>1120</v>
      </c>
      <c r="DYU12" s="68">
        <f t="shared" si="962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3"/>
        <v>1106</v>
      </c>
      <c r="DZC12" s="68">
        <f t="shared" si="964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443</v>
      </c>
      <c r="DZI12" s="49"/>
      <c r="DZJ12" s="64">
        <f t="shared" si="965"/>
        <v>1284</v>
      </c>
      <c r="DZK12" s="68">
        <f t="shared" si="966"/>
        <v>214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7"/>
        <v>440</v>
      </c>
      <c r="DZS12" s="68">
        <f t="shared" si="968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9"/>
        <v>1210</v>
      </c>
      <c r="EAA12" s="68">
        <f t="shared" si="970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1"/>
        <v>1417</v>
      </c>
      <c r="EAI12" s="68">
        <f t="shared" si="972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3"/>
        <v>1043</v>
      </c>
      <c r="EAQ12" s="68">
        <f t="shared" si="1208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4"/>
        <v>1282</v>
      </c>
      <c r="EAY12" s="68">
        <f t="shared" si="975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6"/>
        <v>881</v>
      </c>
      <c r="EBG12" s="68">
        <f t="shared" si="977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8"/>
        <v>437</v>
      </c>
      <c r="EBO12" s="68">
        <f t="shared" si="1137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9"/>
        <v>2209</v>
      </c>
      <c r="EBW12" s="68">
        <f t="shared" si="980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1"/>
        <v>0</v>
      </c>
      <c r="ECE12" s="68">
        <f t="shared" si="982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3"/>
        <v>1083</v>
      </c>
      <c r="ECM12" s="68">
        <f t="shared" si="984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5"/>
        <v>1100</v>
      </c>
      <c r="ECU12" s="68">
        <f t="shared" si="986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7"/>
        <v>1020</v>
      </c>
      <c r="EDC12" s="68">
        <f t="shared" si="988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9"/>
        <v>880</v>
      </c>
      <c r="EDK12" s="68">
        <f t="shared" si="990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443</v>
      </c>
      <c r="EDP12" s="49">
        <v>440</v>
      </c>
      <c r="EDQ12" s="49">
        <v>0</v>
      </c>
      <c r="EDR12" s="64">
        <f t="shared" si="991"/>
        <v>1104</v>
      </c>
      <c r="EDS12" s="184">
        <f t="shared" si="992"/>
        <v>184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3"/>
        <v>880</v>
      </c>
      <c r="EEA12" s="184">
        <f t="shared" si="994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5"/>
        <v>1099</v>
      </c>
      <c r="EEI12" s="68">
        <f t="shared" si="996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7"/>
        <v>881</v>
      </c>
      <c r="EEQ12" s="68">
        <f t="shared" si="998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9"/>
        <v>1131</v>
      </c>
      <c r="EEY12" s="68">
        <f t="shared" si="1000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1"/>
        <v>1259</v>
      </c>
      <c r="EFG12" s="68">
        <f t="shared" si="1002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3"/>
        <v>879</v>
      </c>
      <c r="EFO12" s="68">
        <f t="shared" si="1004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5"/>
        <v>819</v>
      </c>
      <c r="EFW12" s="68">
        <f t="shared" si="1006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7"/>
        <v>838</v>
      </c>
      <c r="EGE12" s="68">
        <f t="shared" si="1008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9"/>
        <v>880</v>
      </c>
      <c r="EGM12" s="68">
        <f t="shared" si="1010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1"/>
        <v>565</v>
      </c>
      <c r="EGU12" s="68">
        <f t="shared" si="1209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2"/>
        <v>440</v>
      </c>
      <c r="EHC12" s="68">
        <f t="shared" si="1013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4"/>
        <v>901</v>
      </c>
      <c r="EHK12" s="68">
        <f t="shared" si="1015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6"/>
        <v>664</v>
      </c>
      <c r="EHS12" s="68">
        <f t="shared" si="1017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8"/>
        <v>578</v>
      </c>
      <c r="EIA12" s="68">
        <f t="shared" si="1019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20"/>
        <v>1088</v>
      </c>
      <c r="EII12" s="68">
        <f t="shared" si="1021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2"/>
        <v>1122</v>
      </c>
      <c r="EIQ12" s="68">
        <f t="shared" si="1023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4"/>
        <v>220</v>
      </c>
      <c r="EIY12" s="68">
        <f t="shared" si="1025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6"/>
        <v>1601</v>
      </c>
      <c r="EJG12" s="68">
        <f t="shared" si="1027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8"/>
        <v>220</v>
      </c>
      <c r="EJO12" s="68">
        <f t="shared" si="1029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30"/>
        <v>1362</v>
      </c>
      <c r="EJW12" s="68">
        <f t="shared" si="1031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2"/>
        <v>869</v>
      </c>
      <c r="EKE12" s="68">
        <f t="shared" si="1033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4"/>
        <v>879</v>
      </c>
      <c r="EKM12" s="68">
        <f t="shared" si="1035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6"/>
        <v>869</v>
      </c>
      <c r="EKU12" s="184">
        <f t="shared" si="1037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8"/>
        <v>658</v>
      </c>
      <c r="ELD12" s="211">
        <f t="shared" si="1039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40"/>
        <v>982</v>
      </c>
      <c r="ELL12" s="211">
        <f t="shared" si="1041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2"/>
        <v>882</v>
      </c>
      <c r="ELT12" s="211">
        <f t="shared" si="1043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4"/>
        <v>1412</v>
      </c>
      <c r="EMB12" s="211">
        <f t="shared" si="1045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6"/>
        <v>1020</v>
      </c>
      <c r="EMJ12" s="211">
        <f t="shared" si="1047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8"/>
        <v>657</v>
      </c>
      <c r="EMR12" s="211">
        <f t="shared" si="1049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50"/>
        <v>2370</v>
      </c>
      <c r="EMZ12" s="211">
        <f t="shared" si="1051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2"/>
        <v>612</v>
      </c>
      <c r="ENH12" s="211">
        <f t="shared" si="1053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4"/>
        <v>1474</v>
      </c>
      <c r="ENP12" s="211">
        <f t="shared" si="1055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6"/>
        <v>880</v>
      </c>
      <c r="ENX12" s="211">
        <f t="shared" si="1057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8"/>
        <v>1171</v>
      </c>
      <c r="EOF12" s="211">
        <f t="shared" si="1059"/>
        <v>195.16666666666666</v>
      </c>
      <c r="EOG12" s="195">
        <v>605</v>
      </c>
      <c r="EOH12" s="360">
        <f>SUMIF(SUMPK!$B:$B,$B:$B,SUMPK!$O:$O)</f>
        <v>443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60"/>
        <v>1712</v>
      </c>
      <c r="EON12" s="211">
        <f t="shared" si="1061"/>
        <v>285.33333333333331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2"/>
        <v>885</v>
      </c>
      <c r="EOV12" s="211">
        <f t="shared" si="1063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4"/>
        <v>941</v>
      </c>
      <c r="EPD12" s="211">
        <f t="shared" si="1065"/>
        <v>156.83333333333334</v>
      </c>
      <c r="EPE12" s="195">
        <v>873</v>
      </c>
      <c r="EPF12" s="49">
        <f>SUMIF(SUMPK!$B:$B,$B:$B,SUMPK!$O:$O)</f>
        <v>443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6"/>
        <v>1536</v>
      </c>
      <c r="EPL12" s="211">
        <f t="shared" si="1067"/>
        <v>256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8"/>
        <v>428</v>
      </c>
      <c r="EPT12" s="211">
        <f t="shared" si="1069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70"/>
        <v>986</v>
      </c>
      <c r="EQB12" s="211">
        <f t="shared" si="1071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2"/>
        <v>911</v>
      </c>
      <c r="EQJ12" s="211">
        <f t="shared" si="1073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4"/>
        <v>880</v>
      </c>
      <c r="EQR12" s="211">
        <f t="shared" si="1075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6"/>
        <v>1211</v>
      </c>
      <c r="EQZ12" s="211">
        <f t="shared" si="1077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8"/>
        <v>1460</v>
      </c>
      <c r="ERH12" s="211">
        <f t="shared" si="1079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80"/>
        <v>877</v>
      </c>
      <c r="ERP12" s="211">
        <f t="shared" si="1081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2"/>
        <v>562</v>
      </c>
      <c r="ERX12" s="211">
        <f t="shared" si="1083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4"/>
        <v>907</v>
      </c>
      <c r="ESF12" s="211">
        <f t="shared" si="1085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6"/>
        <v>905</v>
      </c>
      <c r="ESN12" s="211">
        <f t="shared" si="1087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8"/>
        <v>738</v>
      </c>
      <c r="ESV12" s="211">
        <f t="shared" si="1089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90"/>
        <v>898</v>
      </c>
      <c r="ETD12" s="211">
        <f t="shared" si="1091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2"/>
        <v>651</v>
      </c>
      <c r="ETL12" s="211">
        <f t="shared" si="1093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4"/>
        <v>1098</v>
      </c>
      <c r="ETT12" s="211">
        <f t="shared" si="1095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6"/>
        <v>328</v>
      </c>
      <c r="EUB12" s="211">
        <f t="shared" si="1097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8"/>
        <v>1670</v>
      </c>
      <c r="EUJ12" s="211">
        <f t="shared" si="1099"/>
        <v>278.33333333333331</v>
      </c>
      <c r="EUK12" s="195"/>
      <c r="EUL12" s="49">
        <v>0</v>
      </c>
      <c r="EUM12" s="49">
        <v>0</v>
      </c>
      <c r="EUN12" s="49">
        <f>SUMIF(SUMPK!$B:$B,$B:$B,SUMPK!$O:$O)</f>
        <v>443</v>
      </c>
      <c r="EUO12" s="49">
        <v>590</v>
      </c>
      <c r="EUP12" s="49">
        <v>0</v>
      </c>
      <c r="EUQ12" s="808">
        <f t="shared" si="1100"/>
        <v>1033</v>
      </c>
      <c r="EUR12" s="211">
        <f t="shared" si="1101"/>
        <v>172.16666666666666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2"/>
        <v>663</v>
      </c>
      <c r="EUZ12" s="211">
        <f t="shared" si="1103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4"/>
        <v>1008</v>
      </c>
      <c r="EVH12" s="211">
        <f t="shared" si="1105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6"/>
        <v>660</v>
      </c>
      <c r="EVP12" s="211">
        <f t="shared" si="1107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8"/>
        <v>1530</v>
      </c>
      <c r="EVX12" s="211">
        <f t="shared" si="1109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10"/>
        <v>622</v>
      </c>
      <c r="EWF12" s="211">
        <f t="shared" si="1111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2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3"/>
        <v>599</v>
      </c>
      <c r="EWV12" s="211">
        <f t="shared" si="1114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5"/>
        <v>359</v>
      </c>
      <c r="EXD12" s="211">
        <f t="shared" si="1116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7"/>
        <v>880</v>
      </c>
      <c r="EXL12" s="211">
        <f t="shared" si="1118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9"/>
        <v>563</v>
      </c>
      <c r="EXT12" s="211">
        <f t="shared" si="1120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1"/>
        <v>0</v>
      </c>
      <c r="EYB12" s="211">
        <f t="shared" si="1122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3"/>
        <v>1439</v>
      </c>
      <c r="EYJ12" s="211">
        <f t="shared" si="1124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5"/>
        <v>879</v>
      </c>
      <c r="EYR12" s="211">
        <f t="shared" si="1126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7"/>
        <v>952</v>
      </c>
      <c r="EYZ12" s="873">
        <f t="shared" si="1128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9"/>
        <v>552</v>
      </c>
      <c r="EZH12" s="873">
        <f t="shared" si="1130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443</v>
      </c>
      <c r="EZN12" s="49">
        <v>0</v>
      </c>
      <c r="EZO12" s="872">
        <f t="shared" si="1131"/>
        <v>1562</v>
      </c>
      <c r="EZP12" s="873">
        <f t="shared" si="1132"/>
        <v>260.33333333333331</v>
      </c>
      <c r="EZQ12" s="458">
        <v>0</v>
      </c>
      <c r="EZR12" s="83">
        <v>445</v>
      </c>
      <c r="EZS12" s="83">
        <v>0</v>
      </c>
      <c r="EZT12" s="83"/>
      <c r="EZU12" s="83"/>
      <c r="EZV12" s="83">
        <v>0</v>
      </c>
      <c r="EZW12" s="872">
        <f t="shared" si="1133"/>
        <v>445</v>
      </c>
      <c r="EZX12" s="873">
        <f t="shared" si="1134"/>
        <v>74.166666666666671</v>
      </c>
      <c r="EZY12" s="195">
        <v>607</v>
      </c>
      <c r="EZZ12" s="49">
        <v>0</v>
      </c>
      <c r="FAA12" s="49"/>
      <c r="FAB12" s="49"/>
      <c r="FAC12" s="49"/>
      <c r="FAD12" s="49"/>
      <c r="FAE12" s="872">
        <f t="shared" si="1135"/>
        <v>607</v>
      </c>
      <c r="FAF12" s="873">
        <f t="shared" si="1136"/>
        <v>101.16666666666667</v>
      </c>
    </row>
    <row r="13" spans="1:4088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2443</v>
      </c>
      <c r="G13" s="24"/>
      <c r="H13" s="24"/>
      <c r="I13" s="360"/>
      <c r="J13" s="360">
        <f>SUMIF(SUMPK!$B:$B,$B:$B,SUMPK!$O:$O)</f>
        <v>0</v>
      </c>
      <c r="K13" s="24">
        <f t="shared" si="188"/>
        <v>0</v>
      </c>
      <c r="L13" s="24">
        <f>F13+H13-J13</f>
        <v>2443</v>
      </c>
      <c r="M13" s="24">
        <f t="shared" si="190"/>
        <v>2443</v>
      </c>
      <c r="N13" s="15">
        <v>136.5</v>
      </c>
      <c r="O13" s="276">
        <f t="shared" si="191"/>
        <v>17.897435897435898</v>
      </c>
      <c r="P13" s="712">
        <v>180.83333333333334</v>
      </c>
      <c r="Q13" s="276">
        <f t="shared" si="192"/>
        <v>81.058064516129036</v>
      </c>
      <c r="R13" s="277">
        <f t="shared" si="193"/>
        <v>169.23076923076923</v>
      </c>
      <c r="S13" s="222">
        <v>4400</v>
      </c>
      <c r="T13" s="276">
        <f t="shared" si="194"/>
        <v>14.435909090909091</v>
      </c>
      <c r="U13" s="303"/>
      <c r="V13" s="302">
        <f t="shared" si="195"/>
        <v>14.435909090909091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6"/>
        <v>0</v>
      </c>
      <c r="BGI13" s="43">
        <f t="shared" si="507"/>
        <v>0</v>
      </c>
      <c r="BGJ13" s="48"/>
      <c r="BGK13" s="49"/>
      <c r="BGL13" s="49"/>
      <c r="BGM13" s="49"/>
      <c r="BGN13" s="49"/>
      <c r="BGO13" s="49"/>
      <c r="BGP13" s="42">
        <f t="shared" si="508"/>
        <v>0</v>
      </c>
      <c r="BGQ13" s="43">
        <f t="shared" si="509"/>
        <v>0</v>
      </c>
      <c r="BGR13" s="48"/>
      <c r="BGS13" s="49"/>
      <c r="BGT13" s="49"/>
      <c r="BGU13" s="49"/>
      <c r="BGV13" s="49"/>
      <c r="BGW13" s="49"/>
      <c r="BGX13" s="42">
        <f t="shared" si="510"/>
        <v>0</v>
      </c>
      <c r="BGY13" s="43">
        <f t="shared" si="511"/>
        <v>0</v>
      </c>
      <c r="BGZ13" s="48"/>
      <c r="BHA13" s="49"/>
      <c r="BHB13" s="49"/>
      <c r="BHC13" s="49"/>
      <c r="BHD13" s="49"/>
      <c r="BHE13" s="49"/>
      <c r="BHF13" s="42">
        <f t="shared" si="512"/>
        <v>0</v>
      </c>
      <c r="BHG13" s="43">
        <f t="shared" si="513"/>
        <v>0</v>
      </c>
      <c r="BHH13" s="63"/>
      <c r="BHI13" s="64"/>
      <c r="BHJ13" s="64"/>
      <c r="BHK13" s="64"/>
      <c r="BHL13" s="64"/>
      <c r="BHM13" s="64"/>
      <c r="BHN13" s="42">
        <f t="shared" si="514"/>
        <v>0</v>
      </c>
      <c r="BHO13" s="43">
        <f t="shared" si="515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6"/>
        <v>801</v>
      </c>
      <c r="BHW13" s="43">
        <f t="shared" si="517"/>
        <v>133.5</v>
      </c>
      <c r="BHX13" s="48"/>
      <c r="BHY13" s="49"/>
      <c r="BHZ13" s="49"/>
      <c r="BIA13" s="49"/>
      <c r="BIB13" s="49"/>
      <c r="BIC13" s="49"/>
      <c r="BID13" s="42">
        <f t="shared" si="518"/>
        <v>0</v>
      </c>
      <c r="BIE13" s="43">
        <f t="shared" si="519"/>
        <v>0</v>
      </c>
      <c r="BIF13" s="48"/>
      <c r="BIG13" s="49"/>
      <c r="BIH13" s="49"/>
      <c r="BII13" s="49"/>
      <c r="BIJ13" s="49"/>
      <c r="BIK13" s="49"/>
      <c r="BIL13" s="42">
        <f t="shared" si="520"/>
        <v>0</v>
      </c>
      <c r="BIM13" s="43">
        <f t="shared" si="521"/>
        <v>0</v>
      </c>
      <c r="BIN13" s="48"/>
      <c r="BIO13" s="49"/>
      <c r="BIP13" s="49"/>
      <c r="BIQ13" s="49"/>
      <c r="BIR13" s="49"/>
      <c r="BIS13" s="49"/>
      <c r="BIT13" s="42">
        <f t="shared" si="522"/>
        <v>0</v>
      </c>
      <c r="BIU13" s="43">
        <f t="shared" si="523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4"/>
        <v>102</v>
      </c>
      <c r="BJC13" s="43">
        <f t="shared" si="525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6"/>
        <v>200</v>
      </c>
      <c r="BJK13" s="43">
        <f t="shared" si="527"/>
        <v>33.333333333333336</v>
      </c>
      <c r="BJL13" s="48"/>
      <c r="BJM13" s="49"/>
      <c r="BJN13" s="49"/>
      <c r="BJO13" s="49"/>
      <c r="BJP13" s="49"/>
      <c r="BJQ13" s="49"/>
      <c r="BJR13" s="42">
        <f t="shared" si="528"/>
        <v>0</v>
      </c>
      <c r="BJS13" s="43">
        <f t="shared" si="529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30"/>
        <v>200</v>
      </c>
      <c r="BKA13" s="43">
        <f t="shared" si="531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2"/>
        <v>198</v>
      </c>
      <c r="BKI13" s="68">
        <f t="shared" si="533"/>
        <v>33</v>
      </c>
      <c r="BKJ13" s="48"/>
      <c r="BKK13" s="49"/>
      <c r="BKL13" s="49"/>
      <c r="BKM13" s="49"/>
      <c r="BKN13" s="49"/>
      <c r="BKO13" s="49"/>
      <c r="BKP13" s="42">
        <f t="shared" si="534"/>
        <v>0</v>
      </c>
      <c r="BKQ13" s="43">
        <f t="shared" si="535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6"/>
        <v>179</v>
      </c>
      <c r="BKY13" s="43">
        <f t="shared" si="537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8"/>
        <v>200</v>
      </c>
      <c r="BLG13" s="43">
        <f t="shared" si="539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40"/>
        <v>199</v>
      </c>
      <c r="BLO13" s="43">
        <f t="shared" si="541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2"/>
        <v>200</v>
      </c>
      <c r="BLW13" s="43">
        <f t="shared" si="543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4"/>
        <v>202</v>
      </c>
      <c r="BME13" s="43">
        <f t="shared" si="545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6"/>
        <v>200</v>
      </c>
      <c r="BMM13" s="43">
        <f t="shared" si="547"/>
        <v>33.333333333333336</v>
      </c>
      <c r="BMN13" s="63"/>
      <c r="BMO13" s="64"/>
      <c r="BMP13" s="64"/>
      <c r="BMQ13" s="64"/>
      <c r="BMR13" s="64"/>
      <c r="BMS13" s="64"/>
      <c r="BMT13" s="42">
        <f t="shared" si="548"/>
        <v>0</v>
      </c>
      <c r="BMU13" s="43">
        <f t="shared" si="549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50"/>
        <v>200</v>
      </c>
      <c r="BNC13" s="43">
        <f t="shared" si="551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2"/>
        <v>220</v>
      </c>
      <c r="BNK13" s="43">
        <f t="shared" si="553"/>
        <v>36.666666666666664</v>
      </c>
      <c r="BNL13" s="48"/>
      <c r="BNM13" s="49"/>
      <c r="BNN13" s="49"/>
      <c r="BNO13" s="49"/>
      <c r="BNP13" s="49"/>
      <c r="BNQ13" s="49"/>
      <c r="BNR13" s="42">
        <f t="shared" si="554"/>
        <v>0</v>
      </c>
      <c r="BNS13" s="43">
        <f t="shared" si="555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6"/>
        <v>200</v>
      </c>
      <c r="BOA13" s="43">
        <f t="shared" si="557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8"/>
        <v>200</v>
      </c>
      <c r="BOI13" s="43">
        <f t="shared" si="559"/>
        <v>33.333333333333336</v>
      </c>
      <c r="BOJ13" s="48"/>
      <c r="BOK13" s="49"/>
      <c r="BOL13" s="49"/>
      <c r="BOM13" s="49"/>
      <c r="BON13" s="49"/>
      <c r="BOO13" s="49"/>
      <c r="BOP13" s="42">
        <f t="shared" si="560"/>
        <v>0</v>
      </c>
      <c r="BOQ13" s="43">
        <f t="shared" si="561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2"/>
        <v>200</v>
      </c>
      <c r="BOY13" s="43">
        <f t="shared" si="563"/>
        <v>33.333333333333336</v>
      </c>
      <c r="BOZ13" s="63"/>
      <c r="BPA13" s="64"/>
      <c r="BPB13" s="64"/>
      <c r="BPC13" s="64"/>
      <c r="BPD13" s="64"/>
      <c r="BPE13" s="64"/>
      <c r="BPF13" s="42">
        <f t="shared" si="564"/>
        <v>0</v>
      </c>
      <c r="BPG13" s="43">
        <f t="shared" si="565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6"/>
        <v>313</v>
      </c>
      <c r="BPO13" s="43">
        <f t="shared" si="567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8"/>
        <v>200</v>
      </c>
      <c r="BPW13" s="43">
        <f t="shared" si="569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70"/>
        <v>321</v>
      </c>
      <c r="BQE13" s="43">
        <f t="shared" si="571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2"/>
        <v>1240</v>
      </c>
      <c r="BQM13" s="43">
        <f t="shared" si="573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4"/>
        <v>729</v>
      </c>
      <c r="BQU13" s="43">
        <f t="shared" si="575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6"/>
        <v>320</v>
      </c>
      <c r="BRC13" s="43">
        <f t="shared" si="577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8"/>
        <v>602</v>
      </c>
      <c r="BRK13" s="43">
        <f t="shared" si="579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80"/>
        <v>700</v>
      </c>
      <c r="BRS13" s="68">
        <f t="shared" si="581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2"/>
        <v>200</v>
      </c>
      <c r="BSA13" s="43">
        <f t="shared" si="583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4"/>
        <v>800</v>
      </c>
      <c r="BSI13" s="43">
        <f t="shared" si="585"/>
        <v>133.33333333333334</v>
      </c>
      <c r="BSJ13" s="63"/>
      <c r="BSK13" s="64"/>
      <c r="BSL13" s="64"/>
      <c r="BSM13" s="64"/>
      <c r="BSN13" s="64"/>
      <c r="BSO13" s="64"/>
      <c r="BSP13" s="67">
        <f t="shared" si="586"/>
        <v>0</v>
      </c>
      <c r="BSQ13" s="43">
        <f t="shared" si="587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8"/>
        <v>677</v>
      </c>
      <c r="BSY13" s="43">
        <f t="shared" si="589"/>
        <v>112.83333333333333</v>
      </c>
      <c r="BSZ13" s="63"/>
      <c r="BTA13" s="64"/>
      <c r="BTB13" s="64"/>
      <c r="BTC13" s="64"/>
      <c r="BTD13" s="64"/>
      <c r="BTE13" s="64"/>
      <c r="BTF13" s="67">
        <f t="shared" si="590"/>
        <v>0</v>
      </c>
      <c r="BTG13" s="43">
        <f t="shared" si="591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2"/>
        <v>1005</v>
      </c>
      <c r="BTO13" s="68">
        <f t="shared" si="593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4"/>
        <v>400</v>
      </c>
      <c r="BTW13" s="43">
        <f t="shared" si="595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6"/>
        <v>801</v>
      </c>
      <c r="BUE13" s="68">
        <f t="shared" si="597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8"/>
        <v>1002</v>
      </c>
      <c r="BUM13" s="68">
        <f t="shared" si="599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600"/>
        <v>547</v>
      </c>
      <c r="BUU13" s="68">
        <f t="shared" si="601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2"/>
        <v>299</v>
      </c>
      <c r="BVC13" s="68">
        <f t="shared" si="603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4"/>
        <v>676</v>
      </c>
      <c r="BVK13" s="68">
        <f t="shared" si="605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6"/>
        <v>602</v>
      </c>
      <c r="BVS13" s="68">
        <f t="shared" si="607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8"/>
        <v>600</v>
      </c>
      <c r="BWA13" s="68">
        <f t="shared" si="609"/>
        <v>100</v>
      </c>
      <c r="BWB13" s="48"/>
      <c r="BWC13" s="49"/>
      <c r="BWD13" s="49"/>
      <c r="BWE13" s="49"/>
      <c r="BWF13" s="49"/>
      <c r="BWG13" s="49"/>
      <c r="BWH13" s="67">
        <f t="shared" si="610"/>
        <v>0</v>
      </c>
      <c r="BWI13" s="68">
        <f t="shared" si="611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2"/>
        <v>1076</v>
      </c>
      <c r="BWQ13" s="68">
        <f t="shared" si="613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4"/>
        <v>101</v>
      </c>
      <c r="BWY13" s="68">
        <f t="shared" si="615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6"/>
        <v>240</v>
      </c>
      <c r="BXG13" s="68">
        <f t="shared" si="617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8"/>
        <v>833</v>
      </c>
      <c r="BXO13" s="68">
        <f t="shared" si="619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20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1"/>
        <v>100</v>
      </c>
      <c r="BYE13" s="68">
        <f t="shared" si="622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3"/>
        <v>530</v>
      </c>
      <c r="BYM13" s="68">
        <f t="shared" si="624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5"/>
        <v>403</v>
      </c>
      <c r="BYU13" s="68">
        <f t="shared" si="626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7"/>
        <v>412</v>
      </c>
      <c r="BZC13" s="68">
        <f t="shared" si="628"/>
        <v>68.666666666666671</v>
      </c>
      <c r="BZD13" s="48"/>
      <c r="BZE13" s="49"/>
      <c r="BZF13" s="49"/>
      <c r="BZG13" s="49"/>
      <c r="BZH13" s="49"/>
      <c r="BZI13" s="49"/>
      <c r="BZJ13" s="67">
        <f t="shared" si="629"/>
        <v>0</v>
      </c>
      <c r="BZK13" s="68">
        <f t="shared" si="630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1"/>
        <v>200</v>
      </c>
      <c r="BZS13" s="68">
        <f t="shared" si="632"/>
        <v>33.333333333333336</v>
      </c>
      <c r="BZT13" s="48"/>
      <c r="BZU13" s="49"/>
      <c r="BZV13" s="49"/>
      <c r="BZW13" s="49"/>
      <c r="BZX13" s="49"/>
      <c r="BZY13" s="49"/>
      <c r="BZZ13" s="67">
        <f t="shared" si="633"/>
        <v>0</v>
      </c>
      <c r="CAA13" s="68">
        <f t="shared" si="634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5"/>
        <v>400</v>
      </c>
      <c r="CAI13" s="68">
        <f t="shared" si="636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7"/>
        <v>512</v>
      </c>
      <c r="CAQ13" s="68">
        <f t="shared" si="638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9"/>
        <v>200</v>
      </c>
      <c r="CAY13" s="68">
        <f t="shared" si="640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1"/>
        <v>210</v>
      </c>
      <c r="CBG13" s="68">
        <f t="shared" si="642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3"/>
        <v>391</v>
      </c>
      <c r="CBO13" s="68">
        <f t="shared" si="644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5"/>
        <v>631</v>
      </c>
      <c r="CBW13" s="68">
        <f t="shared" si="646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7"/>
        <v>110</v>
      </c>
      <c r="CCE13" s="68">
        <f t="shared" si="648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9"/>
        <v>299</v>
      </c>
      <c r="CCM13" s="68">
        <f t="shared" si="650"/>
        <v>49.833333333333336</v>
      </c>
      <c r="CCN13" s="48"/>
      <c r="CCO13" s="49"/>
      <c r="CCP13" s="49"/>
      <c r="CCQ13" s="49"/>
      <c r="CCR13" s="49"/>
      <c r="CCS13" s="49"/>
      <c r="CCT13" s="67">
        <f t="shared" si="651"/>
        <v>0</v>
      </c>
      <c r="CCU13" s="68">
        <f t="shared" si="652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3"/>
        <v>210</v>
      </c>
      <c r="CDC13" s="68">
        <f t="shared" si="654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5"/>
        <v>433</v>
      </c>
      <c r="CDK13" s="68">
        <f t="shared" si="656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7"/>
        <v>997</v>
      </c>
      <c r="CDS13" s="68">
        <f t="shared" si="658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9"/>
        <v>859</v>
      </c>
      <c r="CEA13" s="68">
        <f t="shared" si="660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1"/>
        <v>619</v>
      </c>
      <c r="CEI13" s="68">
        <f t="shared" si="662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3"/>
        <v>922</v>
      </c>
      <c r="CEQ13" s="68">
        <f t="shared" si="664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5"/>
        <v>1302</v>
      </c>
      <c r="CEY13" s="68">
        <f t="shared" si="666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7"/>
        <v>1085</v>
      </c>
      <c r="CFG13" s="68">
        <f t="shared" si="668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9"/>
        <v>801</v>
      </c>
      <c r="CFO13" s="68">
        <f t="shared" si="670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1"/>
        <v>1108</v>
      </c>
      <c r="CFW13" s="68">
        <f t="shared" si="672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3"/>
        <v>1314</v>
      </c>
      <c r="CGE13" s="68">
        <f t="shared" si="674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5"/>
        <v>1299</v>
      </c>
      <c r="CGM13" s="68">
        <f t="shared" si="676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7"/>
        <v>901</v>
      </c>
      <c r="CGU13" s="68">
        <f t="shared" si="678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9"/>
        <v>1079</v>
      </c>
      <c r="CHC13" s="68">
        <f t="shared" si="680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1"/>
        <v>1820</v>
      </c>
      <c r="CHK13" s="68">
        <f t="shared" si="682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3"/>
        <v>400</v>
      </c>
      <c r="CHS13" s="68">
        <f t="shared" si="684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5"/>
        <v>1709</v>
      </c>
      <c r="CIA13" s="68">
        <f t="shared" si="686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7"/>
        <v>1099</v>
      </c>
      <c r="CII13" s="68">
        <f t="shared" si="688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9"/>
        <v>439</v>
      </c>
      <c r="CIQ13" s="68">
        <f t="shared" si="690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1"/>
        <v>1289</v>
      </c>
      <c r="CIY13" s="68">
        <f t="shared" si="692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3"/>
        <v>2058</v>
      </c>
      <c r="CJG13" s="68">
        <f t="shared" si="1206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4"/>
        <v>1401</v>
      </c>
      <c r="CJO13" s="68">
        <f t="shared" si="695"/>
        <v>233.5</v>
      </c>
      <c r="CJP13" s="48"/>
      <c r="CJQ13" s="49"/>
      <c r="CJR13" s="49"/>
      <c r="CJS13" s="49"/>
      <c r="CJT13" s="49"/>
      <c r="CJU13" s="49"/>
      <c r="CJV13" s="67">
        <f t="shared" si="696"/>
        <v>0</v>
      </c>
      <c r="CJW13" s="68">
        <f t="shared" si="697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8"/>
        <v>989</v>
      </c>
      <c r="CKE13" s="68">
        <f t="shared" si="699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700"/>
        <v>2690</v>
      </c>
      <c r="CKM13" s="68">
        <f t="shared" si="701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2"/>
        <v>219</v>
      </c>
      <c r="CKU13" s="68">
        <f t="shared" si="703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4"/>
        <v>662</v>
      </c>
      <c r="CLC13" s="68">
        <f t="shared" si="705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6"/>
        <v>1212</v>
      </c>
      <c r="CLK13" s="68">
        <f t="shared" si="707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8"/>
        <v>461</v>
      </c>
      <c r="CLS13" s="68">
        <f t="shared" si="709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10"/>
        <v>877</v>
      </c>
      <c r="CMA13" s="68">
        <f t="shared" si="711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2"/>
        <v>1111</v>
      </c>
      <c r="CMI13" s="68">
        <f t="shared" si="713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4"/>
        <v>673</v>
      </c>
      <c r="CMQ13" s="68">
        <f t="shared" si="715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6"/>
        <v>1416</v>
      </c>
      <c r="CMY13" s="68">
        <f t="shared" si="717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8"/>
        <v>1586</v>
      </c>
      <c r="CNG13" s="68">
        <f t="shared" si="719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20"/>
        <v>1213</v>
      </c>
      <c r="CNO13" s="68">
        <f t="shared" si="721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2"/>
        <v>1097</v>
      </c>
      <c r="CNW13" s="68">
        <f t="shared" si="723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4"/>
        <v>660</v>
      </c>
      <c r="COE13" s="68">
        <f t="shared" si="725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6"/>
        <v>884</v>
      </c>
      <c r="COM13" s="68">
        <f t="shared" si="727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8"/>
        <v>885</v>
      </c>
      <c r="COU13" s="68">
        <f t="shared" si="729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30"/>
        <v>992</v>
      </c>
      <c r="CPC13" s="68">
        <f t="shared" si="731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2"/>
        <v>636</v>
      </c>
      <c r="CPK13" s="68">
        <f t="shared" si="733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4"/>
        <v>1017</v>
      </c>
      <c r="CPS13" s="68">
        <f t="shared" si="735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6"/>
        <v>1100</v>
      </c>
      <c r="CQA13" s="68">
        <f t="shared" si="737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8"/>
        <v>1423</v>
      </c>
      <c r="CQI13" s="68">
        <f t="shared" si="739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40"/>
        <v>441</v>
      </c>
      <c r="CQQ13" s="68">
        <f t="shared" si="741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2"/>
        <v>1143</v>
      </c>
      <c r="CQY13" s="68">
        <f t="shared" si="743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4"/>
        <v>1349</v>
      </c>
      <c r="CRG13" s="68">
        <f t="shared" si="745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6"/>
        <v>894</v>
      </c>
      <c r="CRO13" s="68">
        <f t="shared" si="747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8"/>
        <v>0</v>
      </c>
      <c r="CRW13" s="68">
        <f t="shared" si="749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50"/>
        <v>880</v>
      </c>
      <c r="CSE13" s="68">
        <f t="shared" si="751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2"/>
        <v>1090</v>
      </c>
      <c r="CSM13" s="68">
        <f t="shared" si="753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4"/>
        <v>1423</v>
      </c>
      <c r="CSU13" s="68">
        <f t="shared" si="755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6"/>
        <v>219</v>
      </c>
      <c r="CTC13" s="68">
        <f t="shared" si="757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8"/>
        <v>1000</v>
      </c>
      <c r="CTK13" s="68">
        <f t="shared" si="759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60"/>
        <v>441</v>
      </c>
      <c r="CTS13" s="68">
        <f t="shared" si="761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2"/>
        <v>1189</v>
      </c>
      <c r="CUA13" s="68">
        <f t="shared" si="763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4"/>
        <v>440</v>
      </c>
      <c r="CUI13" s="68">
        <f t="shared" si="765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6"/>
        <v>1191</v>
      </c>
      <c r="CUQ13" s="68">
        <f t="shared" si="767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8"/>
        <v>771</v>
      </c>
      <c r="CUY13" s="68">
        <f t="shared" si="769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70"/>
        <v>438</v>
      </c>
      <c r="CVG13" s="68">
        <f t="shared" si="771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2"/>
        <v>798</v>
      </c>
      <c r="CVO13" s="68">
        <f t="shared" si="773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4"/>
        <v>608</v>
      </c>
      <c r="CVW13" s="68">
        <f t="shared" si="775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6"/>
        <v>1621</v>
      </c>
      <c r="CWE13" s="68">
        <f t="shared" si="777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8"/>
        <v>552</v>
      </c>
      <c r="CWM13" s="68">
        <f t="shared" si="779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80"/>
        <v>1240</v>
      </c>
      <c r="CWU13" s="68">
        <f t="shared" si="781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2"/>
        <v>330</v>
      </c>
      <c r="CXC13" s="43">
        <f t="shared" si="783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4"/>
        <v>210</v>
      </c>
      <c r="CXK13" s="43">
        <f t="shared" si="785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6"/>
        <v>987</v>
      </c>
      <c r="CXS13" s="43">
        <f t="shared" si="787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8"/>
        <v>764</v>
      </c>
      <c r="CYA13" s="43">
        <f t="shared" si="789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90"/>
        <v>958</v>
      </c>
      <c r="CYI13" s="43">
        <f t="shared" si="791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2"/>
        <v>799</v>
      </c>
      <c r="CYQ13" s="43">
        <f t="shared" si="793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4"/>
        <v>220</v>
      </c>
      <c r="CYY13" s="43">
        <f t="shared" si="795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6"/>
        <v>1084</v>
      </c>
      <c r="CZG13" s="43">
        <f t="shared" si="797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8"/>
        <v>880</v>
      </c>
      <c r="CZO13" s="43">
        <f t="shared" si="799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800"/>
        <v>440</v>
      </c>
      <c r="CZW13" s="43">
        <f t="shared" si="801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2"/>
        <v>1207</v>
      </c>
      <c r="DAE13" s="68">
        <f t="shared" si="803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4"/>
        <v>444</v>
      </c>
      <c r="DAM13" s="68">
        <f t="shared" si="805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6"/>
        <v>432</v>
      </c>
      <c r="DAU13" s="68">
        <f t="shared" si="807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8"/>
        <v>880</v>
      </c>
      <c r="DBC13" s="68">
        <f t="shared" si="809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10"/>
        <v>881</v>
      </c>
      <c r="DBK13" s="68">
        <f t="shared" si="811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2"/>
        <v>418</v>
      </c>
      <c r="DBS13" s="68">
        <f t="shared" si="813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4"/>
        <v>990</v>
      </c>
      <c r="DCA13" s="68">
        <f t="shared" si="815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6"/>
        <v>660</v>
      </c>
      <c r="DCI13" s="68">
        <f t="shared" si="817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8"/>
        <v>661</v>
      </c>
      <c r="DCQ13" s="68">
        <f t="shared" si="819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20"/>
        <v>875</v>
      </c>
      <c r="DCY13" s="68">
        <f t="shared" si="821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2"/>
        <v>660</v>
      </c>
      <c r="DDG13" s="68">
        <f t="shared" si="823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4"/>
        <v>769</v>
      </c>
      <c r="DDO13" s="43">
        <f t="shared" si="825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6"/>
        <v>330</v>
      </c>
      <c r="DDW13" s="43">
        <f t="shared" si="827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8"/>
        <v>1322</v>
      </c>
      <c r="DEE13" s="43">
        <f t="shared" si="829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30"/>
        <v>221</v>
      </c>
      <c r="DEM13" s="43">
        <f t="shared" si="831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2"/>
        <v>661</v>
      </c>
      <c r="DEU13" s="43">
        <f t="shared" si="833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4"/>
        <v>1096</v>
      </c>
      <c r="DFC13" s="43">
        <f t="shared" si="835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6"/>
        <v>1019</v>
      </c>
      <c r="DFK13" s="43">
        <f t="shared" si="837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8"/>
        <v>880</v>
      </c>
      <c r="DFS13" s="68">
        <f t="shared" si="839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40"/>
        <v>912</v>
      </c>
      <c r="DGA13" s="43">
        <f t="shared" si="841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2"/>
        <v>683</v>
      </c>
      <c r="DGI13" s="43">
        <f t="shared" si="843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4"/>
        <v>678</v>
      </c>
      <c r="DGQ13" s="68">
        <f t="shared" si="845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6"/>
        <v>661</v>
      </c>
      <c r="DGY13" s="68">
        <f t="shared" si="847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8"/>
        <v>989</v>
      </c>
      <c r="DHG13" s="68">
        <f t="shared" si="849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50"/>
        <v>434</v>
      </c>
      <c r="DHO13" s="68">
        <f t="shared" si="851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2"/>
        <v>632</v>
      </c>
      <c r="DHW13" s="68">
        <f t="shared" si="853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4"/>
        <v>661</v>
      </c>
      <c r="DIE13" s="68">
        <f t="shared" si="855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6"/>
        <v>660</v>
      </c>
      <c r="DIM13" s="68">
        <f t="shared" si="857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8"/>
        <v>660</v>
      </c>
      <c r="DIU13" s="68">
        <f t="shared" si="859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60"/>
        <v>110</v>
      </c>
      <c r="DJC13" s="68">
        <f t="shared" si="861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2"/>
        <v>771</v>
      </c>
      <c r="DJK13" s="68">
        <f t="shared" si="863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4"/>
        <v>972</v>
      </c>
      <c r="DJS13" s="68">
        <f t="shared" si="865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6"/>
        <v>552</v>
      </c>
      <c r="DKA13" s="68">
        <f t="shared" si="867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8"/>
        <v>990</v>
      </c>
      <c r="DKI13" s="68">
        <f t="shared" si="869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70"/>
        <v>770</v>
      </c>
      <c r="DKQ13" s="68">
        <f t="shared" si="871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2"/>
        <v>615</v>
      </c>
      <c r="DKY13" s="68">
        <f t="shared" si="873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4"/>
        <v>1582</v>
      </c>
      <c r="DLG13" s="68">
        <f t="shared" si="875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6"/>
        <v>878</v>
      </c>
      <c r="DLO13" s="68">
        <f t="shared" si="877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8"/>
        <v>661</v>
      </c>
      <c r="DLW13" s="68">
        <f t="shared" si="879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80"/>
        <v>1322</v>
      </c>
      <c r="DME13" s="68">
        <f t="shared" si="881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2"/>
        <v>220</v>
      </c>
      <c r="DMM13" s="68">
        <f t="shared" si="883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4"/>
        <v>1462</v>
      </c>
      <c r="DMU13" s="68">
        <f t="shared" si="885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6"/>
        <v>773</v>
      </c>
      <c r="DNC13" s="68">
        <f t="shared" si="887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8"/>
        <v>770</v>
      </c>
      <c r="DNK13" s="68">
        <f t="shared" si="889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90"/>
        <v>768</v>
      </c>
      <c r="DNS13" s="68">
        <f t="shared" si="891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2"/>
        <v>664</v>
      </c>
      <c r="DOA13" s="68">
        <f t="shared" si="893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4"/>
        <v>820</v>
      </c>
      <c r="DOI13" s="68">
        <f t="shared" si="895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6"/>
        <v>328</v>
      </c>
      <c r="DOQ13" s="68">
        <f t="shared" si="897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8"/>
        <v>550</v>
      </c>
      <c r="DOY13" s="68">
        <f t="shared" si="899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900"/>
        <v>801</v>
      </c>
      <c r="DPG13" s="68">
        <f t="shared" si="901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2"/>
        <v>660</v>
      </c>
      <c r="DPO13" s="68">
        <f t="shared" si="903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4"/>
        <v>653</v>
      </c>
      <c r="DPW13" s="492">
        <f t="shared" si="905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6"/>
        <v>991</v>
      </c>
      <c r="DQE13" s="492">
        <f t="shared" si="907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8"/>
        <v>770</v>
      </c>
      <c r="DQM13" s="492">
        <f t="shared" si="909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10"/>
        <v>880</v>
      </c>
      <c r="DQU13" s="68">
        <f t="shared" si="911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2"/>
        <v>440</v>
      </c>
      <c r="DRC13" s="492">
        <f t="shared" si="913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4"/>
        <v>1321</v>
      </c>
      <c r="DRK13" s="492">
        <f t="shared" si="915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6"/>
        <v>652</v>
      </c>
      <c r="DRS13" s="68">
        <f t="shared" si="917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8"/>
        <v>549</v>
      </c>
      <c r="DSA13" s="68">
        <f t="shared" si="919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20"/>
        <v>650</v>
      </c>
      <c r="DSI13" s="68">
        <f t="shared" si="921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2"/>
        <v>872</v>
      </c>
      <c r="DSQ13" s="68">
        <f t="shared" si="923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4"/>
        <v>763</v>
      </c>
      <c r="DSY13" s="68">
        <f t="shared" si="925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6"/>
        <v>325</v>
      </c>
      <c r="DTG13" s="68">
        <f t="shared" si="927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8"/>
        <v>880</v>
      </c>
      <c r="DTO13" s="68">
        <f t="shared" si="929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30"/>
        <v>841</v>
      </c>
      <c r="DTW13" s="68">
        <f t="shared" si="931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2"/>
        <v>877</v>
      </c>
      <c r="DUE13" s="68">
        <f t="shared" si="933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4"/>
        <v>1339</v>
      </c>
      <c r="DUM13" s="68">
        <f t="shared" si="935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6"/>
        <v>1033</v>
      </c>
      <c r="DUU13" s="184">
        <f t="shared" si="937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8"/>
        <v>450</v>
      </c>
      <c r="DVC13" s="68">
        <f t="shared" si="939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40"/>
        <v>994</v>
      </c>
      <c r="DVK13" s="68">
        <f t="shared" si="941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2"/>
        <v>891</v>
      </c>
      <c r="DVS13" s="68">
        <f t="shared" si="943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4"/>
        <v>527</v>
      </c>
      <c r="DWA13" s="68">
        <f t="shared" si="945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6"/>
        <v>1289</v>
      </c>
      <c r="DWI13" s="68">
        <f t="shared" si="947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8"/>
        <v>862</v>
      </c>
      <c r="DWQ13" s="68">
        <f t="shared" si="949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50"/>
        <v>899</v>
      </c>
      <c r="DWY13" s="68">
        <f t="shared" si="1207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1"/>
        <v>223</v>
      </c>
      <c r="DXG13" s="68">
        <f t="shared" si="952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3"/>
        <v>1031</v>
      </c>
      <c r="DXO13" s="68">
        <f t="shared" si="954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5"/>
        <v>1101</v>
      </c>
      <c r="DXW13" s="68">
        <f t="shared" si="956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7"/>
        <v>1090</v>
      </c>
      <c r="DYE13" s="68">
        <f t="shared" si="958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9"/>
        <v>1208</v>
      </c>
      <c r="DYM13" s="68">
        <f t="shared" si="960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1"/>
        <v>241</v>
      </c>
      <c r="DYU13" s="68">
        <f t="shared" si="962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3"/>
        <v>1035</v>
      </c>
      <c r="DZC13" s="68">
        <f t="shared" si="964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5"/>
        <v>901</v>
      </c>
      <c r="DZK13" s="68">
        <f t="shared" si="966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7"/>
        <v>220</v>
      </c>
      <c r="DZS13" s="68">
        <f t="shared" si="968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9"/>
        <v>1363</v>
      </c>
      <c r="EAA13" s="68">
        <f t="shared" si="970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1"/>
        <v>932</v>
      </c>
      <c r="EAI13" s="68">
        <f t="shared" si="972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3"/>
        <v>1041</v>
      </c>
      <c r="EAQ13" s="68">
        <f t="shared" si="1208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4"/>
        <v>1457</v>
      </c>
      <c r="EAY13" s="68">
        <f t="shared" si="975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6"/>
        <v>456</v>
      </c>
      <c r="EBG13" s="68">
        <f t="shared" si="977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8"/>
        <v>876</v>
      </c>
      <c r="EBO13" s="68">
        <f t="shared" si="1137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9"/>
        <v>698</v>
      </c>
      <c r="EBW13" s="68">
        <f t="shared" si="980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1"/>
        <v>440</v>
      </c>
      <c r="ECE13" s="68">
        <f t="shared" si="982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3"/>
        <v>1103</v>
      </c>
      <c r="ECM13" s="68">
        <f t="shared" si="984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5"/>
        <v>662</v>
      </c>
      <c r="ECU13" s="68">
        <f t="shared" si="986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7"/>
        <v>662</v>
      </c>
      <c r="EDC13" s="68">
        <f t="shared" si="988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9"/>
        <v>660</v>
      </c>
      <c r="EDK13" s="68">
        <f t="shared" si="990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1"/>
        <v>852</v>
      </c>
      <c r="EDS13" s="184">
        <f t="shared" si="992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3"/>
        <v>1009</v>
      </c>
      <c r="EEA13" s="184">
        <f t="shared" si="994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5"/>
        <v>442</v>
      </c>
      <c r="EEI13" s="68">
        <f t="shared" si="996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7"/>
        <v>807</v>
      </c>
      <c r="EEQ13" s="68">
        <f t="shared" si="998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9"/>
        <v>969</v>
      </c>
      <c r="EEY13" s="68">
        <f t="shared" si="1000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1"/>
        <v>911</v>
      </c>
      <c r="EFG13" s="68">
        <f t="shared" si="1002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3"/>
        <v>438</v>
      </c>
      <c r="EFO13" s="68">
        <f t="shared" si="1004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5"/>
        <v>661</v>
      </c>
      <c r="EFW13" s="68">
        <f t="shared" si="1006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7"/>
        <v>440</v>
      </c>
      <c r="EGE13" s="68">
        <f t="shared" si="1008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9"/>
        <v>222</v>
      </c>
      <c r="EGM13" s="68">
        <f t="shared" si="1010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1"/>
        <v>331</v>
      </c>
      <c r="EGU13" s="68">
        <f t="shared" si="1209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2"/>
        <v>849</v>
      </c>
      <c r="EHC13" s="68">
        <f t="shared" si="1013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4"/>
        <v>958</v>
      </c>
      <c r="EHK13" s="68">
        <f t="shared" si="1015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6"/>
        <v>897</v>
      </c>
      <c r="EHS13" s="68">
        <f t="shared" si="1017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8"/>
        <v>656</v>
      </c>
      <c r="EIA13" s="68">
        <f t="shared" si="1019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20"/>
        <v>657</v>
      </c>
      <c r="EII13" s="68">
        <f t="shared" si="1021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2"/>
        <v>823</v>
      </c>
      <c r="EIQ13" s="68">
        <f t="shared" si="1023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4"/>
        <v>551</v>
      </c>
      <c r="EIY13" s="68">
        <f t="shared" si="1025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6"/>
        <v>1919</v>
      </c>
      <c r="EJG13" s="68">
        <f t="shared" si="1027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8"/>
        <v>210</v>
      </c>
      <c r="EJO13" s="68">
        <f t="shared" si="1029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30"/>
        <v>1040</v>
      </c>
      <c r="EJW13" s="68">
        <f t="shared" si="1031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2"/>
        <v>636</v>
      </c>
      <c r="EKE13" s="68">
        <f t="shared" si="1033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4"/>
        <v>819</v>
      </c>
      <c r="EKM13" s="68">
        <f t="shared" si="1035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6"/>
        <v>462</v>
      </c>
      <c r="EKU13" s="184">
        <f t="shared" si="1037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8"/>
        <v>758</v>
      </c>
      <c r="ELD13" s="211">
        <f t="shared" si="1039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40"/>
        <v>880</v>
      </c>
      <c r="ELL13" s="211">
        <f t="shared" si="1041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2"/>
        <v>566</v>
      </c>
      <c r="ELT13" s="211">
        <f t="shared" si="1043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4"/>
        <v>1096</v>
      </c>
      <c r="EMB13" s="211">
        <f t="shared" si="1045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6"/>
        <v>996</v>
      </c>
      <c r="EMJ13" s="211">
        <f t="shared" si="1047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8"/>
        <v>531</v>
      </c>
      <c r="EMR13" s="211">
        <f t="shared" si="1049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50"/>
        <v>1214</v>
      </c>
      <c r="EMZ13" s="211">
        <f t="shared" si="1051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2"/>
        <v>737</v>
      </c>
      <c r="ENH13" s="211">
        <f t="shared" si="1053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4"/>
        <v>426</v>
      </c>
      <c r="ENP13" s="211">
        <f t="shared" si="1055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6"/>
        <v>988</v>
      </c>
      <c r="ENX13" s="211">
        <f t="shared" si="1057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8"/>
        <v>876</v>
      </c>
      <c r="EOF13" s="211">
        <f t="shared" si="1059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60"/>
        <v>557</v>
      </c>
      <c r="EON13" s="211">
        <f t="shared" si="1061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2"/>
        <v>0</v>
      </c>
      <c r="EOV13" s="211">
        <f t="shared" si="1063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4"/>
        <v>1276</v>
      </c>
      <c r="EPD13" s="211">
        <f t="shared" si="1065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6"/>
        <v>1300</v>
      </c>
      <c r="EPL13" s="211">
        <f t="shared" si="1067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8"/>
        <v>901</v>
      </c>
      <c r="EPT13" s="211">
        <f t="shared" si="1069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70"/>
        <v>771</v>
      </c>
      <c r="EQB13" s="211">
        <f t="shared" si="1071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2"/>
        <v>549</v>
      </c>
      <c r="EQJ13" s="211">
        <f t="shared" si="1073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4"/>
        <v>900</v>
      </c>
      <c r="EQR13" s="211">
        <f t="shared" si="1075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6"/>
        <v>442</v>
      </c>
      <c r="EQZ13" s="211">
        <f t="shared" si="1077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8"/>
        <v>1041</v>
      </c>
      <c r="ERH13" s="211">
        <f t="shared" si="1079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80"/>
        <v>439</v>
      </c>
      <c r="ERP13" s="211">
        <f t="shared" si="1081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2"/>
        <v>330</v>
      </c>
      <c r="ERX13" s="211">
        <f t="shared" si="1083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4"/>
        <v>640</v>
      </c>
      <c r="ESF13" s="211">
        <f t="shared" si="1085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6"/>
        <v>769</v>
      </c>
      <c r="ESN13" s="211">
        <f t="shared" si="1087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8"/>
        <v>667</v>
      </c>
      <c r="ESV13" s="211">
        <f t="shared" si="1089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90"/>
        <v>444</v>
      </c>
      <c r="ETD13" s="211">
        <f t="shared" si="1091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2"/>
        <v>833</v>
      </c>
      <c r="ETL13" s="211">
        <f t="shared" si="1093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4"/>
        <v>1286</v>
      </c>
      <c r="ETT13" s="211">
        <f t="shared" si="1095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6"/>
        <v>220</v>
      </c>
      <c r="EUB13" s="211">
        <f t="shared" si="1097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8"/>
        <v>446</v>
      </c>
      <c r="EUJ13" s="211">
        <f t="shared" si="1099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100"/>
        <v>891</v>
      </c>
      <c r="EUR13" s="211">
        <f t="shared" si="1101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2"/>
        <v>441</v>
      </c>
      <c r="EUZ13" s="211">
        <f t="shared" si="1103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4"/>
        <v>926</v>
      </c>
      <c r="EVH13" s="211">
        <f t="shared" si="1105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6"/>
        <v>1057</v>
      </c>
      <c r="EVP13" s="211">
        <f t="shared" si="1107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8"/>
        <v>767</v>
      </c>
      <c r="EVX13" s="211">
        <f t="shared" si="1109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10"/>
        <v>567</v>
      </c>
      <c r="EWF13" s="211">
        <f t="shared" si="1111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2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3"/>
        <v>662</v>
      </c>
      <c r="EWV13" s="211">
        <f t="shared" si="1114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5"/>
        <v>543</v>
      </c>
      <c r="EXD13" s="211">
        <f t="shared" si="1116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7"/>
        <v>432</v>
      </c>
      <c r="EXL13" s="211">
        <f t="shared" si="1118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9"/>
        <v>1218</v>
      </c>
      <c r="EXT13" s="211">
        <f t="shared" si="1120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1"/>
        <v>840</v>
      </c>
      <c r="EYB13" s="211">
        <f t="shared" si="1122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3"/>
        <v>1030</v>
      </c>
      <c r="EYJ13" s="211">
        <f t="shared" si="1124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5"/>
        <v>888</v>
      </c>
      <c r="EYR13" s="211">
        <f t="shared" si="1126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7"/>
        <v>0</v>
      </c>
      <c r="EYZ13" s="873">
        <f t="shared" si="1128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9"/>
        <v>440</v>
      </c>
      <c r="EZH13" s="873">
        <f t="shared" si="1130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1"/>
        <v>690</v>
      </c>
      <c r="EZP13" s="873">
        <f t="shared" si="1132"/>
        <v>115</v>
      </c>
      <c r="EZQ13" s="458">
        <v>380</v>
      </c>
      <c r="EZR13" s="83"/>
      <c r="EZS13" s="83">
        <v>439</v>
      </c>
      <c r="EZT13" s="83"/>
      <c r="EZU13" s="83"/>
      <c r="EZV13" s="83">
        <v>0</v>
      </c>
      <c r="EZW13" s="872">
        <f t="shared" si="1133"/>
        <v>819</v>
      </c>
      <c r="EZX13" s="873">
        <f t="shared" si="1134"/>
        <v>136.5</v>
      </c>
      <c r="EZY13" s="195">
        <v>722</v>
      </c>
      <c r="EZZ13" s="49">
        <v>0</v>
      </c>
      <c r="FAA13" s="49"/>
      <c r="FAB13" s="49"/>
      <c r="FAC13" s="49"/>
      <c r="FAD13" s="49"/>
      <c r="FAE13" s="872">
        <f t="shared" si="1135"/>
        <v>722</v>
      </c>
      <c r="FAF13" s="873">
        <f t="shared" si="1136"/>
        <v>120.33333333333333</v>
      </c>
    </row>
    <row r="14" spans="1:4088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10">E14+G14-I14</f>
        <v>0</v>
      </c>
      <c r="L14" s="24">
        <f>F14+H14-J14</f>
        <v>1264</v>
      </c>
      <c r="M14" s="24">
        <f t="shared" si="190"/>
        <v>1264</v>
      </c>
      <c r="N14" s="15">
        <v>0</v>
      </c>
      <c r="O14" s="276">
        <f t="shared" si="191"/>
        <v>0</v>
      </c>
      <c r="P14" s="712">
        <v>0</v>
      </c>
      <c r="Q14" s="276">
        <f t="shared" si="192"/>
        <v>0</v>
      </c>
      <c r="R14" s="277">
        <f t="shared" si="193"/>
        <v>30.76923076923077</v>
      </c>
      <c r="S14" s="222">
        <v>800</v>
      </c>
      <c r="T14" s="276">
        <f t="shared" si="194"/>
        <v>41.08</v>
      </c>
      <c r="U14" s="303"/>
      <c r="V14" s="302">
        <f t="shared" si="195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3"/>
        <v>801</v>
      </c>
      <c r="AK14" s="43">
        <f t="shared" si="1144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5"/>
        <v>602</v>
      </c>
      <c r="AS14" s="43">
        <f t="shared" si="1146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7"/>
        <v>1000</v>
      </c>
      <c r="BA14" s="43">
        <f t="shared" si="1148"/>
        <v>166.66666666666666</v>
      </c>
      <c r="BB14" s="48"/>
      <c r="BC14" s="49"/>
      <c r="BD14" s="49"/>
      <c r="BE14" s="49"/>
      <c r="BF14" s="49"/>
      <c r="BG14" s="49"/>
      <c r="BH14" s="42">
        <f t="shared" si="1149"/>
        <v>0</v>
      </c>
      <c r="BI14" s="43">
        <f t="shared" si="1150"/>
        <v>0</v>
      </c>
      <c r="BJ14" s="48"/>
      <c r="BK14" s="49"/>
      <c r="BL14" s="49">
        <v>859</v>
      </c>
      <c r="BM14" s="49"/>
      <c r="BN14" s="49"/>
      <c r="BO14" s="49"/>
      <c r="BP14" s="42">
        <f t="shared" si="1151"/>
        <v>859</v>
      </c>
      <c r="BQ14" s="43">
        <f t="shared" si="1152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3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4"/>
        <v>985</v>
      </c>
      <c r="CG14" s="43">
        <f t="shared" si="1155"/>
        <v>164.16666666666666</v>
      </c>
      <c r="CH14" s="48"/>
      <c r="CI14" s="49"/>
      <c r="CJ14" s="49"/>
      <c r="CK14" s="49"/>
      <c r="CL14" s="49"/>
      <c r="CM14" s="49"/>
      <c r="CN14" s="42">
        <f t="shared" si="1156"/>
        <v>0</v>
      </c>
      <c r="CO14" s="43">
        <f t="shared" si="1157"/>
        <v>0</v>
      </c>
      <c r="CP14" s="48"/>
      <c r="CQ14" s="49"/>
      <c r="CR14" s="49"/>
      <c r="CS14" s="49">
        <v>1074</v>
      </c>
      <c r="CT14" s="49"/>
      <c r="CU14" s="49"/>
      <c r="CV14" s="42">
        <f t="shared" si="1158"/>
        <v>1074</v>
      </c>
      <c r="CW14" s="43">
        <f t="shared" si="1159"/>
        <v>179</v>
      </c>
      <c r="CX14" s="48"/>
      <c r="CY14" s="49"/>
      <c r="CZ14" s="49"/>
      <c r="DA14" s="49"/>
      <c r="DB14" s="49"/>
      <c r="DC14" s="49">
        <v>600</v>
      </c>
      <c r="DD14" s="42">
        <f t="shared" si="1160"/>
        <v>600</v>
      </c>
      <c r="DE14" s="43">
        <f t="shared" si="1161"/>
        <v>100</v>
      </c>
      <c r="DF14" s="48"/>
      <c r="DG14" s="49"/>
      <c r="DH14" s="49"/>
      <c r="DI14" s="49"/>
      <c r="DJ14" s="49">
        <v>800</v>
      </c>
      <c r="DK14" s="49"/>
      <c r="DL14" s="42">
        <f t="shared" si="1162"/>
        <v>800</v>
      </c>
      <c r="DM14" s="43">
        <f t="shared" si="1163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4"/>
        <v>600</v>
      </c>
      <c r="DU14" s="43">
        <f t="shared" si="1165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6"/>
        <v>191</v>
      </c>
      <c r="EC14" s="43">
        <f t="shared" si="1167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8"/>
        <v>800</v>
      </c>
      <c r="EK14" s="43">
        <f t="shared" si="1169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70"/>
        <v>903</v>
      </c>
      <c r="ES14" s="43">
        <f t="shared" si="1171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72"/>
        <v>398</v>
      </c>
      <c r="FA14" s="43">
        <f t="shared" si="1173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4"/>
        <v>1800</v>
      </c>
      <c r="FI14" s="43">
        <f t="shared" si="1175"/>
        <v>300</v>
      </c>
      <c r="FJ14" s="48"/>
      <c r="FK14" s="49"/>
      <c r="FL14" s="49"/>
      <c r="FM14" s="49"/>
      <c r="FN14" s="49"/>
      <c r="FO14" s="49"/>
      <c r="FP14" s="42">
        <f t="shared" si="1176"/>
        <v>0</v>
      </c>
      <c r="FQ14" s="43">
        <f t="shared" si="1177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8"/>
        <v>951</v>
      </c>
      <c r="FY14" s="43">
        <f t="shared" si="1179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80"/>
        <v>1613</v>
      </c>
      <c r="GG14" s="43">
        <f t="shared" si="1181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82"/>
        <v>220</v>
      </c>
      <c r="GO14" s="43">
        <f t="shared" si="1183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4"/>
        <v>901</v>
      </c>
      <c r="GW14" s="43">
        <f t="shared" si="1185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6"/>
        <v>400</v>
      </c>
      <c r="HE14" s="43">
        <f t="shared" si="1187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8"/>
        <v>1252</v>
      </c>
      <c r="HM14" s="43">
        <f t="shared" si="1189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90"/>
        <v>1552</v>
      </c>
      <c r="HU14" s="43">
        <f t="shared" si="1191"/>
        <v>258.66666666666669</v>
      </c>
      <c r="HV14" s="48"/>
      <c r="HW14" s="49"/>
      <c r="HX14" s="49"/>
      <c r="HY14" s="49"/>
      <c r="HZ14" s="49"/>
      <c r="IA14" s="49"/>
      <c r="IB14" s="42">
        <f t="shared" si="1192"/>
        <v>0</v>
      </c>
      <c r="IC14" s="43">
        <f t="shared" si="1193"/>
        <v>0</v>
      </c>
      <c r="ID14" s="48"/>
      <c r="IE14" s="49"/>
      <c r="IF14" s="49"/>
      <c r="IG14" s="49"/>
      <c r="IH14" s="49"/>
      <c r="II14" s="49"/>
      <c r="IJ14" s="42">
        <f t="shared" si="1194"/>
        <v>0</v>
      </c>
      <c r="IK14" s="43">
        <f t="shared" si="1195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6"/>
        <v>613</v>
      </c>
      <c r="IS14" s="68">
        <f t="shared" si="1197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8"/>
        <v>353</v>
      </c>
      <c r="JA14" s="68">
        <f t="shared" si="1199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200"/>
        <v>301</v>
      </c>
      <c r="JI14" s="68">
        <f t="shared" si="1201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202"/>
        <v>603</v>
      </c>
      <c r="JQ14" s="43">
        <f t="shared" si="1203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4"/>
        <v>1276</v>
      </c>
      <c r="JY14" s="43">
        <f t="shared" si="1205"/>
        <v>212.66666666666666</v>
      </c>
      <c r="JZ14" s="48"/>
      <c r="KA14" s="49"/>
      <c r="KB14" s="49"/>
      <c r="KC14" s="49"/>
      <c r="KD14" s="49"/>
      <c r="KE14" s="49"/>
      <c r="KF14" s="42">
        <f t="shared" si="196"/>
        <v>0</v>
      </c>
      <c r="KG14" s="43">
        <f t="shared" si="197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8"/>
        <v>1825</v>
      </c>
      <c r="KO14" s="68">
        <f t="shared" si="199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200"/>
        <v>876</v>
      </c>
      <c r="KW14" s="68">
        <f t="shared" si="201"/>
        <v>146</v>
      </c>
      <c r="KX14" s="48"/>
      <c r="KY14" s="49"/>
      <c r="KZ14" s="49"/>
      <c r="LA14" s="49"/>
      <c r="LB14" s="49"/>
      <c r="LC14" s="49"/>
      <c r="LD14" s="67">
        <f t="shared" si="202"/>
        <v>0</v>
      </c>
      <c r="LE14" s="68">
        <f t="shared" si="203"/>
        <v>0</v>
      </c>
      <c r="LF14" s="48"/>
      <c r="LG14" s="49">
        <v>1006</v>
      </c>
      <c r="LH14" s="49"/>
      <c r="LI14" s="49"/>
      <c r="LJ14" s="49"/>
      <c r="LK14" s="49"/>
      <c r="LL14" s="67">
        <f t="shared" si="204"/>
        <v>1006</v>
      </c>
      <c r="LM14" s="68">
        <f t="shared" si="205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6"/>
        <v>1998</v>
      </c>
      <c r="LU14" s="68">
        <f t="shared" si="207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8"/>
        <v>3099</v>
      </c>
      <c r="MC14" s="68">
        <f t="shared" si="209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10"/>
        <v>1585</v>
      </c>
      <c r="MK14" s="68">
        <f t="shared" si="211"/>
        <v>264.16666666666669</v>
      </c>
      <c r="ML14" s="48"/>
      <c r="MM14" s="49"/>
      <c r="MN14" s="49"/>
      <c r="MO14" s="49"/>
      <c r="MP14" s="49"/>
      <c r="MQ14" s="49"/>
      <c r="MR14" s="67">
        <f t="shared" si="212"/>
        <v>0</v>
      </c>
      <c r="MS14" s="68">
        <f t="shared" si="213"/>
        <v>0</v>
      </c>
      <c r="MT14" s="48"/>
      <c r="MU14" s="49"/>
      <c r="MV14" s="49"/>
      <c r="MW14" s="49"/>
      <c r="MX14" s="49"/>
      <c r="MY14" s="49">
        <v>560</v>
      </c>
      <c r="MZ14" s="67">
        <f t="shared" si="214"/>
        <v>560</v>
      </c>
      <c r="NA14" s="68">
        <f t="shared" si="215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6"/>
        <v>1991</v>
      </c>
      <c r="NI14" s="68">
        <f t="shared" si="217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8"/>
        <v>783</v>
      </c>
      <c r="NQ14" s="68">
        <f t="shared" si="219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20"/>
        <v>1986</v>
      </c>
      <c r="NY14" s="68">
        <f t="shared" si="221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2"/>
        <v>1969</v>
      </c>
      <c r="OG14" s="68">
        <f t="shared" si="223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4"/>
        <v>2020</v>
      </c>
      <c r="OO14" s="68">
        <f t="shared" si="225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6"/>
        <v>401</v>
      </c>
      <c r="OW14" s="68">
        <f t="shared" si="227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8"/>
        <v>2043</v>
      </c>
      <c r="PE14" s="68">
        <f t="shared" si="229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30"/>
        <v>2409</v>
      </c>
      <c r="PM14" s="68">
        <f t="shared" si="231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2"/>
        <v>1902</v>
      </c>
      <c r="PU14" s="105">
        <f t="shared" si="233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4"/>
        <v>1427</v>
      </c>
      <c r="QC14" s="105">
        <f t="shared" si="235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6"/>
        <v>802</v>
      </c>
      <c r="QK14" s="105">
        <f t="shared" si="237"/>
        <v>133.66666666666666</v>
      </c>
      <c r="QL14" s="106"/>
      <c r="QM14" s="107"/>
      <c r="QN14" s="107"/>
      <c r="QO14" s="107"/>
      <c r="QP14" s="107"/>
      <c r="QQ14" s="107"/>
      <c r="QR14" s="104">
        <f t="shared" si="238"/>
        <v>0</v>
      </c>
      <c r="QS14" s="105">
        <f t="shared" si="239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40"/>
        <v>252</v>
      </c>
      <c r="RA14" s="105">
        <f t="shared" si="241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2"/>
        <v>970</v>
      </c>
      <c r="RI14" s="105">
        <f t="shared" si="243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4"/>
        <v>774</v>
      </c>
      <c r="RQ14" s="105">
        <f t="shared" si="245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6"/>
        <v>1645</v>
      </c>
      <c r="RY14" s="105">
        <f t="shared" si="247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8"/>
        <v>477</v>
      </c>
      <c r="SG14" s="105">
        <f t="shared" si="249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50"/>
        <v>2447</v>
      </c>
      <c r="SO14" s="105">
        <f t="shared" si="251"/>
        <v>407.83333333333331</v>
      </c>
      <c r="SP14" s="106"/>
      <c r="SQ14" s="107"/>
      <c r="SR14" s="107"/>
      <c r="SS14" s="107"/>
      <c r="ST14" s="107"/>
      <c r="SU14" s="107"/>
      <c r="SV14" s="104">
        <f t="shared" si="252"/>
        <v>0</v>
      </c>
      <c r="SW14" s="105">
        <f t="shared" si="253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4"/>
        <v>2302</v>
      </c>
      <c r="TE14" s="105">
        <f t="shared" si="255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6"/>
        <v>1398</v>
      </c>
      <c r="TM14" s="105">
        <f t="shared" si="257"/>
        <v>233</v>
      </c>
      <c r="TN14" s="106"/>
      <c r="TO14" s="107"/>
      <c r="TP14" s="107"/>
      <c r="TQ14" s="107"/>
      <c r="TR14" s="107"/>
      <c r="TS14" s="107"/>
      <c r="TT14" s="104">
        <f t="shared" si="258"/>
        <v>0</v>
      </c>
      <c r="TU14" s="105">
        <f t="shared" si="259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60"/>
        <v>1399</v>
      </c>
      <c r="UC14" s="105">
        <f t="shared" si="261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2"/>
        <v>1613</v>
      </c>
      <c r="UK14" s="105">
        <f t="shared" si="263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4"/>
        <v>1442</v>
      </c>
      <c r="UT14" s="105">
        <f t="shared" si="265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6"/>
        <v>1010</v>
      </c>
      <c r="VB14" s="105">
        <f t="shared" si="267"/>
        <v>168.33333333333334</v>
      </c>
      <c r="VC14" s="106"/>
      <c r="VD14" s="107"/>
      <c r="VE14" s="107"/>
      <c r="VF14" s="107"/>
      <c r="VG14" s="107"/>
      <c r="VH14" s="107"/>
      <c r="VI14" s="104">
        <f t="shared" si="268"/>
        <v>0</v>
      </c>
      <c r="VJ14" s="105">
        <f t="shared" si="269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70"/>
        <v>855</v>
      </c>
      <c r="VR14" s="105">
        <f t="shared" si="271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2"/>
        <v>1272</v>
      </c>
      <c r="VZ14" s="105">
        <f t="shared" si="273"/>
        <v>212</v>
      </c>
      <c r="WA14" s="63">
        <v>400</v>
      </c>
      <c r="WB14" s="64"/>
      <c r="WC14" s="64"/>
      <c r="WD14" s="64"/>
      <c r="WE14" s="64"/>
      <c r="WF14" s="64"/>
      <c r="WG14" s="67">
        <f t="shared" si="274"/>
        <v>400</v>
      </c>
      <c r="WH14" s="68">
        <f t="shared" si="275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6"/>
        <v>2085</v>
      </c>
      <c r="WP14" s="68">
        <f t="shared" si="277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8"/>
        <v>428</v>
      </c>
      <c r="WY14" s="68">
        <f t="shared" si="279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80"/>
        <v>666</v>
      </c>
      <c r="XH14" s="68">
        <f t="shared" si="281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2"/>
        <v>0</v>
      </c>
      <c r="XQ14" s="105">
        <f t="shared" si="283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4"/>
        <v>1002</v>
      </c>
      <c r="XZ14" s="68">
        <f t="shared" si="285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6"/>
        <v>402</v>
      </c>
      <c r="YI14" s="68">
        <f t="shared" si="287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8"/>
        <v>1202</v>
      </c>
      <c r="YR14" s="68">
        <f t="shared" si="289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90"/>
        <v>800</v>
      </c>
      <c r="YZ14" s="68">
        <f t="shared" si="291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2"/>
        <v>946</v>
      </c>
      <c r="ZH14" s="68">
        <f t="shared" si="293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4"/>
        <v>1141</v>
      </c>
      <c r="ZP14" s="68">
        <f t="shared" si="295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6"/>
        <v>802</v>
      </c>
      <c r="ZY14" s="68">
        <f t="shared" si="297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8"/>
        <v>1048</v>
      </c>
      <c r="AAH14" s="68">
        <f t="shared" si="299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300"/>
        <v>658</v>
      </c>
      <c r="AAP14" s="68">
        <f t="shared" si="301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2"/>
        <v>1617</v>
      </c>
      <c r="AAX14" s="68">
        <f t="shared" si="303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4"/>
        <v>1796</v>
      </c>
      <c r="ABF14" s="68">
        <f t="shared" si="305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6"/>
        <v>1251</v>
      </c>
      <c r="ABN14" s="68">
        <f t="shared" si="307"/>
        <v>208.5</v>
      </c>
      <c r="ABO14" s="48"/>
      <c r="ABP14" s="49"/>
      <c r="ABQ14" s="49"/>
      <c r="ABR14" s="49"/>
      <c r="ABS14" s="49"/>
      <c r="ABT14" s="49"/>
      <c r="ABU14" s="67">
        <f t="shared" si="308"/>
        <v>0</v>
      </c>
      <c r="ABV14" s="68">
        <f t="shared" si="309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10"/>
        <v>369</v>
      </c>
      <c r="ACD14" s="68">
        <f t="shared" si="311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2"/>
        <v>2393</v>
      </c>
      <c r="ACL14" s="68">
        <f t="shared" si="313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4"/>
        <v>1608</v>
      </c>
      <c r="ACT14" s="68">
        <f t="shared" si="315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6"/>
        <v>364</v>
      </c>
      <c r="ADB14" s="68">
        <f t="shared" si="317"/>
        <v>60.666666666666664</v>
      </c>
      <c r="ADC14" s="48"/>
      <c r="ADD14" s="49"/>
      <c r="ADE14" s="49"/>
      <c r="ADF14" s="49"/>
      <c r="ADG14" s="49"/>
      <c r="ADH14" s="49"/>
      <c r="ADI14" s="67">
        <f t="shared" si="318"/>
        <v>0</v>
      </c>
      <c r="ADJ14" s="68">
        <f t="shared" si="319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20"/>
        <v>995</v>
      </c>
      <c r="ADR14" s="68">
        <f t="shared" si="321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2"/>
        <v>913</v>
      </c>
      <c r="ADZ14" s="68">
        <f t="shared" si="323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4"/>
        <v>700</v>
      </c>
      <c r="AEH14" s="68">
        <f t="shared" si="325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6"/>
        <v>798</v>
      </c>
      <c r="AEP14" s="68">
        <f t="shared" si="327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8"/>
        <v>1445</v>
      </c>
      <c r="AEX14" s="68">
        <f t="shared" si="329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30"/>
        <v>802</v>
      </c>
      <c r="AFF14" s="68">
        <f t="shared" si="331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2"/>
        <v>1000</v>
      </c>
      <c r="AFN14" s="68">
        <f t="shared" si="333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4"/>
        <v>1209</v>
      </c>
      <c r="AFV14" s="68">
        <f t="shared" si="335"/>
        <v>201.5</v>
      </c>
      <c r="AFW14" s="48"/>
      <c r="AFX14" s="49"/>
      <c r="AFY14" s="49"/>
      <c r="AFZ14" s="49"/>
      <c r="AGA14" s="49"/>
      <c r="AGB14" s="49"/>
      <c r="AGC14" s="67">
        <f t="shared" si="336"/>
        <v>0</v>
      </c>
      <c r="AGD14" s="68">
        <f t="shared" si="337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8"/>
        <v>797</v>
      </c>
      <c r="AGL14" s="68">
        <f t="shared" si="339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40"/>
        <v>398</v>
      </c>
      <c r="AGU14" s="68">
        <f t="shared" si="341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2"/>
        <v>1330</v>
      </c>
      <c r="AHC14" s="68">
        <f t="shared" si="343"/>
        <v>45.862068965517238</v>
      </c>
      <c r="AHD14" s="48"/>
      <c r="AHE14" s="49"/>
      <c r="AHF14" s="49"/>
      <c r="AHG14" s="49"/>
      <c r="AHH14" s="49"/>
      <c r="AHI14" s="49"/>
      <c r="AHJ14" s="67">
        <f t="shared" si="344"/>
        <v>0</v>
      </c>
      <c r="AHK14" s="68">
        <f t="shared" si="345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6"/>
        <v>800</v>
      </c>
      <c r="AHS14" s="68">
        <f t="shared" si="347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8"/>
        <v>952</v>
      </c>
      <c r="AIA14" s="68">
        <f t="shared" si="349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50"/>
        <v>1000</v>
      </c>
      <c r="AII14" s="68">
        <f t="shared" si="351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2"/>
        <v>797</v>
      </c>
      <c r="AIQ14" s="68">
        <f t="shared" si="353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4"/>
        <v>554</v>
      </c>
      <c r="AIY14" s="68">
        <f t="shared" si="355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6"/>
        <v>803</v>
      </c>
      <c r="AJG14" s="68">
        <f t="shared" si="357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8"/>
        <v>1201</v>
      </c>
      <c r="AJO14" s="43">
        <f t="shared" si="359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60"/>
        <v>198</v>
      </c>
      <c r="AJW14" s="43">
        <f t="shared" si="361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2"/>
        <v>200</v>
      </c>
      <c r="AKE14" s="68">
        <f t="shared" si="363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4"/>
        <v>1358</v>
      </c>
      <c r="AKM14" s="184">
        <f t="shared" si="365"/>
        <v>226.33333333333334</v>
      </c>
      <c r="AKN14" s="195"/>
      <c r="AKO14" s="49"/>
      <c r="AKP14" s="49"/>
      <c r="AKQ14" s="49"/>
      <c r="AKR14" s="49"/>
      <c r="AKS14" s="49"/>
      <c r="AKT14" s="67">
        <f t="shared" si="366"/>
        <v>0</v>
      </c>
      <c r="AKU14" s="184">
        <f t="shared" si="367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8"/>
        <v>1000</v>
      </c>
      <c r="ALC14" s="68">
        <f t="shared" si="369"/>
        <v>166.66666666666666</v>
      </c>
      <c r="ALD14" s="48"/>
      <c r="ALE14" s="49"/>
      <c r="ALF14" s="49"/>
      <c r="ALG14" s="49"/>
      <c r="ALH14" s="49"/>
      <c r="ALI14" s="49"/>
      <c r="ALJ14" s="67">
        <f t="shared" si="370"/>
        <v>0</v>
      </c>
      <c r="ALK14" s="68">
        <f t="shared" si="371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2"/>
        <v>602</v>
      </c>
      <c r="ALS14" s="68">
        <f t="shared" si="373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4"/>
        <v>973</v>
      </c>
      <c r="AMA14" s="68">
        <f t="shared" si="375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6"/>
        <v>1356</v>
      </c>
      <c r="AMI14" s="68">
        <f t="shared" si="377"/>
        <v>226</v>
      </c>
      <c r="AMJ14" s="48"/>
      <c r="AMK14" s="49"/>
      <c r="AML14" s="49"/>
      <c r="AMM14" s="49"/>
      <c r="AMN14" s="49"/>
      <c r="AMO14" s="49"/>
      <c r="AMP14" s="67">
        <f t="shared" si="378"/>
        <v>0</v>
      </c>
      <c r="AMQ14" s="68">
        <f t="shared" si="379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80"/>
        <v>935</v>
      </c>
      <c r="AMY14" s="68">
        <f t="shared" si="381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2"/>
        <v>802</v>
      </c>
      <c r="ANG14" s="68">
        <f t="shared" si="383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4"/>
        <v>804</v>
      </c>
      <c r="ANO14" s="68">
        <f t="shared" si="385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6"/>
        <v>601</v>
      </c>
      <c r="ANW14" s="68">
        <f t="shared" si="387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8"/>
        <v>598</v>
      </c>
      <c r="AOE14" s="68">
        <f t="shared" si="389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90"/>
        <v>802</v>
      </c>
      <c r="AOM14" s="68">
        <f t="shared" si="391"/>
        <v>133.66666666666666</v>
      </c>
      <c r="AON14" s="48"/>
      <c r="AOO14" s="49"/>
      <c r="AOP14" s="49"/>
      <c r="AOQ14" s="49"/>
      <c r="AOR14" s="49"/>
      <c r="AOS14" s="49"/>
      <c r="AOT14" s="67">
        <f t="shared" si="392"/>
        <v>0</v>
      </c>
      <c r="AOU14" s="68">
        <f t="shared" si="393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4"/>
        <v>402</v>
      </c>
      <c r="APC14" s="68">
        <f t="shared" si="395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6"/>
        <v>804</v>
      </c>
      <c r="APK14" s="68">
        <f t="shared" si="397"/>
        <v>134</v>
      </c>
      <c r="APL14" s="48"/>
      <c r="APM14" s="49"/>
      <c r="APN14" s="49"/>
      <c r="APO14" s="49"/>
      <c r="APP14" s="49"/>
      <c r="APQ14" s="49"/>
      <c r="APR14" s="67">
        <f t="shared" si="398"/>
        <v>0</v>
      </c>
      <c r="APS14" s="68">
        <f t="shared" si="399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400"/>
        <v>1595</v>
      </c>
      <c r="AQA14" s="68">
        <f t="shared" si="401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2"/>
        <v>601</v>
      </c>
      <c r="AQI14" s="68">
        <f t="shared" si="403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4"/>
        <v>811</v>
      </c>
      <c r="AQQ14" s="68">
        <f t="shared" si="405"/>
        <v>135.16666666666666</v>
      </c>
      <c r="AQR14" s="48"/>
      <c r="AQS14" s="49"/>
      <c r="AQT14" s="49"/>
      <c r="AQU14" s="49"/>
      <c r="AQV14" s="49"/>
      <c r="AQW14" s="49"/>
      <c r="AQX14" s="67">
        <f t="shared" si="406"/>
        <v>0</v>
      </c>
      <c r="AQY14" s="68">
        <f t="shared" si="407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8"/>
        <v>400</v>
      </c>
      <c r="ARG14" s="68">
        <f t="shared" si="409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10"/>
        <v>903</v>
      </c>
      <c r="ARO14" s="68">
        <f t="shared" si="411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2"/>
        <v>1001</v>
      </c>
      <c r="ARW14" s="68">
        <f t="shared" si="413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4"/>
        <v>798</v>
      </c>
      <c r="ASE14" s="68">
        <f t="shared" si="415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6"/>
        <v>2118</v>
      </c>
      <c r="ASM14" s="68">
        <f t="shared" si="417"/>
        <v>353</v>
      </c>
      <c r="ASN14" s="48"/>
      <c r="ASO14" s="49"/>
      <c r="ASP14" s="49"/>
      <c r="ASQ14" s="49"/>
      <c r="ASR14" s="49"/>
      <c r="ASS14" s="49"/>
      <c r="AST14" s="67">
        <f t="shared" si="418"/>
        <v>0</v>
      </c>
      <c r="ASU14" s="68">
        <f t="shared" si="419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20"/>
        <v>1625</v>
      </c>
      <c r="ATC14" s="68">
        <f t="shared" si="421"/>
        <v>270.83333333333331</v>
      </c>
      <c r="ATD14" s="48"/>
      <c r="ATE14" s="49"/>
      <c r="ATF14" s="49"/>
      <c r="ATG14" s="49"/>
      <c r="ATH14" s="49"/>
      <c r="ATI14" s="49"/>
      <c r="ATJ14" s="67">
        <f t="shared" si="422"/>
        <v>0</v>
      </c>
      <c r="ATK14" s="68">
        <f t="shared" si="423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4"/>
        <v>200</v>
      </c>
      <c r="ATS14" s="68">
        <f t="shared" si="425"/>
        <v>33.333333333333336</v>
      </c>
      <c r="ATT14" s="48"/>
      <c r="ATU14" s="49"/>
      <c r="ATV14" s="49"/>
      <c r="ATW14" s="49"/>
      <c r="ATX14" s="49"/>
      <c r="ATY14" s="49"/>
      <c r="ATZ14" s="67">
        <f t="shared" si="426"/>
        <v>0</v>
      </c>
      <c r="AUA14" s="68">
        <f t="shared" si="427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8"/>
        <v>1208</v>
      </c>
      <c r="AUI14" s="68">
        <f t="shared" si="429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30"/>
        <v>376</v>
      </c>
      <c r="AUQ14" s="68">
        <f t="shared" si="431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2"/>
        <v>418</v>
      </c>
      <c r="AUY14" s="68">
        <f t="shared" si="433"/>
        <v>69.666666666666671</v>
      </c>
      <c r="AUZ14" s="48"/>
      <c r="AVA14" s="49"/>
      <c r="AVB14" s="49"/>
      <c r="AVC14" s="49"/>
      <c r="AVD14" s="49"/>
      <c r="AVE14" s="49"/>
      <c r="AVF14" s="67">
        <f t="shared" si="434"/>
        <v>0</v>
      </c>
      <c r="AVG14" s="68">
        <f t="shared" si="435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6"/>
        <v>1199</v>
      </c>
      <c r="AVO14" s="68">
        <f t="shared" si="437"/>
        <v>199.83333333333334</v>
      </c>
      <c r="AVP14" s="48"/>
      <c r="AVQ14" s="49"/>
      <c r="AVR14" s="49"/>
      <c r="AVS14" s="49"/>
      <c r="AVT14" s="49"/>
      <c r="AVU14" s="49"/>
      <c r="AVV14" s="67">
        <f t="shared" si="438"/>
        <v>0</v>
      </c>
      <c r="AVW14" s="68">
        <f t="shared" si="439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40"/>
        <v>1207</v>
      </c>
      <c r="AWE14" s="68">
        <f t="shared" si="441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2"/>
        <v>811</v>
      </c>
      <c r="AWM14" s="68">
        <f t="shared" si="443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4"/>
        <v>600</v>
      </c>
      <c r="AWU14" s="43">
        <f t="shared" si="445"/>
        <v>100</v>
      </c>
      <c r="AWV14" s="48"/>
      <c r="AWW14" s="49"/>
      <c r="AWX14" s="49"/>
      <c r="AWY14" s="49"/>
      <c r="AWZ14" s="49"/>
      <c r="AXA14" s="49"/>
      <c r="AXB14" s="42">
        <f t="shared" si="446"/>
        <v>0</v>
      </c>
      <c r="AXC14" s="43">
        <f t="shared" si="447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8"/>
        <v>768</v>
      </c>
      <c r="AXK14" s="43">
        <f t="shared" si="449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50"/>
        <v>401</v>
      </c>
      <c r="AXS14" s="43">
        <f t="shared" si="451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2"/>
        <v>401</v>
      </c>
      <c r="AYA14" s="43">
        <f t="shared" si="453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4"/>
        <v>1204</v>
      </c>
      <c r="AYI14" s="43">
        <f t="shared" si="455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6"/>
        <v>600</v>
      </c>
      <c r="AYQ14" s="43">
        <f t="shared" si="457"/>
        <v>100</v>
      </c>
      <c r="AYR14" s="48"/>
      <c r="AYS14" s="49"/>
      <c r="AYT14" s="49"/>
      <c r="AYU14" s="49"/>
      <c r="AYV14" s="49"/>
      <c r="AYW14" s="49"/>
      <c r="AYX14" s="42">
        <f t="shared" si="458"/>
        <v>0</v>
      </c>
      <c r="AYY14" s="43">
        <f t="shared" si="459"/>
        <v>0</v>
      </c>
      <c r="AYZ14" s="48"/>
      <c r="AZA14" s="49"/>
      <c r="AZB14" s="49"/>
      <c r="AZC14" s="49"/>
      <c r="AZD14" s="49"/>
      <c r="AZE14" s="49"/>
      <c r="AZF14" s="42">
        <f t="shared" si="460"/>
        <v>0</v>
      </c>
      <c r="AZG14" s="43">
        <f t="shared" si="461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2"/>
        <v>600</v>
      </c>
      <c r="AZO14" s="43">
        <f t="shared" si="463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4"/>
        <v>399</v>
      </c>
      <c r="AZW14" s="43">
        <f t="shared" si="465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6"/>
        <v>403</v>
      </c>
      <c r="BAE14" s="43">
        <f t="shared" si="467"/>
        <v>67.166666666666671</v>
      </c>
      <c r="BAF14" s="48"/>
      <c r="BAG14" s="49"/>
      <c r="BAH14" s="49"/>
      <c r="BAI14" s="49"/>
      <c r="BAJ14" s="49"/>
      <c r="BAK14" s="49"/>
      <c r="BAL14" s="42">
        <f t="shared" si="468"/>
        <v>0</v>
      </c>
      <c r="BAM14" s="43">
        <f t="shared" si="469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70"/>
        <v>400</v>
      </c>
      <c r="BAU14" s="43">
        <f t="shared" si="471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2"/>
        <v>400</v>
      </c>
      <c r="BBC14" s="43">
        <f t="shared" si="473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4"/>
        <v>628</v>
      </c>
      <c r="BBK14" s="43">
        <f t="shared" si="475"/>
        <v>104.66666666666667</v>
      </c>
      <c r="BBL14" s="48"/>
      <c r="BBM14" s="49"/>
      <c r="BBN14" s="49"/>
      <c r="BBO14" s="49"/>
      <c r="BBP14" s="49"/>
      <c r="BBQ14" s="49"/>
      <c r="BBR14" s="42">
        <f t="shared" si="476"/>
        <v>0</v>
      </c>
      <c r="BBS14" s="43">
        <f t="shared" si="477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8"/>
        <v>1007</v>
      </c>
      <c r="BCA14" s="43">
        <f t="shared" si="479"/>
        <v>167.83333333333334</v>
      </c>
      <c r="BCB14" s="48"/>
      <c r="BCC14" s="49"/>
      <c r="BCD14" s="49"/>
      <c r="BCE14" s="49"/>
      <c r="BCF14" s="49"/>
      <c r="BCG14" s="49"/>
      <c r="BCH14" s="42">
        <f t="shared" si="480"/>
        <v>0</v>
      </c>
      <c r="BCI14" s="43">
        <f t="shared" si="481"/>
        <v>0</v>
      </c>
      <c r="BCJ14" s="48"/>
      <c r="BCK14" s="49"/>
      <c r="BCL14" s="49"/>
      <c r="BCM14" s="49"/>
      <c r="BCN14" s="49"/>
      <c r="BCO14" s="49"/>
      <c r="BCP14" s="42">
        <f t="shared" si="482"/>
        <v>0</v>
      </c>
      <c r="BCQ14" s="43">
        <f t="shared" si="483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4"/>
        <v>600</v>
      </c>
      <c r="BCY14" s="43">
        <f t="shared" si="485"/>
        <v>100</v>
      </c>
      <c r="BCZ14" s="48"/>
      <c r="BDA14" s="49"/>
      <c r="BDB14" s="49"/>
      <c r="BDC14" s="49"/>
      <c r="BDD14" s="49"/>
      <c r="BDE14" s="49"/>
      <c r="BDF14" s="42">
        <f t="shared" si="486"/>
        <v>0</v>
      </c>
      <c r="BDG14" s="43">
        <f t="shared" si="487"/>
        <v>0</v>
      </c>
      <c r="BDH14" s="48"/>
      <c r="BDI14" s="49"/>
      <c r="BDJ14" s="49"/>
      <c r="BDK14" s="49"/>
      <c r="BDL14" s="49"/>
      <c r="BDM14" s="49"/>
      <c r="BDN14" s="42">
        <f t="shared" si="488"/>
        <v>0</v>
      </c>
      <c r="BDO14" s="43">
        <f t="shared" si="489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90"/>
        <v>939</v>
      </c>
      <c r="BDW14" s="43">
        <f t="shared" si="491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2"/>
        <v>603</v>
      </c>
      <c r="BEE14" s="43">
        <f t="shared" si="493"/>
        <v>100.5</v>
      </c>
      <c r="BEF14" s="48"/>
      <c r="BEG14" s="49"/>
      <c r="BEH14" s="49"/>
      <c r="BEI14" s="49"/>
      <c r="BEJ14" s="49"/>
      <c r="BEK14" s="49"/>
      <c r="BEL14" s="42">
        <f t="shared" si="494"/>
        <v>0</v>
      </c>
      <c r="BEM14" s="43">
        <f t="shared" si="495"/>
        <v>0</v>
      </c>
      <c r="BEN14" s="48"/>
      <c r="BEO14" s="49"/>
      <c r="BEP14" s="49"/>
      <c r="BEQ14" s="49"/>
      <c r="BER14" s="49"/>
      <c r="BES14" s="49"/>
      <c r="BET14" s="42">
        <f t="shared" si="496"/>
        <v>0</v>
      </c>
      <c r="BEU14" s="43">
        <f t="shared" si="497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8"/>
        <v>300</v>
      </c>
      <c r="BFC14" s="43">
        <f t="shared" si="499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500"/>
        <v>600</v>
      </c>
      <c r="BFK14" s="43">
        <f t="shared" si="501"/>
        <v>100</v>
      </c>
      <c r="BFL14" s="48"/>
      <c r="BFM14" s="49"/>
      <c r="BFN14" s="49"/>
      <c r="BFO14" s="49"/>
      <c r="BFP14" s="49"/>
      <c r="BFQ14" s="49"/>
      <c r="BFR14" s="42">
        <f t="shared" si="502"/>
        <v>0</v>
      </c>
      <c r="BFS14" s="43">
        <f t="shared" si="503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4"/>
        <v>665</v>
      </c>
      <c r="BGA14" s="43">
        <f t="shared" si="505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6"/>
        <v>300</v>
      </c>
      <c r="BGI14" s="43">
        <f t="shared" si="507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8"/>
        <v>700</v>
      </c>
      <c r="BGQ14" s="43">
        <f t="shared" si="509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10"/>
        <v>321</v>
      </c>
      <c r="BGY14" s="43">
        <f t="shared" si="511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2"/>
        <v>407</v>
      </c>
      <c r="BHG14" s="43">
        <f t="shared" si="513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4"/>
        <v>298</v>
      </c>
      <c r="BHO14" s="43">
        <f t="shared" si="515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6"/>
        <v>400</v>
      </c>
      <c r="BHW14" s="43">
        <f t="shared" si="517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8"/>
        <v>400</v>
      </c>
      <c r="BIE14" s="43">
        <f t="shared" si="519"/>
        <v>66.666666666666671</v>
      </c>
      <c r="BIF14" s="48"/>
      <c r="BIG14" s="49"/>
      <c r="BIH14" s="49"/>
      <c r="BII14" s="49"/>
      <c r="BIJ14" s="49"/>
      <c r="BIK14" s="49"/>
      <c r="BIL14" s="42">
        <f t="shared" si="520"/>
        <v>0</v>
      </c>
      <c r="BIM14" s="43">
        <f t="shared" si="521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2"/>
        <v>300</v>
      </c>
      <c r="BIU14" s="43">
        <f t="shared" si="523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4"/>
        <v>400</v>
      </c>
      <c r="BJC14" s="43">
        <f t="shared" si="525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6"/>
        <v>300</v>
      </c>
      <c r="BJK14" s="43">
        <f t="shared" si="527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8"/>
        <v>300</v>
      </c>
      <c r="BJS14" s="43">
        <f t="shared" si="529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30"/>
        <v>100</v>
      </c>
      <c r="BKA14" s="43">
        <f t="shared" si="531"/>
        <v>20</v>
      </c>
      <c r="BKB14" s="48"/>
      <c r="BKC14" s="49"/>
      <c r="BKD14" s="49"/>
      <c r="BKE14" s="49"/>
      <c r="BKF14" s="49"/>
      <c r="BKG14" s="49"/>
      <c r="BKH14" s="67">
        <f t="shared" si="532"/>
        <v>0</v>
      </c>
      <c r="BKI14" s="68">
        <f t="shared" si="533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4"/>
        <v>402</v>
      </c>
      <c r="BKQ14" s="43">
        <f t="shared" si="535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6"/>
        <v>196</v>
      </c>
      <c r="BKY14" s="43">
        <f t="shared" si="537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8"/>
        <v>199</v>
      </c>
      <c r="BLG14" s="43">
        <f t="shared" si="539"/>
        <v>33.166666666666664</v>
      </c>
      <c r="BLH14" s="48"/>
      <c r="BLI14" s="49"/>
      <c r="BLJ14" s="49"/>
      <c r="BLK14" s="49"/>
      <c r="BLL14" s="49"/>
      <c r="BLM14" s="49"/>
      <c r="BLN14" s="42">
        <f t="shared" si="540"/>
        <v>0</v>
      </c>
      <c r="BLO14" s="43">
        <f t="shared" si="541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2"/>
        <v>240</v>
      </c>
      <c r="BLW14" s="43">
        <f t="shared" si="543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4"/>
        <v>301</v>
      </c>
      <c r="BME14" s="43">
        <f t="shared" si="545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6"/>
        <v>328</v>
      </c>
      <c r="BMM14" s="43">
        <f t="shared" si="547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8"/>
        <v>220</v>
      </c>
      <c r="BMU14" s="43">
        <f t="shared" si="549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50"/>
        <v>320</v>
      </c>
      <c r="BNC14" s="43">
        <f t="shared" si="551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2"/>
        <v>288</v>
      </c>
      <c r="BNK14" s="43">
        <f t="shared" si="553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4"/>
        <v>423</v>
      </c>
      <c r="BNS14" s="43">
        <f t="shared" si="555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6"/>
        <v>401</v>
      </c>
      <c r="BOA14" s="43">
        <f t="shared" si="557"/>
        <v>66.833333333333329</v>
      </c>
      <c r="BOB14" s="48"/>
      <c r="BOC14" s="49"/>
      <c r="BOD14" s="49"/>
      <c r="BOE14" s="49"/>
      <c r="BOF14" s="49"/>
      <c r="BOG14" s="49"/>
      <c r="BOH14" s="42">
        <f t="shared" si="558"/>
        <v>0</v>
      </c>
      <c r="BOI14" s="43">
        <f t="shared" si="559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60"/>
        <v>370</v>
      </c>
      <c r="BOQ14" s="43">
        <f t="shared" si="561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2"/>
        <v>1006</v>
      </c>
      <c r="BOY14" s="43">
        <f t="shared" si="563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4"/>
        <v>316</v>
      </c>
      <c r="BPG14" s="43">
        <f t="shared" si="565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6"/>
        <v>500</v>
      </c>
      <c r="BPO14" s="43">
        <f t="shared" si="567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8"/>
        <v>300</v>
      </c>
      <c r="BPW14" s="43">
        <f t="shared" si="569"/>
        <v>50</v>
      </c>
      <c r="BPX14" s="48"/>
      <c r="BPY14" s="49"/>
      <c r="BPZ14" s="49"/>
      <c r="BQA14" s="49"/>
      <c r="BQB14" s="49"/>
      <c r="BQC14" s="49"/>
      <c r="BQD14" s="67">
        <f t="shared" si="570"/>
        <v>0</v>
      </c>
      <c r="BQE14" s="43">
        <f t="shared" si="571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2"/>
        <v>350</v>
      </c>
      <c r="BQM14" s="43">
        <f t="shared" si="573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4"/>
        <v>400</v>
      </c>
      <c r="BQU14" s="43">
        <f t="shared" si="575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6"/>
        <v>100</v>
      </c>
      <c r="BRC14" s="43">
        <f t="shared" si="577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8"/>
        <v>328</v>
      </c>
      <c r="BRK14" s="43">
        <f t="shared" si="579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80"/>
        <v>800</v>
      </c>
      <c r="BRS14" s="68">
        <f t="shared" si="581"/>
        <v>133.33333333333334</v>
      </c>
      <c r="BRT14" s="63"/>
      <c r="BRU14" s="64"/>
      <c r="BRV14" s="64"/>
      <c r="BRW14" s="64"/>
      <c r="BRX14" s="64"/>
      <c r="BRY14" s="64"/>
      <c r="BRZ14" s="67">
        <f t="shared" si="582"/>
        <v>0</v>
      </c>
      <c r="BSA14" s="43">
        <f t="shared" si="583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4"/>
        <v>602</v>
      </c>
      <c r="BSI14" s="43">
        <f t="shared" si="585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6"/>
        <v>439</v>
      </c>
      <c r="BSQ14" s="43">
        <f t="shared" si="587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8"/>
        <v>217</v>
      </c>
      <c r="BSY14" s="43">
        <f t="shared" si="589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90"/>
        <v>439</v>
      </c>
      <c r="BTG14" s="43">
        <f t="shared" si="591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2"/>
        <v>204</v>
      </c>
      <c r="BTO14" s="68">
        <f t="shared" si="593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4"/>
        <v>995</v>
      </c>
      <c r="BTW14" s="43">
        <f t="shared" si="595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6"/>
        <v>397</v>
      </c>
      <c r="BUE14" s="68">
        <f t="shared" si="597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8"/>
        <v>433</v>
      </c>
      <c r="BUM14" s="68">
        <f t="shared" si="599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600"/>
        <v>599</v>
      </c>
      <c r="BUU14" s="68">
        <f t="shared" si="601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2"/>
        <v>200</v>
      </c>
      <c r="BVC14" s="68">
        <f t="shared" si="603"/>
        <v>33.333333333333336</v>
      </c>
      <c r="BVD14" s="48"/>
      <c r="BVE14" s="49"/>
      <c r="BVF14" s="49"/>
      <c r="BVG14" s="49"/>
      <c r="BVH14" s="49"/>
      <c r="BVI14" s="49"/>
      <c r="BVJ14" s="67">
        <f t="shared" si="604"/>
        <v>0</v>
      </c>
      <c r="BVK14" s="68">
        <f t="shared" si="605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6"/>
        <v>498</v>
      </c>
      <c r="BVS14" s="68">
        <f t="shared" si="607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8"/>
        <v>600</v>
      </c>
      <c r="BWA14" s="68">
        <f t="shared" si="609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10"/>
        <v>398</v>
      </c>
      <c r="BWI14" s="68">
        <f t="shared" si="611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2"/>
        <v>797</v>
      </c>
      <c r="BWQ14" s="68">
        <f t="shared" si="613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4"/>
        <v>458</v>
      </c>
      <c r="BWY14" s="68">
        <f t="shared" si="615"/>
        <v>76.333333333333329</v>
      </c>
      <c r="BWZ14" s="48"/>
      <c r="BXA14" s="49"/>
      <c r="BXB14" s="49"/>
      <c r="BXC14" s="49"/>
      <c r="BXD14" s="49"/>
      <c r="BXE14" s="49"/>
      <c r="BXF14" s="67">
        <f t="shared" si="616"/>
        <v>0</v>
      </c>
      <c r="BXG14" s="68">
        <f t="shared" si="617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8"/>
        <v>672</v>
      </c>
      <c r="BXO14" s="68">
        <f t="shared" si="619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20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1"/>
        <v>96</v>
      </c>
      <c r="BYE14" s="68">
        <f t="shared" si="622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3"/>
        <v>200</v>
      </c>
      <c r="BYM14" s="68">
        <f t="shared" si="624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5"/>
        <v>599</v>
      </c>
      <c r="BYU14" s="68">
        <f t="shared" si="626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7"/>
        <v>909</v>
      </c>
      <c r="BZC14" s="68">
        <f t="shared" si="628"/>
        <v>151.5</v>
      </c>
      <c r="BZD14" s="48"/>
      <c r="BZE14" s="49"/>
      <c r="BZF14" s="49"/>
      <c r="BZG14" s="49"/>
      <c r="BZH14" s="49"/>
      <c r="BZI14" s="49"/>
      <c r="BZJ14" s="67">
        <f t="shared" si="629"/>
        <v>0</v>
      </c>
      <c r="BZK14" s="68">
        <f t="shared" si="630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1"/>
        <v>398</v>
      </c>
      <c r="BZS14" s="68">
        <f t="shared" si="632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3"/>
        <v>197</v>
      </c>
      <c r="CAA14" s="68">
        <f t="shared" si="634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5"/>
        <v>298</v>
      </c>
      <c r="CAI14" s="68">
        <f t="shared" si="636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7"/>
        <v>298</v>
      </c>
      <c r="CAQ14" s="68">
        <f t="shared" si="638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9"/>
        <v>700</v>
      </c>
      <c r="CAY14" s="68">
        <f t="shared" si="640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1"/>
        <v>99</v>
      </c>
      <c r="CBG14" s="68">
        <f t="shared" si="642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3"/>
        <v>498</v>
      </c>
      <c r="CBO14" s="68">
        <f t="shared" si="644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5"/>
        <v>480</v>
      </c>
      <c r="CBW14" s="68">
        <f t="shared" si="646"/>
        <v>80</v>
      </c>
      <c r="CBX14" s="48"/>
      <c r="CBY14" s="49"/>
      <c r="CBZ14" s="49"/>
      <c r="CCA14" s="49"/>
      <c r="CCB14" s="49"/>
      <c r="CCC14" s="49"/>
      <c r="CCD14" s="67">
        <f t="shared" si="647"/>
        <v>0</v>
      </c>
      <c r="CCE14" s="68">
        <f t="shared" si="648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9"/>
        <v>399</v>
      </c>
      <c r="CCM14" s="68">
        <f t="shared" si="650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1"/>
        <v>402</v>
      </c>
      <c r="CCU14" s="68">
        <f t="shared" si="652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3"/>
        <v>800</v>
      </c>
      <c r="CDC14" s="68">
        <f t="shared" si="654"/>
        <v>133.33333333333334</v>
      </c>
      <c r="CDD14" s="48"/>
      <c r="CDE14" s="49"/>
      <c r="CDF14" s="49"/>
      <c r="CDG14" s="49"/>
      <c r="CDH14" s="49"/>
      <c r="CDI14" s="49"/>
      <c r="CDJ14" s="67">
        <f t="shared" si="655"/>
        <v>0</v>
      </c>
      <c r="CDK14" s="68">
        <f t="shared" si="656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7"/>
        <v>668</v>
      </c>
      <c r="CDS14" s="68">
        <f t="shared" si="658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9"/>
        <v>301</v>
      </c>
      <c r="CEA14" s="68">
        <f t="shared" si="660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1"/>
        <v>421</v>
      </c>
      <c r="CEI14" s="68">
        <f t="shared" si="662"/>
        <v>70.166666666666671</v>
      </c>
      <c r="CEJ14" s="48"/>
      <c r="CEK14" s="49"/>
      <c r="CEL14" s="49"/>
      <c r="CEM14" s="49"/>
      <c r="CEN14" s="49"/>
      <c r="CEO14" s="49"/>
      <c r="CEP14" s="67">
        <f t="shared" si="663"/>
        <v>0</v>
      </c>
      <c r="CEQ14" s="68">
        <f t="shared" si="664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5"/>
        <v>529</v>
      </c>
      <c r="CEY14" s="68">
        <f t="shared" si="666"/>
        <v>88.166666666666671</v>
      </c>
      <c r="CEZ14" s="48"/>
      <c r="CFA14" s="49"/>
      <c r="CFB14" s="49"/>
      <c r="CFC14" s="49"/>
      <c r="CFD14" s="49"/>
      <c r="CFE14" s="49"/>
      <c r="CFF14" s="67">
        <f t="shared" si="667"/>
        <v>0</v>
      </c>
      <c r="CFG14" s="68">
        <f t="shared" si="668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9"/>
        <v>721</v>
      </c>
      <c r="CFO14" s="68">
        <f t="shared" si="670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1"/>
        <v>447</v>
      </c>
      <c r="CFW14" s="68">
        <f t="shared" si="672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3"/>
        <v>400</v>
      </c>
      <c r="CGE14" s="68">
        <f t="shared" si="674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5"/>
        <v>110</v>
      </c>
      <c r="CGM14" s="68">
        <f t="shared" si="676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7"/>
        <v>330</v>
      </c>
      <c r="CGU14" s="68">
        <f t="shared" si="678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9"/>
        <v>327</v>
      </c>
      <c r="CHC14" s="68">
        <f t="shared" si="680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1"/>
        <v>215</v>
      </c>
      <c r="CHK14" s="68">
        <f t="shared" si="682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3"/>
        <v>524</v>
      </c>
      <c r="CHS14" s="68">
        <f t="shared" si="684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5"/>
        <v>1274</v>
      </c>
      <c r="CIA14" s="68">
        <f t="shared" si="686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7"/>
        <v>448</v>
      </c>
      <c r="CII14" s="68">
        <f t="shared" si="688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9"/>
        <v>500</v>
      </c>
      <c r="CIQ14" s="68">
        <f t="shared" si="690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1"/>
        <v>220</v>
      </c>
      <c r="CIY14" s="68">
        <f t="shared" si="692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3"/>
        <v>599</v>
      </c>
      <c r="CJG14" s="68">
        <f t="shared" si="1206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4"/>
        <v>110</v>
      </c>
      <c r="CJO14" s="68">
        <f t="shared" si="695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6"/>
        <v>220</v>
      </c>
      <c r="CJW14" s="68">
        <f t="shared" si="697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8"/>
        <v>220</v>
      </c>
      <c r="CKE14" s="68">
        <f t="shared" si="699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700"/>
        <v>439</v>
      </c>
      <c r="CKM14" s="68">
        <f t="shared" si="701"/>
        <v>73.166666666666671</v>
      </c>
      <c r="CKN14" s="48"/>
      <c r="CKO14" s="49"/>
      <c r="CKP14" s="49"/>
      <c r="CKQ14" s="49"/>
      <c r="CKR14" s="49"/>
      <c r="CKS14" s="47"/>
      <c r="CKT14" s="67">
        <f t="shared" si="702"/>
        <v>0</v>
      </c>
      <c r="CKU14" s="68">
        <f t="shared" si="703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4"/>
        <v>508</v>
      </c>
      <c r="CLC14" s="68">
        <f t="shared" si="705"/>
        <v>84.666666666666671</v>
      </c>
      <c r="CLD14" s="48"/>
      <c r="CLE14" s="49"/>
      <c r="CLF14" s="49"/>
      <c r="CLG14" s="49"/>
      <c r="CLH14" s="49"/>
      <c r="CLI14" s="49"/>
      <c r="CLJ14" s="67">
        <f t="shared" si="706"/>
        <v>0</v>
      </c>
      <c r="CLK14" s="68">
        <f t="shared" si="707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8"/>
        <v>533</v>
      </c>
      <c r="CLS14" s="68">
        <f t="shared" si="709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10"/>
        <v>176</v>
      </c>
      <c r="CMA14" s="68">
        <f t="shared" si="711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2"/>
        <v>437</v>
      </c>
      <c r="CMI14" s="68">
        <f t="shared" si="713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4"/>
        <v>220</v>
      </c>
      <c r="CMQ14" s="68">
        <f t="shared" si="715"/>
        <v>36.666666666666664</v>
      </c>
      <c r="CMR14" s="48"/>
      <c r="CMS14" s="49"/>
      <c r="CMT14" s="49"/>
      <c r="CMU14" s="49"/>
      <c r="CMV14" s="49"/>
      <c r="CMW14" s="49"/>
      <c r="CMX14" s="67">
        <f t="shared" si="716"/>
        <v>0</v>
      </c>
      <c r="CMY14" s="68">
        <f t="shared" si="717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8"/>
        <v>772</v>
      </c>
      <c r="CNG14" s="68">
        <f t="shared" si="719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20"/>
        <v>679</v>
      </c>
      <c r="CNO14" s="68">
        <f t="shared" si="721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2"/>
        <v>329</v>
      </c>
      <c r="CNW14" s="68">
        <f t="shared" si="723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4"/>
        <v>110</v>
      </c>
      <c r="COE14" s="68">
        <f t="shared" si="725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6"/>
        <v>652</v>
      </c>
      <c r="COM14" s="68">
        <f t="shared" si="727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8"/>
        <v>110</v>
      </c>
      <c r="COU14" s="68">
        <f t="shared" si="729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30"/>
        <v>329</v>
      </c>
      <c r="CPC14" s="68">
        <f t="shared" si="731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2"/>
        <v>441</v>
      </c>
      <c r="CPK14" s="68">
        <f t="shared" si="733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4"/>
        <v>0</v>
      </c>
      <c r="CPS14" s="68">
        <f t="shared" si="735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6"/>
        <v>427</v>
      </c>
      <c r="CQA14" s="68">
        <f t="shared" si="737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8"/>
        <v>442</v>
      </c>
      <c r="CQI14" s="68">
        <f t="shared" si="739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40"/>
        <v>211</v>
      </c>
      <c r="CQQ14" s="68">
        <f t="shared" si="741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2"/>
        <v>198</v>
      </c>
      <c r="CQY14" s="68">
        <f t="shared" si="743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4"/>
        <v>440</v>
      </c>
      <c r="CRG14" s="68">
        <f t="shared" si="745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6"/>
        <v>227</v>
      </c>
      <c r="CRO14" s="68">
        <f t="shared" si="747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8"/>
        <v>663</v>
      </c>
      <c r="CRW14" s="68">
        <f t="shared" si="749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50"/>
        <v>0</v>
      </c>
      <c r="CSE14" s="68">
        <f t="shared" si="751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2"/>
        <v>439</v>
      </c>
      <c r="CSM14" s="68">
        <f t="shared" si="753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4"/>
        <v>543</v>
      </c>
      <c r="CSU14" s="68">
        <f t="shared" si="755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6"/>
        <v>220</v>
      </c>
      <c r="CTC14" s="68">
        <f t="shared" si="757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8"/>
        <v>216</v>
      </c>
      <c r="CTK14" s="68">
        <f t="shared" si="759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60"/>
        <v>440</v>
      </c>
      <c r="CTS14" s="68">
        <f t="shared" si="761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2"/>
        <v>841</v>
      </c>
      <c r="CUA14" s="68">
        <f t="shared" si="763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4"/>
        <v>0</v>
      </c>
      <c r="CUI14" s="68">
        <f t="shared" si="765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6"/>
        <v>330</v>
      </c>
      <c r="CUQ14" s="68">
        <f t="shared" si="767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8"/>
        <v>220</v>
      </c>
      <c r="CUY14" s="68">
        <f t="shared" si="769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70"/>
        <v>532</v>
      </c>
      <c r="CVG14" s="68">
        <f t="shared" si="771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2"/>
        <v>439</v>
      </c>
      <c r="CVO14" s="68">
        <f t="shared" si="773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4"/>
        <v>501</v>
      </c>
      <c r="CVW14" s="68">
        <f t="shared" si="775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6"/>
        <v>0</v>
      </c>
      <c r="CWE14" s="68">
        <f t="shared" si="777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8"/>
        <v>332</v>
      </c>
      <c r="CWM14" s="68">
        <f t="shared" si="779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80"/>
        <v>220</v>
      </c>
      <c r="CWU14" s="68">
        <f t="shared" si="781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2"/>
        <v>441</v>
      </c>
      <c r="CXC14" s="43">
        <f t="shared" si="783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4"/>
        <v>330</v>
      </c>
      <c r="CXK14" s="43">
        <f t="shared" si="785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6"/>
        <v>330</v>
      </c>
      <c r="CXS14" s="43">
        <f t="shared" si="787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8"/>
        <v>550</v>
      </c>
      <c r="CYA14" s="43">
        <f t="shared" si="789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90"/>
        <v>330</v>
      </c>
      <c r="CYI14" s="43">
        <f t="shared" si="791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2"/>
        <v>332</v>
      </c>
      <c r="CYQ14" s="43">
        <f t="shared" si="793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4"/>
        <v>330</v>
      </c>
      <c r="CYY14" s="43">
        <f t="shared" si="795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6"/>
        <v>330</v>
      </c>
      <c r="CZG14" s="43">
        <f t="shared" si="797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8"/>
        <v>330</v>
      </c>
      <c r="CZO14" s="43">
        <f t="shared" si="799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800"/>
        <v>0</v>
      </c>
      <c r="CZW14" s="43">
        <f t="shared" si="801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2"/>
        <v>661</v>
      </c>
      <c r="DAE14" s="68">
        <f t="shared" si="803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4"/>
        <v>330</v>
      </c>
      <c r="DAM14" s="68">
        <f t="shared" si="805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6"/>
        <v>624</v>
      </c>
      <c r="DAU14" s="68">
        <f t="shared" si="807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8"/>
        <v>230</v>
      </c>
      <c r="DBC14" s="68">
        <f t="shared" si="809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10"/>
        <v>768</v>
      </c>
      <c r="DBK14" s="68">
        <f t="shared" si="811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2"/>
        <v>221</v>
      </c>
      <c r="DBS14" s="68">
        <f t="shared" si="813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4"/>
        <v>0</v>
      </c>
      <c r="DCA14" s="68">
        <f t="shared" si="815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6"/>
        <v>661</v>
      </c>
      <c r="DCI14" s="68">
        <f t="shared" si="817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8"/>
        <v>118</v>
      </c>
      <c r="DCQ14" s="68">
        <f t="shared" si="819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20"/>
        <v>550</v>
      </c>
      <c r="DCY14" s="68">
        <f t="shared" si="821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2"/>
        <v>221</v>
      </c>
      <c r="DDG14" s="68">
        <f t="shared" si="823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4"/>
        <v>332</v>
      </c>
      <c r="DDO14" s="43">
        <f t="shared" si="825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6"/>
        <v>663</v>
      </c>
      <c r="DDW14" s="43">
        <f t="shared" si="827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8"/>
        <v>350</v>
      </c>
      <c r="DEE14" s="43">
        <f t="shared" si="829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30"/>
        <v>220</v>
      </c>
      <c r="DEM14" s="43">
        <f t="shared" si="831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2"/>
        <v>219</v>
      </c>
      <c r="DEU14" s="43">
        <f t="shared" si="833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4"/>
        <v>550</v>
      </c>
      <c r="DFC14" s="43">
        <f t="shared" si="835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6"/>
        <v>662</v>
      </c>
      <c r="DFK14" s="43">
        <f t="shared" si="837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8"/>
        <v>332</v>
      </c>
      <c r="DFS14" s="68">
        <f t="shared" si="839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40"/>
        <v>220</v>
      </c>
      <c r="DGA14" s="43">
        <f t="shared" si="841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2"/>
        <v>331</v>
      </c>
      <c r="DGI14" s="43">
        <f t="shared" si="843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4"/>
        <v>659</v>
      </c>
      <c r="DGQ14" s="68">
        <f t="shared" si="845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6"/>
        <v>110</v>
      </c>
      <c r="DGY14" s="68">
        <f t="shared" si="847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8"/>
        <v>439</v>
      </c>
      <c r="DHG14" s="68">
        <f t="shared" si="849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50"/>
        <v>332</v>
      </c>
      <c r="DHO14" s="68">
        <f t="shared" si="851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2"/>
        <v>442</v>
      </c>
      <c r="DHW14" s="68">
        <f t="shared" si="853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4"/>
        <v>339</v>
      </c>
      <c r="DIE14" s="68">
        <f t="shared" si="855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6"/>
        <v>328</v>
      </c>
      <c r="DIM14" s="68">
        <f t="shared" si="857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8"/>
        <v>330</v>
      </c>
      <c r="DIU14" s="68">
        <f t="shared" si="859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60"/>
        <v>440</v>
      </c>
      <c r="DJC14" s="68">
        <f t="shared" si="861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2"/>
        <v>330</v>
      </c>
      <c r="DJK14" s="68">
        <f t="shared" si="863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4"/>
        <v>330</v>
      </c>
      <c r="DJS14" s="68">
        <f t="shared" si="865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6"/>
        <v>220</v>
      </c>
      <c r="DKA14" s="68">
        <f t="shared" si="867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8"/>
        <v>442</v>
      </c>
      <c r="DKI14" s="68">
        <f t="shared" si="869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70"/>
        <v>330</v>
      </c>
      <c r="DKQ14" s="68">
        <f t="shared" si="871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2"/>
        <v>220</v>
      </c>
      <c r="DKY14" s="68">
        <f t="shared" si="873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4"/>
        <v>110</v>
      </c>
      <c r="DLG14" s="68">
        <f t="shared" si="875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6"/>
        <v>220</v>
      </c>
      <c r="DLO14" s="68">
        <f t="shared" si="877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8"/>
        <v>455</v>
      </c>
      <c r="DLW14" s="68">
        <f t="shared" si="879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80"/>
        <v>110</v>
      </c>
      <c r="DME14" s="68">
        <f t="shared" si="881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2"/>
        <v>200</v>
      </c>
      <c r="DMM14" s="68">
        <f t="shared" si="883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4"/>
        <v>220</v>
      </c>
      <c r="DMU14" s="68">
        <f t="shared" si="885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6"/>
        <v>280</v>
      </c>
      <c r="DNC14" s="68">
        <f t="shared" si="887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8"/>
        <v>660</v>
      </c>
      <c r="DNK14" s="68">
        <f t="shared" si="889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90"/>
        <v>0</v>
      </c>
      <c r="DNS14" s="68">
        <f t="shared" si="891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2"/>
        <v>214</v>
      </c>
      <c r="DOA14" s="68">
        <f t="shared" si="893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4"/>
        <v>220</v>
      </c>
      <c r="DOI14" s="68">
        <f t="shared" si="895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6"/>
        <v>221</v>
      </c>
      <c r="DOQ14" s="68">
        <f t="shared" si="897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8"/>
        <v>220</v>
      </c>
      <c r="DOY14" s="68">
        <f t="shared" si="899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900"/>
        <v>221</v>
      </c>
      <c r="DPG14" s="68">
        <f t="shared" si="901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2"/>
        <v>221</v>
      </c>
      <c r="DPO14" s="68">
        <f t="shared" si="903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4"/>
        <v>330</v>
      </c>
      <c r="DPW14" s="492">
        <f t="shared" si="905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6"/>
        <v>721</v>
      </c>
      <c r="DQE14" s="492">
        <f t="shared" si="907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8"/>
        <v>329</v>
      </c>
      <c r="DQM14" s="492">
        <f t="shared" si="909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10"/>
        <v>0</v>
      </c>
      <c r="DQU14" s="68">
        <f t="shared" si="911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2"/>
        <v>312</v>
      </c>
      <c r="DRC14" s="492">
        <f t="shared" si="913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4"/>
        <v>551</v>
      </c>
      <c r="DRK14" s="492">
        <f t="shared" si="915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6"/>
        <v>220</v>
      </c>
      <c r="DRS14" s="68">
        <f t="shared" si="917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8"/>
        <v>423</v>
      </c>
      <c r="DSA14" s="68">
        <f t="shared" si="919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20"/>
        <v>330</v>
      </c>
      <c r="DSI14" s="68">
        <f t="shared" si="921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2"/>
        <v>215</v>
      </c>
      <c r="DSQ14" s="68">
        <f t="shared" si="923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4"/>
        <v>463</v>
      </c>
      <c r="DSY14" s="68">
        <f t="shared" si="925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6"/>
        <v>400</v>
      </c>
      <c r="DTG14" s="68">
        <f t="shared" si="927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8"/>
        <v>510</v>
      </c>
      <c r="DTO14" s="68">
        <f t="shared" si="929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30"/>
        <v>438</v>
      </c>
      <c r="DTW14" s="68">
        <f t="shared" si="931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2"/>
        <v>219</v>
      </c>
      <c r="DUE14" s="68">
        <f t="shared" si="933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4"/>
        <v>332</v>
      </c>
      <c r="DUM14" s="68">
        <f t="shared" si="935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6"/>
        <v>222</v>
      </c>
      <c r="DUU14" s="184">
        <f t="shared" si="937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8"/>
        <v>0</v>
      </c>
      <c r="DVC14" s="68">
        <f t="shared" si="939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40"/>
        <v>490</v>
      </c>
      <c r="DVK14" s="68">
        <f t="shared" si="941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2"/>
        <v>220</v>
      </c>
      <c r="DVS14" s="68">
        <f t="shared" si="943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4"/>
        <v>342</v>
      </c>
      <c r="DWA14" s="68">
        <f t="shared" si="945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6"/>
        <v>0</v>
      </c>
      <c r="DWI14" s="68">
        <f t="shared" si="947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8"/>
        <v>0</v>
      </c>
      <c r="DWQ14" s="68">
        <f t="shared" si="949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50"/>
        <v>201</v>
      </c>
      <c r="DWY14" s="68">
        <f t="shared" si="1207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1"/>
        <v>221</v>
      </c>
      <c r="DXG14" s="68">
        <f t="shared" si="952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3"/>
        <v>110</v>
      </c>
      <c r="DXO14" s="68">
        <f t="shared" si="954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5"/>
        <v>110</v>
      </c>
      <c r="DXW14" s="68">
        <f t="shared" si="956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7"/>
        <v>0</v>
      </c>
      <c r="DYE14" s="68">
        <f t="shared" si="958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9"/>
        <v>100</v>
      </c>
      <c r="DYM14" s="68">
        <f t="shared" si="960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1"/>
        <v>220</v>
      </c>
      <c r="DYU14" s="68">
        <f t="shared" si="962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3"/>
        <v>0</v>
      </c>
      <c r="DZC14" s="68">
        <f t="shared" si="964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5"/>
        <v>222</v>
      </c>
      <c r="DZK14" s="68">
        <f t="shared" si="966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7"/>
        <v>101</v>
      </c>
      <c r="DZS14" s="68">
        <f t="shared" si="968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9"/>
        <v>67</v>
      </c>
      <c r="EAA14" s="68">
        <f t="shared" si="970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1"/>
        <v>0</v>
      </c>
      <c r="EAI14" s="68">
        <f t="shared" si="972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3"/>
        <v>220</v>
      </c>
      <c r="EAQ14" s="68">
        <f t="shared" si="1208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4"/>
        <v>110</v>
      </c>
      <c r="EAY14" s="68">
        <f t="shared" si="975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6"/>
        <v>110</v>
      </c>
      <c r="EBG14" s="68">
        <f t="shared" si="977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8"/>
        <v>110</v>
      </c>
      <c r="EBO14" s="68">
        <f t="shared" si="1137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9"/>
        <v>0</v>
      </c>
      <c r="EBW14" s="68">
        <f t="shared" si="980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1"/>
        <v>272</v>
      </c>
      <c r="ECE14" s="68">
        <f t="shared" si="982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3"/>
        <v>218</v>
      </c>
      <c r="ECM14" s="68">
        <f t="shared" si="984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5"/>
        <v>443</v>
      </c>
      <c r="ECU14" s="68">
        <f t="shared" si="986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7"/>
        <v>513</v>
      </c>
      <c r="EDC14" s="68">
        <f t="shared" si="988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9"/>
        <v>294</v>
      </c>
      <c r="EDK14" s="68">
        <f t="shared" si="990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1"/>
        <v>439</v>
      </c>
      <c r="EDS14" s="184">
        <f t="shared" si="992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3"/>
        <v>282</v>
      </c>
      <c r="EEA14" s="184">
        <f t="shared" si="994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5"/>
        <v>367</v>
      </c>
      <c r="EEI14" s="68">
        <f t="shared" si="996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7"/>
        <v>110</v>
      </c>
      <c r="EEQ14" s="68">
        <f t="shared" si="998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9"/>
        <v>284</v>
      </c>
      <c r="EEY14" s="68">
        <f t="shared" si="1000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1"/>
        <v>612</v>
      </c>
      <c r="EFG14" s="68">
        <f t="shared" si="1002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3"/>
        <v>277</v>
      </c>
      <c r="EFO14" s="68">
        <f t="shared" si="1004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5"/>
        <v>143</v>
      </c>
      <c r="EFW14" s="68">
        <f t="shared" si="1006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7"/>
        <v>321</v>
      </c>
      <c r="EGE14" s="68">
        <f t="shared" si="1008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9"/>
        <v>510</v>
      </c>
      <c r="EGM14" s="68">
        <f t="shared" si="1010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1"/>
        <v>220</v>
      </c>
      <c r="EGU14" s="68">
        <f t="shared" si="1209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2"/>
        <v>110</v>
      </c>
      <c r="EHC14" s="68">
        <f t="shared" si="1013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4"/>
        <v>260</v>
      </c>
      <c r="EHK14" s="68">
        <f t="shared" si="1015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6"/>
        <v>118</v>
      </c>
      <c r="EHS14" s="68">
        <f t="shared" si="1017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8"/>
        <v>338</v>
      </c>
      <c r="EIA14" s="68">
        <f t="shared" si="1019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20"/>
        <v>227</v>
      </c>
      <c r="EII14" s="68">
        <f t="shared" si="1021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2"/>
        <v>342</v>
      </c>
      <c r="EIQ14" s="68">
        <f t="shared" si="1023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4"/>
        <v>0</v>
      </c>
      <c r="EIY14" s="68">
        <f t="shared" si="1025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6"/>
        <v>221</v>
      </c>
      <c r="EJG14" s="68">
        <f t="shared" si="1027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8"/>
        <v>0</v>
      </c>
      <c r="EJO14" s="68">
        <f t="shared" si="1029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30"/>
        <v>0</v>
      </c>
      <c r="EJW14" s="68">
        <f t="shared" si="1031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2"/>
        <v>0</v>
      </c>
      <c r="EKE14" s="68">
        <f t="shared" si="1033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4"/>
        <v>0</v>
      </c>
      <c r="EKM14" s="68">
        <f t="shared" si="1035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6"/>
        <v>0</v>
      </c>
      <c r="EKU14" s="184">
        <f t="shared" si="1037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8"/>
        <v>0</v>
      </c>
      <c r="ELD14" s="211">
        <f t="shared" si="1039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40"/>
        <v>0</v>
      </c>
      <c r="ELL14" s="211">
        <f t="shared" si="1041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2"/>
        <v>0</v>
      </c>
      <c r="ELT14" s="211">
        <f t="shared" si="1043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4"/>
        <v>463</v>
      </c>
      <c r="EMB14" s="211">
        <f t="shared" si="1045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6"/>
        <v>128</v>
      </c>
      <c r="EMJ14" s="211">
        <f t="shared" si="1047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8"/>
        <v>0</v>
      </c>
      <c r="EMR14" s="211">
        <f t="shared" si="1049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50"/>
        <v>245</v>
      </c>
      <c r="EMZ14" s="211">
        <f t="shared" si="1051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2"/>
        <v>0</v>
      </c>
      <c r="ENH14" s="211">
        <f t="shared" si="1053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4"/>
        <v>220</v>
      </c>
      <c r="ENP14" s="211">
        <f t="shared" si="1055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6"/>
        <v>110</v>
      </c>
      <c r="ENX14" s="211">
        <f t="shared" si="1057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8"/>
        <v>438</v>
      </c>
      <c r="EOF14" s="211">
        <f t="shared" si="1059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60"/>
        <v>0</v>
      </c>
      <c r="EON14" s="211">
        <f t="shared" si="1061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2"/>
        <v>158</v>
      </c>
      <c r="EOV14" s="211">
        <f t="shared" si="1063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4"/>
        <v>220</v>
      </c>
      <c r="EPD14" s="211">
        <f t="shared" si="1065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6"/>
        <v>220</v>
      </c>
      <c r="EPL14" s="211">
        <f t="shared" si="1067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8"/>
        <v>109</v>
      </c>
      <c r="EPT14" s="211">
        <f t="shared" si="1069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70"/>
        <v>558</v>
      </c>
      <c r="EQB14" s="211">
        <f t="shared" si="1071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2"/>
        <v>110</v>
      </c>
      <c r="EQJ14" s="211">
        <f t="shared" si="1073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4"/>
        <v>383</v>
      </c>
      <c r="EQR14" s="211">
        <f t="shared" si="1075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6"/>
        <v>0</v>
      </c>
      <c r="EQZ14" s="211">
        <f t="shared" si="1077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8"/>
        <v>469</v>
      </c>
      <c r="ERH14" s="211">
        <f t="shared" si="1079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80"/>
        <v>0</v>
      </c>
      <c r="ERP14" s="211">
        <f t="shared" si="1081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2"/>
        <v>219</v>
      </c>
      <c r="ERX14" s="211">
        <f t="shared" si="1083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4"/>
        <v>110</v>
      </c>
      <c r="ESF14" s="211">
        <f t="shared" si="1085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6"/>
        <v>219</v>
      </c>
      <c r="ESN14" s="211">
        <f t="shared" si="1087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8"/>
        <v>260</v>
      </c>
      <c r="ESV14" s="211">
        <f t="shared" si="1089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90"/>
        <v>330</v>
      </c>
      <c r="ETD14" s="211">
        <f t="shared" si="1091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2"/>
        <v>0</v>
      </c>
      <c r="ETL14" s="211">
        <f t="shared" si="1093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4"/>
        <v>452</v>
      </c>
      <c r="ETT14" s="211">
        <f t="shared" si="1095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6"/>
        <v>342</v>
      </c>
      <c r="EUB14" s="211">
        <f t="shared" si="1097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8"/>
        <v>224</v>
      </c>
      <c r="EUJ14" s="211">
        <f t="shared" si="1099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100"/>
        <v>0</v>
      </c>
      <c r="EUR14" s="211">
        <f t="shared" si="1101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2"/>
        <v>0</v>
      </c>
      <c r="EUZ14" s="211">
        <f t="shared" si="1103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4"/>
        <v>0</v>
      </c>
      <c r="EVH14" s="211">
        <f t="shared" si="1105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6"/>
        <v>0</v>
      </c>
      <c r="EVP14" s="211">
        <f t="shared" si="1107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8"/>
        <v>0</v>
      </c>
      <c r="EVX14" s="211">
        <f t="shared" si="1109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10"/>
        <v>0</v>
      </c>
      <c r="EWF14" s="211">
        <f t="shared" si="1111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2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3"/>
        <v>0</v>
      </c>
      <c r="EWV14" s="211">
        <f t="shared" si="1114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5"/>
        <v>0</v>
      </c>
      <c r="EXD14" s="211">
        <f t="shared" si="1116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7"/>
        <v>0</v>
      </c>
      <c r="EXL14" s="211">
        <f t="shared" si="1118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9"/>
        <v>0</v>
      </c>
      <c r="EXT14" s="211">
        <f t="shared" si="1120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1"/>
        <v>0</v>
      </c>
      <c r="EYB14" s="211">
        <f t="shared" si="1122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3"/>
        <v>0</v>
      </c>
      <c r="EYJ14" s="211">
        <f t="shared" si="1124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5"/>
        <v>0</v>
      </c>
      <c r="EYR14" s="211">
        <f t="shared" si="1126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7"/>
        <v>0</v>
      </c>
      <c r="EYZ14" s="873">
        <f t="shared" si="1128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9"/>
        <v>0</v>
      </c>
      <c r="EZH14" s="873">
        <f t="shared" si="1130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1"/>
        <v>0</v>
      </c>
      <c r="EZP14" s="873">
        <f t="shared" si="1132"/>
        <v>0</v>
      </c>
      <c r="EZQ14" s="458">
        <v>0</v>
      </c>
      <c r="EZR14" s="83"/>
      <c r="EZS14" s="83">
        <v>0</v>
      </c>
      <c r="EZT14" s="83"/>
      <c r="EZU14" s="83"/>
      <c r="EZV14" s="83">
        <v>0</v>
      </c>
      <c r="EZW14" s="872">
        <f t="shared" si="1133"/>
        <v>0</v>
      </c>
      <c r="EZX14" s="873">
        <f t="shared" si="1134"/>
        <v>0</v>
      </c>
      <c r="EZY14" s="195">
        <v>0</v>
      </c>
      <c r="EZZ14" s="49">
        <v>0</v>
      </c>
      <c r="FAA14" s="49"/>
      <c r="FAB14" s="49"/>
      <c r="FAC14" s="49"/>
      <c r="FAD14" s="49"/>
      <c r="FAE14" s="872">
        <f t="shared" si="1135"/>
        <v>0</v>
      </c>
      <c r="FAF14" s="873">
        <f t="shared" si="1136"/>
        <v>0</v>
      </c>
    </row>
    <row r="15" spans="1:4088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0</v>
      </c>
      <c r="G15" s="24"/>
      <c r="H15" s="24">
        <v>1736</v>
      </c>
      <c r="I15" s="360"/>
      <c r="J15" s="360">
        <f>SUMIF(SUMPK!$B:$B,$B:$B,SUMPK!$O:$O)</f>
        <v>0</v>
      </c>
      <c r="K15" s="15">
        <f t="shared" si="1210"/>
        <v>0</v>
      </c>
      <c r="L15" s="24">
        <f t="shared" si="189"/>
        <v>1736</v>
      </c>
      <c r="M15" s="24">
        <f t="shared" si="190"/>
        <v>1736</v>
      </c>
      <c r="N15" s="15">
        <v>103.16666666666667</v>
      </c>
      <c r="O15" s="276">
        <f t="shared" si="191"/>
        <v>16.827140549273022</v>
      </c>
      <c r="P15" s="712">
        <v>367.16666666666669</v>
      </c>
      <c r="Q15" s="276">
        <f t="shared" si="192"/>
        <v>28.368588288697225</v>
      </c>
      <c r="R15" s="277">
        <f t="shared" si="193"/>
        <v>184.61538461538461</v>
      </c>
      <c r="S15" s="222">
        <v>4800</v>
      </c>
      <c r="T15" s="276">
        <f t="shared" si="194"/>
        <v>9.4033333333333342</v>
      </c>
      <c r="U15" s="303"/>
      <c r="V15" s="302">
        <f t="shared" si="195"/>
        <v>9.4033333333333342</v>
      </c>
      <c r="W15" s="304" t="e">
        <f t="shared" si="0"/>
        <v>#DIV/0!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3"/>
        <v>4193</v>
      </c>
      <c r="AK15" s="43">
        <f t="shared" si="1144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5"/>
        <v>1197</v>
      </c>
      <c r="AS15" s="43">
        <f t="shared" si="1146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7"/>
        <v>2727</v>
      </c>
      <c r="BA15" s="43">
        <f t="shared" si="1148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9"/>
        <v>4777</v>
      </c>
      <c r="BI15" s="43">
        <f t="shared" si="1150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51"/>
        <v>3314</v>
      </c>
      <c r="BQ15" s="43">
        <f t="shared" si="1152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3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4"/>
        <v>2077</v>
      </c>
      <c r="CG15" s="43">
        <f t="shared" si="1155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6"/>
        <v>2339</v>
      </c>
      <c r="CO15" s="43">
        <f t="shared" si="1157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8"/>
        <v>3295</v>
      </c>
      <c r="CW15" s="43">
        <f t="shared" si="1159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60"/>
        <v>1163</v>
      </c>
      <c r="DE15" s="43">
        <f t="shared" si="1161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62"/>
        <v>1602</v>
      </c>
      <c r="DM15" s="43">
        <f t="shared" si="1163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4"/>
        <v>1597</v>
      </c>
      <c r="DU15" s="43">
        <f t="shared" si="1165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6"/>
        <v>2185</v>
      </c>
      <c r="EC15" s="43">
        <f t="shared" si="1167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8"/>
        <v>2800</v>
      </c>
      <c r="EK15" s="43">
        <f t="shared" si="1169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70"/>
        <v>2043</v>
      </c>
      <c r="ES15" s="43">
        <f t="shared" si="1171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72"/>
        <v>1600</v>
      </c>
      <c r="FA15" s="43">
        <f t="shared" si="1173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4"/>
        <v>3208</v>
      </c>
      <c r="FI15" s="43">
        <f t="shared" si="1175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6"/>
        <v>1979</v>
      </c>
      <c r="FQ15" s="43">
        <f t="shared" si="1177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8"/>
        <v>3486</v>
      </c>
      <c r="FY15" s="43">
        <f t="shared" si="1179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80"/>
        <v>2592</v>
      </c>
      <c r="GG15" s="43">
        <f t="shared" si="1181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82"/>
        <v>1173</v>
      </c>
      <c r="GO15" s="43">
        <f t="shared" si="1183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4"/>
        <v>2979</v>
      </c>
      <c r="GW15" s="43">
        <f t="shared" si="1185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6"/>
        <v>3959</v>
      </c>
      <c r="HE15" s="43">
        <f t="shared" si="1187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8"/>
        <v>2399</v>
      </c>
      <c r="HM15" s="43">
        <f t="shared" si="1189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90"/>
        <v>2833</v>
      </c>
      <c r="HU15" s="43">
        <f t="shared" si="1191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92"/>
        <v>2760</v>
      </c>
      <c r="IC15" s="43">
        <f t="shared" si="1193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4"/>
        <v>3667</v>
      </c>
      <c r="IK15" s="43">
        <f t="shared" si="1195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6"/>
        <v>1200</v>
      </c>
      <c r="IS15" s="68">
        <f t="shared" si="1197"/>
        <v>200</v>
      </c>
      <c r="IT15" s="48"/>
      <c r="IU15" s="49"/>
      <c r="IV15" s="49"/>
      <c r="IW15" s="49"/>
      <c r="IX15" s="49"/>
      <c r="IY15" s="49"/>
      <c r="IZ15" s="67">
        <f t="shared" si="1198"/>
        <v>0</v>
      </c>
      <c r="JA15" s="68">
        <f t="shared" si="1199"/>
        <v>0</v>
      </c>
      <c r="JB15" s="48"/>
      <c r="JC15" s="49"/>
      <c r="JD15" s="49"/>
      <c r="JE15" s="49">
        <v>1307</v>
      </c>
      <c r="JF15" s="49"/>
      <c r="JG15" s="49"/>
      <c r="JH15" s="67">
        <f t="shared" si="1200"/>
        <v>1307</v>
      </c>
      <c r="JI15" s="68">
        <f t="shared" si="1201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202"/>
        <v>1659</v>
      </c>
      <c r="JQ15" s="43">
        <f t="shared" si="1203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4"/>
        <v>4571</v>
      </c>
      <c r="JY15" s="43">
        <f t="shared" si="1205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6"/>
        <v>2091</v>
      </c>
      <c r="KG15" s="43">
        <f t="shared" si="197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8"/>
        <v>800</v>
      </c>
      <c r="KO15" s="68">
        <f t="shared" si="199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200"/>
        <v>3537</v>
      </c>
      <c r="KW15" s="68">
        <f t="shared" si="201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2"/>
        <v>1783</v>
      </c>
      <c r="LE15" s="68">
        <f t="shared" si="203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4"/>
        <v>1915</v>
      </c>
      <c r="LM15" s="68">
        <f t="shared" si="205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6"/>
        <v>3652</v>
      </c>
      <c r="LU15" s="68">
        <f t="shared" si="207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8"/>
        <v>1996</v>
      </c>
      <c r="MC15" s="68">
        <f t="shared" si="209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10"/>
        <v>3193</v>
      </c>
      <c r="MK15" s="68">
        <f t="shared" si="211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2"/>
        <v>2774</v>
      </c>
      <c r="MS15" s="68">
        <f t="shared" si="213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4"/>
        <v>2764</v>
      </c>
      <c r="NA15" s="68">
        <f t="shared" si="215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6"/>
        <v>2808</v>
      </c>
      <c r="NI15" s="68">
        <f t="shared" si="217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8"/>
        <v>4335</v>
      </c>
      <c r="NQ15" s="68">
        <f t="shared" si="219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20"/>
        <v>1190</v>
      </c>
      <c r="NY15" s="68">
        <f t="shared" si="221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2"/>
        <v>3001</v>
      </c>
      <c r="OG15" s="68">
        <f t="shared" si="223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4"/>
        <v>1378</v>
      </c>
      <c r="OO15" s="68">
        <f t="shared" si="225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6"/>
        <v>3170</v>
      </c>
      <c r="OW15" s="68">
        <f t="shared" si="227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8"/>
        <v>2435</v>
      </c>
      <c r="PE15" s="68">
        <f t="shared" si="229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30"/>
        <v>2423</v>
      </c>
      <c r="PM15" s="68">
        <f t="shared" si="231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2"/>
        <v>1188</v>
      </c>
      <c r="PU15" s="105">
        <f t="shared" si="233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4"/>
        <v>2624</v>
      </c>
      <c r="QC15" s="105">
        <f t="shared" si="235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6"/>
        <v>3332</v>
      </c>
      <c r="QK15" s="105">
        <f t="shared" si="237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8"/>
        <v>2250</v>
      </c>
      <c r="QS15" s="105">
        <f t="shared" si="239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40"/>
        <v>2527</v>
      </c>
      <c r="RA15" s="105">
        <f t="shared" si="241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2"/>
        <v>1041</v>
      </c>
      <c r="RI15" s="105">
        <f t="shared" si="243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4"/>
        <v>3170</v>
      </c>
      <c r="RQ15" s="105">
        <f t="shared" si="245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6"/>
        <v>1585</v>
      </c>
      <c r="RY15" s="105">
        <f t="shared" si="247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8"/>
        <v>3836</v>
      </c>
      <c r="SG15" s="105">
        <f t="shared" si="249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50"/>
        <v>1718</v>
      </c>
      <c r="SO15" s="105">
        <f t="shared" si="251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2"/>
        <v>4656</v>
      </c>
      <c r="SW15" s="105">
        <f t="shared" si="253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4"/>
        <v>897</v>
      </c>
      <c r="TE15" s="105">
        <f t="shared" si="255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6"/>
        <v>708</v>
      </c>
      <c r="TM15" s="105">
        <f t="shared" si="257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8"/>
        <v>2806</v>
      </c>
      <c r="TU15" s="105">
        <f t="shared" si="259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60"/>
        <v>4115</v>
      </c>
      <c r="UC15" s="105">
        <f t="shared" si="261"/>
        <v>685.83333333333337</v>
      </c>
      <c r="UD15" s="106"/>
      <c r="UE15" s="107"/>
      <c r="UF15" s="107"/>
      <c r="UG15" s="107"/>
      <c r="UH15" s="107"/>
      <c r="UI15" s="107"/>
      <c r="UJ15" s="104">
        <f t="shared" si="262"/>
        <v>0</v>
      </c>
      <c r="UK15" s="105">
        <f t="shared" si="263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4"/>
        <v>2057</v>
      </c>
      <c r="UT15" s="105">
        <f t="shared" si="265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6"/>
        <v>1000</v>
      </c>
      <c r="VB15" s="105">
        <f t="shared" si="267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8"/>
        <v>2087</v>
      </c>
      <c r="VJ15" s="105">
        <f t="shared" si="269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70"/>
        <v>2823</v>
      </c>
      <c r="VR15" s="105">
        <f t="shared" si="271"/>
        <v>470.5</v>
      </c>
      <c r="VS15" s="106"/>
      <c r="VT15" s="107"/>
      <c r="VU15" s="107"/>
      <c r="VV15" s="107"/>
      <c r="VW15" s="107"/>
      <c r="VX15" s="107"/>
      <c r="VY15" s="104">
        <f t="shared" si="272"/>
        <v>0</v>
      </c>
      <c r="VZ15" s="105">
        <f t="shared" si="273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4"/>
        <v>1600</v>
      </c>
      <c r="WH15" s="68">
        <f t="shared" si="275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6"/>
        <v>1213</v>
      </c>
      <c r="WP15" s="68">
        <f t="shared" si="277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8"/>
        <v>1800</v>
      </c>
      <c r="WY15" s="68">
        <f t="shared" si="279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80"/>
        <v>2023</v>
      </c>
      <c r="XH15" s="68">
        <f t="shared" si="281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2"/>
        <v>1494</v>
      </c>
      <c r="XQ15" s="105">
        <f t="shared" si="283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4"/>
        <v>2750</v>
      </c>
      <c r="XZ15" s="68">
        <f t="shared" si="285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6"/>
        <v>1797</v>
      </c>
      <c r="YI15" s="68">
        <f t="shared" si="287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8"/>
        <v>2169</v>
      </c>
      <c r="YR15" s="68">
        <f t="shared" si="289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90"/>
        <v>1200</v>
      </c>
      <c r="YZ15" s="68">
        <f t="shared" si="291"/>
        <v>200</v>
      </c>
      <c r="ZA15" s="48"/>
      <c r="ZB15" s="49"/>
      <c r="ZC15" s="49"/>
      <c r="ZD15" s="49"/>
      <c r="ZE15" s="49"/>
      <c r="ZF15" s="49"/>
      <c r="ZG15" s="67">
        <f t="shared" si="292"/>
        <v>0</v>
      </c>
      <c r="ZH15" s="68">
        <f t="shared" si="293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4"/>
        <v>2399</v>
      </c>
      <c r="ZP15" s="68">
        <f t="shared" si="295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6"/>
        <v>1797</v>
      </c>
      <c r="ZY15" s="68">
        <f t="shared" si="297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8"/>
        <v>2615</v>
      </c>
      <c r="AAH15" s="68">
        <f t="shared" si="299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300"/>
        <v>1779</v>
      </c>
      <c r="AAP15" s="68">
        <f t="shared" si="301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2"/>
        <v>1597</v>
      </c>
      <c r="AAX15" s="68">
        <f t="shared" si="303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4"/>
        <v>2104</v>
      </c>
      <c r="ABF15" s="68">
        <f t="shared" si="305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6"/>
        <v>674</v>
      </c>
      <c r="ABN15" s="68">
        <f t="shared" si="307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8"/>
        <v>1906</v>
      </c>
      <c r="ABV15" s="68">
        <f t="shared" si="309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10"/>
        <v>789</v>
      </c>
      <c r="ACD15" s="68">
        <f t="shared" si="311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2"/>
        <v>3004</v>
      </c>
      <c r="ACL15" s="68">
        <f t="shared" si="313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4"/>
        <v>422</v>
      </c>
      <c r="ACT15" s="68">
        <f t="shared" si="315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6"/>
        <v>1818</v>
      </c>
      <c r="ADB15" s="68">
        <f t="shared" si="317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8"/>
        <v>440</v>
      </c>
      <c r="ADJ15" s="68">
        <f t="shared" si="319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20"/>
        <v>3462</v>
      </c>
      <c r="ADR15" s="68">
        <f t="shared" si="321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2"/>
        <v>800</v>
      </c>
      <c r="ADZ15" s="68">
        <f t="shared" si="323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4"/>
        <v>1470</v>
      </c>
      <c r="AEH15" s="68">
        <f t="shared" si="325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6"/>
        <v>761</v>
      </c>
      <c r="AEP15" s="68">
        <f t="shared" si="327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8"/>
        <v>791</v>
      </c>
      <c r="AEX15" s="68">
        <f t="shared" si="329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30"/>
        <v>1375</v>
      </c>
      <c r="AFF15" s="68">
        <f t="shared" si="331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2"/>
        <v>1764</v>
      </c>
      <c r="AFN15" s="68">
        <f t="shared" si="333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4"/>
        <v>1341</v>
      </c>
      <c r="AFV15" s="68">
        <f t="shared" si="335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6"/>
        <v>374</v>
      </c>
      <c r="AGD15" s="68">
        <f t="shared" si="337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8"/>
        <v>1658</v>
      </c>
      <c r="AGL15" s="68">
        <f t="shared" si="339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40"/>
        <v>844</v>
      </c>
      <c r="AGU15" s="68">
        <f t="shared" si="341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2"/>
        <v>1567</v>
      </c>
      <c r="AHC15" s="68">
        <f t="shared" si="343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4"/>
        <v>1275</v>
      </c>
      <c r="AHK15" s="68">
        <f t="shared" si="345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6"/>
        <v>1001</v>
      </c>
      <c r="AHS15" s="68">
        <f t="shared" si="347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8"/>
        <v>1330</v>
      </c>
      <c r="AIA15" s="68">
        <f t="shared" si="349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50"/>
        <v>1210</v>
      </c>
      <c r="AII15" s="68">
        <f t="shared" si="351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2"/>
        <v>1082</v>
      </c>
      <c r="AIQ15" s="68">
        <f t="shared" si="353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4"/>
        <v>1600</v>
      </c>
      <c r="AIY15" s="68">
        <f t="shared" si="355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6"/>
        <v>2427</v>
      </c>
      <c r="AJG15" s="68">
        <f t="shared" si="357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8"/>
        <v>1279</v>
      </c>
      <c r="AJO15" s="43">
        <f t="shared" si="359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60"/>
        <v>2054</v>
      </c>
      <c r="AJW15" s="43">
        <f t="shared" si="361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2"/>
        <v>451</v>
      </c>
      <c r="AKE15" s="68">
        <f t="shared" si="363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4"/>
        <v>858</v>
      </c>
      <c r="AKM15" s="184">
        <f t="shared" si="365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6"/>
        <v>1597</v>
      </c>
      <c r="AKU15" s="184">
        <f t="shared" si="367"/>
        <v>266.16666666666669</v>
      </c>
      <c r="AKV15" s="48"/>
      <c r="AKW15" s="49"/>
      <c r="AKX15" s="49"/>
      <c r="AKY15" s="49"/>
      <c r="AKZ15" s="49"/>
      <c r="ALA15" s="49"/>
      <c r="ALB15" s="67">
        <f t="shared" si="368"/>
        <v>0</v>
      </c>
      <c r="ALC15" s="68">
        <f t="shared" si="369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70"/>
        <v>1777</v>
      </c>
      <c r="ALK15" s="68">
        <f t="shared" si="371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2"/>
        <v>440</v>
      </c>
      <c r="ALS15" s="68">
        <f t="shared" si="373"/>
        <v>73.333333333333329</v>
      </c>
      <c r="ALT15" s="48"/>
      <c r="ALU15" s="49"/>
      <c r="ALV15" s="49"/>
      <c r="ALW15" s="49"/>
      <c r="ALX15" s="49"/>
      <c r="ALY15" s="49"/>
      <c r="ALZ15" s="67">
        <f t="shared" si="374"/>
        <v>0</v>
      </c>
      <c r="AMA15" s="68">
        <f t="shared" si="375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6"/>
        <v>893</v>
      </c>
      <c r="AMI15" s="68">
        <f t="shared" si="377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8"/>
        <v>1071</v>
      </c>
      <c r="AMQ15" s="68">
        <f t="shared" si="379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80"/>
        <v>1009</v>
      </c>
      <c r="AMY15" s="68">
        <f t="shared" si="381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2"/>
        <v>2125</v>
      </c>
      <c r="ANG15" s="68">
        <f t="shared" si="383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4"/>
        <v>1417</v>
      </c>
      <c r="ANO15" s="68">
        <f t="shared" si="385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6"/>
        <v>1230</v>
      </c>
      <c r="ANW15" s="68">
        <f t="shared" si="387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8"/>
        <v>1690</v>
      </c>
      <c r="AOE15" s="68">
        <f t="shared" si="389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90"/>
        <v>219</v>
      </c>
      <c r="AOM15" s="68">
        <f t="shared" si="391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2"/>
        <v>1144</v>
      </c>
      <c r="AOU15" s="68">
        <f t="shared" si="393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4"/>
        <v>1241</v>
      </c>
      <c r="APC15" s="68">
        <f t="shared" si="395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6"/>
        <v>373</v>
      </c>
      <c r="APK15" s="68">
        <f t="shared" si="397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8"/>
        <v>2169</v>
      </c>
      <c r="APS15" s="68">
        <f t="shared" si="399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400"/>
        <v>1781</v>
      </c>
      <c r="AQA15" s="68">
        <f t="shared" si="401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2"/>
        <v>660</v>
      </c>
      <c r="AQI15" s="68">
        <f t="shared" si="403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4"/>
        <v>1817</v>
      </c>
      <c r="AQQ15" s="68">
        <f t="shared" si="405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6"/>
        <v>1620</v>
      </c>
      <c r="AQY15" s="68">
        <f t="shared" si="407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8"/>
        <v>1230</v>
      </c>
      <c r="ARG15" s="68">
        <f t="shared" si="409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10"/>
        <v>2011</v>
      </c>
      <c r="ARO15" s="68">
        <f t="shared" si="411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2"/>
        <v>1668</v>
      </c>
      <c r="ARW15" s="68">
        <f t="shared" si="413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4"/>
        <v>1347</v>
      </c>
      <c r="ASE15" s="68">
        <f t="shared" si="415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6"/>
        <v>2128</v>
      </c>
      <c r="ASM15" s="68">
        <f t="shared" si="417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8"/>
        <v>1136</v>
      </c>
      <c r="ASU15" s="68">
        <f t="shared" si="419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20"/>
        <v>880</v>
      </c>
      <c r="ATC15" s="68">
        <f t="shared" si="421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2"/>
        <v>877</v>
      </c>
      <c r="ATK15" s="68">
        <f t="shared" si="423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4"/>
        <v>1195</v>
      </c>
      <c r="ATS15" s="68">
        <f t="shared" si="425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6"/>
        <v>2208</v>
      </c>
      <c r="AUA15" s="68">
        <f t="shared" si="427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8"/>
        <v>900</v>
      </c>
      <c r="AUI15" s="68">
        <f t="shared" si="429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30"/>
        <v>1394</v>
      </c>
      <c r="AUQ15" s="68">
        <f t="shared" si="431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2"/>
        <v>440</v>
      </c>
      <c r="AUY15" s="68">
        <f t="shared" si="433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4"/>
        <v>1657</v>
      </c>
      <c r="AVG15" s="68">
        <f t="shared" si="435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6"/>
        <v>1495</v>
      </c>
      <c r="AVO15" s="68">
        <f t="shared" si="437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8"/>
        <v>474</v>
      </c>
      <c r="AVW15" s="68">
        <f t="shared" si="439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40"/>
        <v>2018</v>
      </c>
      <c r="AWE15" s="68">
        <f t="shared" si="441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2"/>
        <v>877</v>
      </c>
      <c r="AWM15" s="68">
        <f t="shared" si="443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4"/>
        <v>1097</v>
      </c>
      <c r="AWU15" s="43">
        <f t="shared" si="445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6"/>
        <v>894</v>
      </c>
      <c r="AXC15" s="43">
        <f t="shared" si="447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8"/>
        <v>1210</v>
      </c>
      <c r="AXK15" s="43">
        <f t="shared" si="449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50"/>
        <v>980</v>
      </c>
      <c r="AXS15" s="43">
        <f t="shared" si="451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2"/>
        <v>859</v>
      </c>
      <c r="AYA15" s="43">
        <f t="shared" si="453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4"/>
        <v>883</v>
      </c>
      <c r="AYI15" s="43">
        <f t="shared" si="455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6"/>
        <v>891</v>
      </c>
      <c r="AYQ15" s="43">
        <f t="shared" si="457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8"/>
        <v>641</v>
      </c>
      <c r="AYY15" s="43">
        <f t="shared" si="459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60"/>
        <v>1052</v>
      </c>
      <c r="AZG15" s="43">
        <f t="shared" si="461"/>
        <v>175.33333333333334</v>
      </c>
      <c r="AZH15" s="48"/>
      <c r="AZI15" s="49"/>
      <c r="AZJ15" s="49"/>
      <c r="AZK15" s="49"/>
      <c r="AZL15" s="49"/>
      <c r="AZM15" s="49"/>
      <c r="AZN15" s="42">
        <f t="shared" si="462"/>
        <v>0</v>
      </c>
      <c r="AZO15" s="43">
        <f t="shared" si="463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4"/>
        <v>1297</v>
      </c>
      <c r="AZW15" s="43">
        <f t="shared" si="465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6"/>
        <v>440</v>
      </c>
      <c r="BAE15" s="43">
        <f t="shared" si="467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8"/>
        <v>727</v>
      </c>
      <c r="BAM15" s="43">
        <f t="shared" si="469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70"/>
        <v>636</v>
      </c>
      <c r="BAU15" s="43">
        <f t="shared" si="471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2"/>
        <v>995</v>
      </c>
      <c r="BBC15" s="43">
        <f t="shared" si="473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4"/>
        <v>702</v>
      </c>
      <c r="BBK15" s="43">
        <f t="shared" si="475"/>
        <v>117</v>
      </c>
      <c r="BBL15" s="48"/>
      <c r="BBM15" s="49"/>
      <c r="BBN15" s="49"/>
      <c r="BBO15" s="49"/>
      <c r="BBP15" s="49"/>
      <c r="BBQ15" s="49"/>
      <c r="BBR15" s="42">
        <f t="shared" si="476"/>
        <v>0</v>
      </c>
      <c r="BBS15" s="43">
        <f t="shared" si="477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8"/>
        <v>899</v>
      </c>
      <c r="BCA15" s="43">
        <f t="shared" si="479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80"/>
        <v>434</v>
      </c>
      <c r="BCI15" s="43">
        <f t="shared" si="481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2"/>
        <v>945</v>
      </c>
      <c r="BCQ15" s="43">
        <f t="shared" si="483"/>
        <v>157.5</v>
      </c>
      <c r="BCR15" s="48"/>
      <c r="BCS15" s="49"/>
      <c r="BCT15" s="49"/>
      <c r="BCU15" s="49"/>
      <c r="BCV15" s="49"/>
      <c r="BCW15" s="49"/>
      <c r="BCX15" s="42">
        <f t="shared" si="484"/>
        <v>0</v>
      </c>
      <c r="BCY15" s="43">
        <f t="shared" si="485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6"/>
        <v>992</v>
      </c>
      <c r="BDG15" s="43">
        <f t="shared" si="487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8"/>
        <v>396</v>
      </c>
      <c r="BDO15" s="43">
        <f t="shared" si="489"/>
        <v>66</v>
      </c>
      <c r="BDP15" s="48"/>
      <c r="BDQ15" s="49"/>
      <c r="BDR15" s="49"/>
      <c r="BDS15" s="49"/>
      <c r="BDT15" s="49"/>
      <c r="BDU15" s="49"/>
      <c r="BDV15" s="42">
        <f t="shared" si="490"/>
        <v>0</v>
      </c>
      <c r="BDW15" s="43">
        <f t="shared" si="491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2"/>
        <v>1446</v>
      </c>
      <c r="BEE15" s="43">
        <f t="shared" si="493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4"/>
        <v>451</v>
      </c>
      <c r="BEM15" s="43">
        <f t="shared" si="495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6"/>
        <v>436</v>
      </c>
      <c r="BEU15" s="43">
        <f t="shared" si="497"/>
        <v>72.666666666666671</v>
      </c>
      <c r="BEV15" s="82"/>
      <c r="BEW15" s="83"/>
      <c r="BEX15" s="83"/>
      <c r="BEY15" s="83"/>
      <c r="BEZ15" s="83"/>
      <c r="BFA15" s="83"/>
      <c r="BFB15" s="42">
        <f t="shared" si="498"/>
        <v>0</v>
      </c>
      <c r="BFC15" s="43">
        <f t="shared" si="499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500"/>
        <v>788</v>
      </c>
      <c r="BFK15" s="43">
        <f t="shared" si="501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2"/>
        <v>597</v>
      </c>
      <c r="BFS15" s="43">
        <f t="shared" si="503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4"/>
        <v>441</v>
      </c>
      <c r="BGA15" s="43">
        <f t="shared" si="505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6"/>
        <v>717</v>
      </c>
      <c r="BGI15" s="43">
        <f t="shared" si="507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8"/>
        <v>881</v>
      </c>
      <c r="BGQ15" s="43">
        <f t="shared" si="509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10"/>
        <v>400</v>
      </c>
      <c r="BGY15" s="43">
        <f t="shared" si="511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2"/>
        <v>1089</v>
      </c>
      <c r="BHG15" s="43">
        <f t="shared" si="513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4"/>
        <v>656</v>
      </c>
      <c r="BHO15" s="43">
        <f t="shared" si="515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6"/>
        <v>655</v>
      </c>
      <c r="BHW15" s="43">
        <f t="shared" si="517"/>
        <v>109.16666666666667</v>
      </c>
      <c r="BHX15" s="48"/>
      <c r="BHY15" s="49"/>
      <c r="BHZ15" s="49"/>
      <c r="BIA15" s="49"/>
      <c r="BIB15" s="49"/>
      <c r="BIC15" s="49"/>
      <c r="BID15" s="42">
        <f t="shared" si="518"/>
        <v>0</v>
      </c>
      <c r="BIE15" s="43">
        <f t="shared" si="519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20"/>
        <v>1031</v>
      </c>
      <c r="BIM15" s="43">
        <f t="shared" si="521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2"/>
        <v>748</v>
      </c>
      <c r="BIU15" s="43">
        <f t="shared" si="523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4"/>
        <v>439</v>
      </c>
      <c r="BJC15" s="43">
        <f t="shared" si="525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6"/>
        <v>878</v>
      </c>
      <c r="BJK15" s="43">
        <f t="shared" si="527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8"/>
        <v>605</v>
      </c>
      <c r="BJS15" s="43">
        <f t="shared" si="529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30"/>
        <v>438</v>
      </c>
      <c r="BKA15" s="43">
        <f t="shared" si="531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2"/>
        <v>212</v>
      </c>
      <c r="BKI15" s="68">
        <f t="shared" si="533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4"/>
        <v>787</v>
      </c>
      <c r="BKQ15" s="43">
        <f t="shared" si="535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6"/>
        <v>640</v>
      </c>
      <c r="BKY15" s="43">
        <f t="shared" si="537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8"/>
        <v>440</v>
      </c>
      <c r="BLG15" s="43">
        <f t="shared" si="539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40"/>
        <v>219</v>
      </c>
      <c r="BLO15" s="43">
        <f t="shared" si="541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2"/>
        <v>442</v>
      </c>
      <c r="BLW15" s="43">
        <f t="shared" si="543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4"/>
        <v>707</v>
      </c>
      <c r="BME15" s="43">
        <f t="shared" si="545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6"/>
        <v>200</v>
      </c>
      <c r="BMM15" s="43">
        <f t="shared" si="547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8"/>
        <v>1048</v>
      </c>
      <c r="BMU15" s="43">
        <f t="shared" si="549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50"/>
        <v>1294</v>
      </c>
      <c r="BNC15" s="43">
        <f t="shared" si="551"/>
        <v>215.66666666666666</v>
      </c>
      <c r="BND15" s="48"/>
      <c r="BNE15" s="49"/>
      <c r="BNF15" s="49"/>
      <c r="BNG15" s="49"/>
      <c r="BNH15" s="49"/>
      <c r="BNI15" s="49"/>
      <c r="BNJ15" s="42">
        <f t="shared" si="552"/>
        <v>0</v>
      </c>
      <c r="BNK15" s="43">
        <f t="shared" si="553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4"/>
        <v>665</v>
      </c>
      <c r="BNS15" s="43">
        <f t="shared" si="555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6"/>
        <v>549</v>
      </c>
      <c r="BOA15" s="43">
        <f t="shared" si="557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8"/>
        <v>451</v>
      </c>
      <c r="BOI15" s="43">
        <f t="shared" si="559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60"/>
        <v>1505</v>
      </c>
      <c r="BOQ15" s="43">
        <f t="shared" si="561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2"/>
        <v>816</v>
      </c>
      <c r="BOY15" s="43">
        <f t="shared" si="563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4"/>
        <v>999</v>
      </c>
      <c r="BPG15" s="43">
        <f t="shared" si="565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6"/>
        <v>1972</v>
      </c>
      <c r="BPO15" s="43">
        <f t="shared" si="567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8"/>
        <v>572</v>
      </c>
      <c r="BPW15" s="43">
        <f t="shared" si="569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70"/>
        <v>846</v>
      </c>
      <c r="BQE15" s="43">
        <f t="shared" si="571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2"/>
        <v>1355</v>
      </c>
      <c r="BQM15" s="43">
        <f t="shared" si="573"/>
        <v>225.83333333333334</v>
      </c>
      <c r="BQN15" s="63"/>
      <c r="BQO15" s="64"/>
      <c r="BQP15" s="64"/>
      <c r="BQQ15" s="64"/>
      <c r="BQR15" s="64"/>
      <c r="BQS15" s="64"/>
      <c r="BQT15" s="67">
        <f t="shared" si="574"/>
        <v>0</v>
      </c>
      <c r="BQU15" s="43">
        <f t="shared" si="575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6"/>
        <v>798</v>
      </c>
      <c r="BRC15" s="43">
        <f t="shared" si="577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8"/>
        <v>616</v>
      </c>
      <c r="BRK15" s="43">
        <f t="shared" si="579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80"/>
        <v>1199</v>
      </c>
      <c r="BRS15" s="68">
        <f t="shared" si="581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2"/>
        <v>773</v>
      </c>
      <c r="BSA15" s="43">
        <f t="shared" si="583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4"/>
        <v>237</v>
      </c>
      <c r="BSI15" s="43">
        <f t="shared" si="585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6"/>
        <v>787</v>
      </c>
      <c r="BSQ15" s="43">
        <f t="shared" si="587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8"/>
        <v>1102</v>
      </c>
      <c r="BSY15" s="43">
        <f t="shared" si="589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90"/>
        <v>863</v>
      </c>
      <c r="BTG15" s="43">
        <f t="shared" si="591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2"/>
        <v>635</v>
      </c>
      <c r="BTO15" s="68">
        <f t="shared" si="593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4"/>
        <v>882</v>
      </c>
      <c r="BTW15" s="43">
        <f t="shared" si="595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6"/>
        <v>950</v>
      </c>
      <c r="BUE15" s="68">
        <f t="shared" si="597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8"/>
        <v>1615</v>
      </c>
      <c r="BUM15" s="68">
        <f t="shared" si="599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600"/>
        <v>672</v>
      </c>
      <c r="BUU15" s="68">
        <f t="shared" si="601"/>
        <v>112</v>
      </c>
      <c r="BUV15" s="48"/>
      <c r="BUW15" s="49"/>
      <c r="BUX15" s="49"/>
      <c r="BUY15" s="49"/>
      <c r="BUZ15" s="49"/>
      <c r="BVA15" s="49"/>
      <c r="BVB15" s="67">
        <f t="shared" si="602"/>
        <v>0</v>
      </c>
      <c r="BVC15" s="68">
        <f t="shared" si="603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4"/>
        <v>629</v>
      </c>
      <c r="BVK15" s="68">
        <f t="shared" si="605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6"/>
        <v>600</v>
      </c>
      <c r="BVS15" s="68">
        <f t="shared" si="607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8"/>
        <v>1418</v>
      </c>
      <c r="BWA15" s="68">
        <f t="shared" si="609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10"/>
        <v>444</v>
      </c>
      <c r="BWI15" s="68">
        <f t="shared" si="611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2"/>
        <v>994</v>
      </c>
      <c r="BWQ15" s="68">
        <f t="shared" si="613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4"/>
        <v>1211</v>
      </c>
      <c r="BWY15" s="68">
        <f t="shared" si="615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6"/>
        <v>963</v>
      </c>
      <c r="BXG15" s="68">
        <f t="shared" si="617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8"/>
        <v>748</v>
      </c>
      <c r="BXO15" s="68">
        <f t="shared" si="619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20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1"/>
        <v>1246</v>
      </c>
      <c r="BYE15" s="68">
        <f t="shared" si="622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3"/>
        <v>819</v>
      </c>
      <c r="BYM15" s="68">
        <f t="shared" si="624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5"/>
        <v>1379</v>
      </c>
      <c r="BYU15" s="68">
        <f t="shared" si="626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7"/>
        <v>1290</v>
      </c>
      <c r="BZC15" s="68">
        <f t="shared" si="628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9"/>
        <v>1191</v>
      </c>
      <c r="BZK15" s="68">
        <f t="shared" si="630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1"/>
        <v>1090</v>
      </c>
      <c r="BZS15" s="68">
        <f t="shared" si="632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3"/>
        <v>885</v>
      </c>
      <c r="CAA15" s="68">
        <f t="shared" si="634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5"/>
        <v>1424</v>
      </c>
      <c r="CAI15" s="68">
        <f t="shared" si="636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7"/>
        <v>1672</v>
      </c>
      <c r="CAQ15" s="68">
        <f t="shared" si="638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9"/>
        <v>2328</v>
      </c>
      <c r="CAY15" s="68">
        <f t="shared" si="640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1"/>
        <v>580</v>
      </c>
      <c r="CBG15" s="68">
        <f t="shared" si="642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3"/>
        <v>1488</v>
      </c>
      <c r="CBO15" s="68">
        <f t="shared" si="644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5"/>
        <v>1190</v>
      </c>
      <c r="CBW15" s="68">
        <f t="shared" si="646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7"/>
        <v>1341</v>
      </c>
      <c r="CCE15" s="68">
        <f t="shared" si="648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9"/>
        <v>858</v>
      </c>
      <c r="CCM15" s="68">
        <f t="shared" si="650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1"/>
        <v>1570</v>
      </c>
      <c r="CCU15" s="68">
        <f t="shared" si="652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3"/>
        <v>659</v>
      </c>
      <c r="CDC15" s="68">
        <f t="shared" si="654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5"/>
        <v>1865</v>
      </c>
      <c r="CDK15" s="68">
        <f t="shared" si="656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7"/>
        <v>1607</v>
      </c>
      <c r="CDS15" s="68">
        <f t="shared" si="658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9"/>
        <v>1270</v>
      </c>
      <c r="CEA15" s="68">
        <f t="shared" si="660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1"/>
        <v>669</v>
      </c>
      <c r="CEI15" s="68">
        <f t="shared" si="662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3"/>
        <v>2129</v>
      </c>
      <c r="CEQ15" s="68">
        <f t="shared" si="664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5"/>
        <v>1206</v>
      </c>
      <c r="CEY15" s="68">
        <f t="shared" si="666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7"/>
        <v>2203</v>
      </c>
      <c r="CFG15" s="68">
        <f t="shared" si="668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9"/>
        <v>1320</v>
      </c>
      <c r="CFO15" s="68">
        <f t="shared" si="670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1"/>
        <v>2271</v>
      </c>
      <c r="CFW15" s="68">
        <f t="shared" si="672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3"/>
        <v>1399</v>
      </c>
      <c r="CGE15" s="68">
        <f t="shared" si="674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5"/>
        <v>885</v>
      </c>
      <c r="CGM15" s="68">
        <f t="shared" si="676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7"/>
        <v>1828</v>
      </c>
      <c r="CGU15" s="68">
        <f t="shared" si="678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9"/>
        <v>2108</v>
      </c>
      <c r="CHC15" s="68">
        <f t="shared" si="680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1"/>
        <v>2672</v>
      </c>
      <c r="CHK15" s="68">
        <f t="shared" si="682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3"/>
        <v>526</v>
      </c>
      <c r="CHS15" s="68">
        <f t="shared" si="684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5"/>
        <v>1426</v>
      </c>
      <c r="CIA15" s="68">
        <f t="shared" si="686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7"/>
        <v>2315</v>
      </c>
      <c r="CII15" s="68">
        <f t="shared" si="688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9"/>
        <v>938</v>
      </c>
      <c r="CIQ15" s="68">
        <f t="shared" si="690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1"/>
        <v>1464</v>
      </c>
      <c r="CIY15" s="68">
        <f t="shared" si="692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3"/>
        <v>1830</v>
      </c>
      <c r="CJG15" s="68">
        <f t="shared" si="1206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4"/>
        <v>1324</v>
      </c>
      <c r="CJO15" s="68">
        <f t="shared" si="695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6"/>
        <v>1153</v>
      </c>
      <c r="CJW15" s="68">
        <f t="shared" si="697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8"/>
        <v>1785</v>
      </c>
      <c r="CKE15" s="68">
        <f t="shared" si="699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700"/>
        <v>2187</v>
      </c>
      <c r="CKM15" s="68">
        <f t="shared" si="701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2"/>
        <v>1984</v>
      </c>
      <c r="CKU15" s="68">
        <f t="shared" si="703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4"/>
        <v>659</v>
      </c>
      <c r="CLC15" s="68">
        <f t="shared" si="705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6"/>
        <v>1688</v>
      </c>
      <c r="CLK15" s="68">
        <f t="shared" si="707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8"/>
        <v>1752</v>
      </c>
      <c r="CLS15" s="68">
        <f t="shared" si="709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10"/>
        <v>1100</v>
      </c>
      <c r="CMA15" s="68">
        <f t="shared" si="711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2"/>
        <v>2594</v>
      </c>
      <c r="CMI15" s="68">
        <f t="shared" si="713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4"/>
        <v>1002</v>
      </c>
      <c r="CMQ15" s="68">
        <f t="shared" si="715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6"/>
        <v>1895</v>
      </c>
      <c r="CMY15" s="68">
        <f t="shared" si="717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8"/>
        <v>1997</v>
      </c>
      <c r="CNG15" s="68">
        <f t="shared" si="719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20"/>
        <v>2044</v>
      </c>
      <c r="CNO15" s="68">
        <f t="shared" si="721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2"/>
        <v>355</v>
      </c>
      <c r="CNW15" s="68">
        <f t="shared" si="723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4"/>
        <v>1841</v>
      </c>
      <c r="COE15" s="68">
        <f t="shared" si="725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6"/>
        <v>2211</v>
      </c>
      <c r="COM15" s="68">
        <f t="shared" si="727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8"/>
        <v>1760</v>
      </c>
      <c r="COU15" s="68">
        <f t="shared" si="729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30"/>
        <v>330</v>
      </c>
      <c r="CPC15" s="68">
        <f t="shared" si="731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2"/>
        <v>2141</v>
      </c>
      <c r="CPK15" s="68">
        <f t="shared" si="733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4"/>
        <v>692</v>
      </c>
      <c r="CPS15" s="68">
        <f t="shared" si="735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6"/>
        <v>3316</v>
      </c>
      <c r="CQA15" s="68">
        <f t="shared" si="737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8"/>
        <v>1067</v>
      </c>
      <c r="CQI15" s="68">
        <f t="shared" si="739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40"/>
        <v>1938</v>
      </c>
      <c r="CQQ15" s="68">
        <f t="shared" si="741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2"/>
        <v>696</v>
      </c>
      <c r="CQY15" s="68">
        <f t="shared" si="743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4"/>
        <v>1448</v>
      </c>
      <c r="CRG15" s="68">
        <f t="shared" si="745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6"/>
        <v>1600</v>
      </c>
      <c r="CRO15" s="68">
        <f t="shared" si="747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8"/>
        <v>1096</v>
      </c>
      <c r="CRW15" s="68">
        <f t="shared" si="749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50"/>
        <v>1901</v>
      </c>
      <c r="CSE15" s="68">
        <f t="shared" si="751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2"/>
        <v>1704</v>
      </c>
      <c r="CSM15" s="68">
        <f t="shared" si="753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4"/>
        <v>766</v>
      </c>
      <c r="CSU15" s="68">
        <f t="shared" si="755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6"/>
        <v>1179</v>
      </c>
      <c r="CTC15" s="68">
        <f t="shared" si="757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8"/>
        <v>1383</v>
      </c>
      <c r="CTK15" s="68">
        <f t="shared" si="759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60"/>
        <v>1050</v>
      </c>
      <c r="CTS15" s="68">
        <f t="shared" si="761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2"/>
        <v>2190</v>
      </c>
      <c r="CUA15" s="68">
        <f t="shared" si="763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4"/>
        <v>956</v>
      </c>
      <c r="CUI15" s="68">
        <f t="shared" si="765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6"/>
        <v>1669</v>
      </c>
      <c r="CUQ15" s="68">
        <f t="shared" si="767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8"/>
        <v>1701</v>
      </c>
      <c r="CUY15" s="68">
        <f t="shared" si="769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70"/>
        <v>1563</v>
      </c>
      <c r="CVG15" s="68">
        <f t="shared" si="771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2"/>
        <v>1460</v>
      </c>
      <c r="CVO15" s="68">
        <f t="shared" si="773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4"/>
        <v>2341</v>
      </c>
      <c r="CVW15" s="68">
        <f t="shared" si="775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6"/>
        <v>1532</v>
      </c>
      <c r="CWE15" s="68">
        <f t="shared" si="777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8"/>
        <v>2299</v>
      </c>
      <c r="CWM15" s="68">
        <f t="shared" si="779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80"/>
        <v>2290</v>
      </c>
      <c r="CWU15" s="68">
        <f t="shared" si="781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2"/>
        <v>1072</v>
      </c>
      <c r="CXC15" s="43">
        <f t="shared" si="783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4"/>
        <v>1838</v>
      </c>
      <c r="CXK15" s="43">
        <f t="shared" si="785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6"/>
        <v>2526</v>
      </c>
      <c r="CXS15" s="43">
        <f t="shared" si="787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8"/>
        <v>1832</v>
      </c>
      <c r="CYA15" s="43">
        <f t="shared" si="789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90"/>
        <v>1712</v>
      </c>
      <c r="CYI15" s="43">
        <f t="shared" si="791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2"/>
        <v>3242</v>
      </c>
      <c r="CYQ15" s="43">
        <f t="shared" si="793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4"/>
        <v>0</v>
      </c>
      <c r="CYY15" s="43">
        <f t="shared" si="795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6"/>
        <v>1102</v>
      </c>
      <c r="CZG15" s="43">
        <f t="shared" si="797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8"/>
        <v>1694</v>
      </c>
      <c r="CZO15" s="43">
        <f t="shared" si="799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800"/>
        <v>443</v>
      </c>
      <c r="CZW15" s="43">
        <f t="shared" si="801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2"/>
        <v>880</v>
      </c>
      <c r="DAE15" s="68">
        <f t="shared" si="803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4"/>
        <v>1824</v>
      </c>
      <c r="DAM15" s="68">
        <f t="shared" si="805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6"/>
        <v>0</v>
      </c>
      <c r="DAU15" s="68">
        <f t="shared" si="807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8"/>
        <v>439</v>
      </c>
      <c r="DBC15" s="68">
        <f t="shared" si="809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10"/>
        <v>959</v>
      </c>
      <c r="DBK15" s="68">
        <f t="shared" si="811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2"/>
        <v>1558</v>
      </c>
      <c r="DBS15" s="68">
        <f t="shared" si="813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4"/>
        <v>587</v>
      </c>
      <c r="DCA15" s="68">
        <f t="shared" si="815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6"/>
        <v>2760</v>
      </c>
      <c r="DCI15" s="68">
        <f t="shared" si="817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8"/>
        <v>1478</v>
      </c>
      <c r="DCQ15" s="68">
        <f t="shared" si="819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20"/>
        <v>1405</v>
      </c>
      <c r="DCY15" s="68">
        <f t="shared" si="821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2"/>
        <v>883</v>
      </c>
      <c r="DDG15" s="68">
        <f t="shared" si="823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4"/>
        <v>1417</v>
      </c>
      <c r="DDO15" s="43">
        <f t="shared" si="825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6"/>
        <v>1440</v>
      </c>
      <c r="DDW15" s="43">
        <f t="shared" si="827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8"/>
        <v>1210</v>
      </c>
      <c r="DEE15" s="43">
        <f t="shared" si="829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30"/>
        <v>1252</v>
      </c>
      <c r="DEM15" s="43">
        <f t="shared" si="831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2"/>
        <v>1537</v>
      </c>
      <c r="DEU15" s="43">
        <f t="shared" si="833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4"/>
        <v>882</v>
      </c>
      <c r="DFC15" s="43">
        <f t="shared" si="835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6"/>
        <v>1860</v>
      </c>
      <c r="DFK15" s="43">
        <f t="shared" si="837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8"/>
        <v>1677</v>
      </c>
      <c r="DFS15" s="68">
        <f t="shared" si="839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40"/>
        <v>1220</v>
      </c>
      <c r="DGA15" s="43">
        <f t="shared" si="841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2"/>
        <v>1431</v>
      </c>
      <c r="DGI15" s="43">
        <f t="shared" si="843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4"/>
        <v>470</v>
      </c>
      <c r="DGQ15" s="68">
        <f t="shared" si="845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6"/>
        <v>1672</v>
      </c>
      <c r="DGY15" s="68">
        <f t="shared" si="847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8"/>
        <v>1767</v>
      </c>
      <c r="DHG15" s="68">
        <f t="shared" si="849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50"/>
        <v>1206</v>
      </c>
      <c r="DHO15" s="68">
        <f t="shared" si="851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2"/>
        <v>1393</v>
      </c>
      <c r="DHW15" s="68">
        <f t="shared" si="853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4"/>
        <v>1213</v>
      </c>
      <c r="DIE15" s="68">
        <f t="shared" si="855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6"/>
        <v>1219</v>
      </c>
      <c r="DIM15" s="68">
        <f t="shared" si="857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8"/>
        <v>897</v>
      </c>
      <c r="DIU15" s="68">
        <f t="shared" si="859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60"/>
        <v>1434</v>
      </c>
      <c r="DJC15" s="68">
        <f t="shared" si="861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2"/>
        <v>1320</v>
      </c>
      <c r="DJK15" s="68">
        <f t="shared" si="863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4"/>
        <v>883</v>
      </c>
      <c r="DJS15" s="68">
        <f t="shared" si="865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6"/>
        <v>1029</v>
      </c>
      <c r="DKA15" s="68">
        <f t="shared" si="867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8"/>
        <v>1641</v>
      </c>
      <c r="DKI15" s="68">
        <f t="shared" si="869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70"/>
        <v>1621</v>
      </c>
      <c r="DKQ15" s="68">
        <f t="shared" si="871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2"/>
        <v>435</v>
      </c>
      <c r="DKY15" s="68">
        <f t="shared" si="873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4"/>
        <v>919</v>
      </c>
      <c r="DLG15" s="68">
        <f t="shared" si="875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6"/>
        <v>2001</v>
      </c>
      <c r="DLO15" s="68">
        <f t="shared" si="877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8"/>
        <v>440</v>
      </c>
      <c r="DLW15" s="68">
        <f t="shared" si="879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80"/>
        <v>1234</v>
      </c>
      <c r="DME15" s="68">
        <f t="shared" si="881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2"/>
        <v>870</v>
      </c>
      <c r="DMM15" s="68">
        <f t="shared" si="883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4"/>
        <v>1654</v>
      </c>
      <c r="DMU15" s="68">
        <f t="shared" si="885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6"/>
        <v>1000</v>
      </c>
      <c r="DNC15" s="68">
        <f t="shared" si="887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8"/>
        <v>1960</v>
      </c>
      <c r="DNK15" s="68">
        <f t="shared" si="889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90"/>
        <v>1247</v>
      </c>
      <c r="DNS15" s="68">
        <f t="shared" si="891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2"/>
        <v>1516</v>
      </c>
      <c r="DOA15" s="68">
        <f t="shared" si="893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4"/>
        <v>1231</v>
      </c>
      <c r="DOI15" s="68">
        <f t="shared" si="895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6"/>
        <v>637</v>
      </c>
      <c r="DOQ15" s="68">
        <f t="shared" si="897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8"/>
        <v>2242</v>
      </c>
      <c r="DOY15" s="68">
        <f t="shared" si="899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900"/>
        <v>1702</v>
      </c>
      <c r="DPG15" s="68">
        <f t="shared" si="901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2"/>
        <v>1341</v>
      </c>
      <c r="DPO15" s="68">
        <f t="shared" si="903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4"/>
        <v>868</v>
      </c>
      <c r="DPW15" s="492">
        <f t="shared" si="905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6"/>
        <v>1934</v>
      </c>
      <c r="DQE15" s="492">
        <f t="shared" si="907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8"/>
        <v>2019</v>
      </c>
      <c r="DQM15" s="492">
        <f t="shared" si="909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10"/>
        <v>671</v>
      </c>
      <c r="DQU15" s="68">
        <f t="shared" si="911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2"/>
        <v>803</v>
      </c>
      <c r="DRC15" s="492">
        <f t="shared" si="913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4"/>
        <v>1007</v>
      </c>
      <c r="DRK15" s="492">
        <f t="shared" si="915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6"/>
        <v>662</v>
      </c>
      <c r="DRS15" s="68">
        <f t="shared" si="917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8"/>
        <v>330</v>
      </c>
      <c r="DSA15" s="68">
        <f t="shared" si="919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20"/>
        <v>660</v>
      </c>
      <c r="DSI15" s="68">
        <f t="shared" si="921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2"/>
        <v>641</v>
      </c>
      <c r="DSQ15" s="68">
        <f t="shared" si="923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4"/>
        <v>668</v>
      </c>
      <c r="DSY15" s="68">
        <f t="shared" si="925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6"/>
        <v>651</v>
      </c>
      <c r="DTG15" s="68">
        <f t="shared" si="927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8"/>
        <v>1130</v>
      </c>
      <c r="DTO15" s="68">
        <f t="shared" si="929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30"/>
        <v>629</v>
      </c>
      <c r="DTW15" s="68">
        <f t="shared" si="931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2"/>
        <v>1039</v>
      </c>
      <c r="DUE15" s="68">
        <f t="shared" si="933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4"/>
        <v>1454</v>
      </c>
      <c r="DUM15" s="68">
        <f t="shared" si="935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6"/>
        <v>441</v>
      </c>
      <c r="DUU15" s="184">
        <f t="shared" si="937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8"/>
        <v>1169</v>
      </c>
      <c r="DVC15" s="68">
        <f t="shared" si="939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40"/>
        <v>332</v>
      </c>
      <c r="DVK15" s="68">
        <f t="shared" si="941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2"/>
        <v>437</v>
      </c>
      <c r="DVS15" s="68">
        <f t="shared" si="943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4"/>
        <v>655</v>
      </c>
      <c r="DWA15" s="68">
        <f t="shared" si="945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6"/>
        <v>1291</v>
      </c>
      <c r="DWI15" s="68">
        <f t="shared" si="947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8"/>
        <v>1002</v>
      </c>
      <c r="DWQ15" s="68">
        <f t="shared" si="949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50"/>
        <v>878</v>
      </c>
      <c r="DWY15" s="68">
        <f t="shared" si="1207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1"/>
        <v>762</v>
      </c>
      <c r="DXG15" s="68">
        <f t="shared" si="952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3"/>
        <v>1510</v>
      </c>
      <c r="DXO15" s="68">
        <f t="shared" si="954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5"/>
        <v>220</v>
      </c>
      <c r="DXW15" s="68">
        <f t="shared" si="956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7"/>
        <v>2165</v>
      </c>
      <c r="DYE15" s="68">
        <f t="shared" si="958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9"/>
        <v>435</v>
      </c>
      <c r="DYM15" s="68">
        <f t="shared" si="960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1"/>
        <v>869</v>
      </c>
      <c r="DYU15" s="68">
        <f t="shared" si="962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3"/>
        <v>1095</v>
      </c>
      <c r="DZC15" s="68">
        <f t="shared" si="964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5"/>
        <v>0</v>
      </c>
      <c r="DZK15" s="68">
        <f t="shared" si="966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7"/>
        <v>450</v>
      </c>
      <c r="DZS15" s="68">
        <f t="shared" si="968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9"/>
        <v>1239</v>
      </c>
      <c r="EAA15" s="68">
        <f t="shared" si="970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1"/>
        <v>878</v>
      </c>
      <c r="EAI15" s="68">
        <f t="shared" si="972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3"/>
        <v>220</v>
      </c>
      <c r="EAQ15" s="68">
        <f t="shared" si="1208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4"/>
        <v>1319</v>
      </c>
      <c r="EAY15" s="68">
        <f t="shared" si="975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6"/>
        <v>442</v>
      </c>
      <c r="EBG15" s="68">
        <f t="shared" si="977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8"/>
        <v>440</v>
      </c>
      <c r="EBO15" s="68">
        <f t="shared" si="1137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9"/>
        <v>1020</v>
      </c>
      <c r="EBW15" s="68">
        <f t="shared" si="980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1"/>
        <v>660</v>
      </c>
      <c r="ECE15" s="68">
        <f t="shared" si="982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3"/>
        <v>1371</v>
      </c>
      <c r="ECM15" s="68">
        <f t="shared" si="984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5"/>
        <v>1128</v>
      </c>
      <c r="ECU15" s="68">
        <f t="shared" si="986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7"/>
        <v>876</v>
      </c>
      <c r="EDC15" s="68">
        <f t="shared" si="988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9"/>
        <v>439</v>
      </c>
      <c r="EDK15" s="68">
        <f t="shared" si="990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1"/>
        <v>720</v>
      </c>
      <c r="EDS15" s="184">
        <f t="shared" si="992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3"/>
        <v>769</v>
      </c>
      <c r="EEA15" s="184">
        <f t="shared" si="994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5"/>
        <v>440</v>
      </c>
      <c r="EEI15" s="68">
        <f t="shared" si="996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7"/>
        <v>1159</v>
      </c>
      <c r="EEQ15" s="68">
        <f t="shared" si="998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9"/>
        <v>330</v>
      </c>
      <c r="EEY15" s="68">
        <f t="shared" si="1000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1"/>
        <v>0</v>
      </c>
      <c r="EFG15" s="68">
        <f t="shared" si="1002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3"/>
        <v>1320</v>
      </c>
      <c r="EFO15" s="68">
        <f t="shared" si="1004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5"/>
        <v>319</v>
      </c>
      <c r="EFW15" s="68">
        <f t="shared" si="1006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7"/>
        <v>1204</v>
      </c>
      <c r="EGE15" s="68">
        <f t="shared" si="1008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9"/>
        <v>439</v>
      </c>
      <c r="EGM15" s="68">
        <f t="shared" si="1010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1"/>
        <v>660</v>
      </c>
      <c r="EGU15" s="68">
        <f t="shared" si="1209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2"/>
        <v>1092</v>
      </c>
      <c r="EHC15" s="68">
        <f t="shared" si="1013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4"/>
        <v>235</v>
      </c>
      <c r="EHK15" s="68">
        <f t="shared" si="1015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6"/>
        <v>1030</v>
      </c>
      <c r="EHS15" s="68">
        <f t="shared" si="1017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8"/>
        <v>221</v>
      </c>
      <c r="EIA15" s="68">
        <f t="shared" si="1019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20"/>
        <v>1361</v>
      </c>
      <c r="EII15" s="68">
        <f t="shared" si="1021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2"/>
        <v>994</v>
      </c>
      <c r="EIQ15" s="68">
        <f t="shared" si="1023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4"/>
        <v>1344</v>
      </c>
      <c r="EIY15" s="68">
        <f t="shared" si="1025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6"/>
        <v>895</v>
      </c>
      <c r="EJG15" s="68">
        <f t="shared" si="1027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8"/>
        <v>219</v>
      </c>
      <c r="EJO15" s="68">
        <f t="shared" si="1029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30"/>
        <v>1100</v>
      </c>
      <c r="EJW15" s="68">
        <f t="shared" si="1031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2"/>
        <v>0</v>
      </c>
      <c r="EKE15" s="68">
        <f t="shared" si="1033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4"/>
        <v>0</v>
      </c>
      <c r="EKM15" s="68">
        <f t="shared" si="1035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6"/>
        <v>973</v>
      </c>
      <c r="EKU15" s="184">
        <f t="shared" si="1037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8"/>
        <v>364</v>
      </c>
      <c r="ELD15" s="211">
        <f t="shared" si="1039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40"/>
        <v>879</v>
      </c>
      <c r="ELL15" s="211">
        <f t="shared" si="1041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2"/>
        <v>659</v>
      </c>
      <c r="ELT15" s="211">
        <f t="shared" si="1043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4"/>
        <v>1340</v>
      </c>
      <c r="EMB15" s="211">
        <f t="shared" si="1045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6"/>
        <v>821</v>
      </c>
      <c r="EMJ15" s="211">
        <f t="shared" si="1047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8"/>
        <v>872</v>
      </c>
      <c r="EMR15" s="211">
        <f t="shared" si="1049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50"/>
        <v>454</v>
      </c>
      <c r="EMZ15" s="211">
        <f t="shared" si="1051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2"/>
        <v>773</v>
      </c>
      <c r="ENH15" s="211">
        <f t="shared" si="1053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4"/>
        <v>0</v>
      </c>
      <c r="ENP15" s="211">
        <f t="shared" si="1055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6"/>
        <v>832</v>
      </c>
      <c r="ENX15" s="211">
        <f t="shared" si="1057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8"/>
        <v>671</v>
      </c>
      <c r="EOF15" s="211">
        <f t="shared" si="1059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60"/>
        <v>880</v>
      </c>
      <c r="EON15" s="211">
        <f t="shared" si="1061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2"/>
        <v>882</v>
      </c>
      <c r="EOV15" s="211">
        <f t="shared" si="1063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4"/>
        <v>1083</v>
      </c>
      <c r="EPD15" s="211">
        <f t="shared" si="1065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6"/>
        <v>698</v>
      </c>
      <c r="EPL15" s="211">
        <f t="shared" si="1067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8"/>
        <v>438</v>
      </c>
      <c r="EPT15" s="211">
        <f t="shared" si="1069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70"/>
        <v>860</v>
      </c>
      <c r="EQB15" s="211">
        <f t="shared" si="1071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2"/>
        <v>648</v>
      </c>
      <c r="EQJ15" s="211">
        <f t="shared" si="1073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4"/>
        <v>329</v>
      </c>
      <c r="EQR15" s="211">
        <f t="shared" si="1075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6"/>
        <v>550</v>
      </c>
      <c r="EQZ15" s="211">
        <f t="shared" si="1077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8"/>
        <v>0</v>
      </c>
      <c r="ERH15" s="211">
        <f t="shared" si="1079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80"/>
        <v>223</v>
      </c>
      <c r="ERP15" s="211">
        <f t="shared" si="1081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2"/>
        <v>110</v>
      </c>
      <c r="ERX15" s="211">
        <f t="shared" si="1083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4"/>
        <v>220</v>
      </c>
      <c r="ESF15" s="211">
        <f t="shared" si="1085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6"/>
        <v>732</v>
      </c>
      <c r="ESN15" s="211">
        <f t="shared" si="1087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8"/>
        <v>440</v>
      </c>
      <c r="ESV15" s="211">
        <f t="shared" si="1089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90"/>
        <v>220</v>
      </c>
      <c r="ETD15" s="211">
        <f t="shared" si="1091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2"/>
        <v>440</v>
      </c>
      <c r="ETL15" s="211">
        <f t="shared" si="1093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4"/>
        <v>441</v>
      </c>
      <c r="ETT15" s="211">
        <f t="shared" si="1095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6"/>
        <v>658</v>
      </c>
      <c r="EUB15" s="211">
        <f t="shared" si="1097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8"/>
        <v>599</v>
      </c>
      <c r="EUJ15" s="211">
        <f t="shared" si="1099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100"/>
        <v>662</v>
      </c>
      <c r="EUR15" s="211">
        <f t="shared" si="1101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2"/>
        <v>977</v>
      </c>
      <c r="EUZ15" s="211">
        <f t="shared" si="1103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4"/>
        <v>437</v>
      </c>
      <c r="EVH15" s="211">
        <f t="shared" si="1105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6"/>
        <v>220</v>
      </c>
      <c r="EVP15" s="211">
        <f t="shared" si="1107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8"/>
        <v>1508</v>
      </c>
      <c r="EVX15" s="211">
        <f t="shared" si="1109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10"/>
        <v>546</v>
      </c>
      <c r="EWF15" s="211">
        <f t="shared" si="1111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2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3"/>
        <v>666</v>
      </c>
      <c r="EWV15" s="211">
        <f t="shared" si="1114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5"/>
        <v>0</v>
      </c>
      <c r="EXD15" s="211">
        <f t="shared" si="1116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7"/>
        <v>667</v>
      </c>
      <c r="EXL15" s="211">
        <f t="shared" si="1118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9"/>
        <v>341</v>
      </c>
      <c r="EXT15" s="211">
        <f t="shared" si="1120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1"/>
        <v>434</v>
      </c>
      <c r="EYB15" s="211">
        <f t="shared" si="1122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3"/>
        <v>775</v>
      </c>
      <c r="EYJ15" s="211">
        <f t="shared" si="1124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5"/>
        <v>438</v>
      </c>
      <c r="EYR15" s="211">
        <f t="shared" si="1126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7"/>
        <v>549</v>
      </c>
      <c r="EYZ15" s="873">
        <f t="shared" si="1128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9"/>
        <v>206</v>
      </c>
      <c r="EZH15" s="873">
        <f t="shared" si="1130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1"/>
        <v>109</v>
      </c>
      <c r="EZP15" s="873">
        <f t="shared" si="1132"/>
        <v>18.166666666666668</v>
      </c>
      <c r="EZQ15" s="458">
        <v>0</v>
      </c>
      <c r="EZR15" s="83"/>
      <c r="EZS15" s="83">
        <v>0</v>
      </c>
      <c r="EZT15" s="83"/>
      <c r="EZU15" s="83"/>
      <c r="EZV15" s="83">
        <v>619</v>
      </c>
      <c r="EZW15" s="872">
        <f t="shared" si="1133"/>
        <v>619</v>
      </c>
      <c r="EZX15" s="873">
        <f t="shared" si="1134"/>
        <v>103.16666666666667</v>
      </c>
      <c r="EZY15" s="195">
        <v>0</v>
      </c>
      <c r="EZZ15" s="49">
        <v>215</v>
      </c>
      <c r="FAA15" s="49"/>
      <c r="FAB15" s="49"/>
      <c r="FAC15" s="49"/>
      <c r="FAD15" s="49"/>
      <c r="FAE15" s="872">
        <f t="shared" si="1135"/>
        <v>215</v>
      </c>
      <c r="FAF15" s="873">
        <f t="shared" si="1136"/>
        <v>35.833333333333336</v>
      </c>
    </row>
    <row r="16" spans="1:4088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10"/>
        <v>0</v>
      </c>
      <c r="L16" s="24">
        <f t="shared" si="189"/>
        <v>1404</v>
      </c>
      <c r="M16" s="24">
        <f t="shared" si="190"/>
        <v>1404</v>
      </c>
      <c r="N16" s="15">
        <v>0</v>
      </c>
      <c r="O16" s="276">
        <f t="shared" si="191"/>
        <v>0</v>
      </c>
      <c r="P16" s="712">
        <v>35.833333333333336</v>
      </c>
      <c r="Q16" s="276">
        <f t="shared" si="192"/>
        <v>235.08837209302322</v>
      </c>
      <c r="R16" s="277">
        <f t="shared" si="193"/>
        <v>30.76923076923077</v>
      </c>
      <c r="S16" s="222">
        <v>800</v>
      </c>
      <c r="T16" s="276">
        <f t="shared" si="194"/>
        <v>45.629999999999995</v>
      </c>
      <c r="U16" s="303"/>
      <c r="V16" s="302">
        <f t="shared" ref="V16:V20" si="1211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3"/>
        <v>0</v>
      </c>
      <c r="AK16" s="43">
        <f t="shared" si="1144"/>
        <v>0</v>
      </c>
      <c r="AL16" s="48"/>
      <c r="AM16" s="49"/>
      <c r="AN16" s="49"/>
      <c r="AO16" s="49"/>
      <c r="AP16" s="49">
        <v>611</v>
      </c>
      <c r="AQ16" s="49"/>
      <c r="AR16" s="42">
        <f t="shared" si="1145"/>
        <v>611</v>
      </c>
      <c r="AS16" s="43">
        <f t="shared" si="1146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7"/>
        <v>1269</v>
      </c>
      <c r="BA16" s="43">
        <f t="shared" si="1148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9"/>
        <v>776</v>
      </c>
      <c r="BI16" s="43">
        <f t="shared" si="1150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51"/>
        <v>1194</v>
      </c>
      <c r="BQ16" s="43">
        <f t="shared" si="1152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3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4"/>
        <v>996</v>
      </c>
      <c r="CG16" s="43">
        <f t="shared" si="1155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6"/>
        <v>1189</v>
      </c>
      <c r="CO16" s="43">
        <f t="shared" si="1157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8"/>
        <v>785</v>
      </c>
      <c r="CW16" s="43">
        <f t="shared" si="1159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60"/>
        <v>800</v>
      </c>
      <c r="DE16" s="43">
        <f t="shared" si="1161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62"/>
        <v>200</v>
      </c>
      <c r="DM16" s="43">
        <f t="shared" si="1163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4"/>
        <v>599</v>
      </c>
      <c r="DU16" s="43">
        <f t="shared" si="1165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6"/>
        <v>600</v>
      </c>
      <c r="EC16" s="43">
        <f t="shared" si="1167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8"/>
        <v>361</v>
      </c>
      <c r="EK16" s="43">
        <f t="shared" si="1169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70"/>
        <v>299</v>
      </c>
      <c r="ES16" s="43">
        <f t="shared" si="1171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72"/>
        <v>1683</v>
      </c>
      <c r="FA16" s="43">
        <f t="shared" si="1173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4"/>
        <v>319</v>
      </c>
      <c r="FI16" s="43">
        <f t="shared" si="1175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6"/>
        <v>823</v>
      </c>
      <c r="FQ16" s="43">
        <f t="shared" si="1177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8"/>
        <v>434</v>
      </c>
      <c r="FY16" s="43">
        <f t="shared" si="1179"/>
        <v>72.333333333333329</v>
      </c>
      <c r="FZ16" s="48"/>
      <c r="GA16" s="49"/>
      <c r="GB16" s="49"/>
      <c r="GC16" s="49"/>
      <c r="GD16" s="49"/>
      <c r="GE16" s="49"/>
      <c r="GF16" s="42">
        <f t="shared" si="1180"/>
        <v>0</v>
      </c>
      <c r="GG16" s="43">
        <f t="shared" si="1181"/>
        <v>0</v>
      </c>
      <c r="GH16" s="48">
        <v>381</v>
      </c>
      <c r="GI16" s="49"/>
      <c r="GJ16" s="49"/>
      <c r="GK16" s="49"/>
      <c r="GL16" s="49"/>
      <c r="GM16" s="49"/>
      <c r="GN16" s="42">
        <f t="shared" si="1182"/>
        <v>381</v>
      </c>
      <c r="GO16" s="43">
        <f t="shared" si="1183"/>
        <v>63.5</v>
      </c>
      <c r="GP16" s="48"/>
      <c r="GQ16" s="49"/>
      <c r="GR16" s="49"/>
      <c r="GS16" s="49"/>
      <c r="GT16" s="49"/>
      <c r="GU16" s="49"/>
      <c r="GV16" s="42">
        <f t="shared" si="1184"/>
        <v>0</v>
      </c>
      <c r="GW16" s="43">
        <f t="shared" si="1185"/>
        <v>0</v>
      </c>
      <c r="GX16" s="48"/>
      <c r="GY16" s="49"/>
      <c r="GZ16" s="49"/>
      <c r="HA16" s="49"/>
      <c r="HB16" s="49"/>
      <c r="HC16" s="49"/>
      <c r="HD16" s="42">
        <f t="shared" si="1186"/>
        <v>0</v>
      </c>
      <c r="HE16" s="43">
        <f t="shared" si="1187"/>
        <v>0</v>
      </c>
      <c r="HF16" s="48"/>
      <c r="HG16" s="49"/>
      <c r="HH16" s="49"/>
      <c r="HI16" s="49"/>
      <c r="HJ16" s="49"/>
      <c r="HK16" s="49"/>
      <c r="HL16" s="42">
        <f t="shared" si="1188"/>
        <v>0</v>
      </c>
      <c r="HM16" s="43">
        <f t="shared" si="1189"/>
        <v>0</v>
      </c>
      <c r="HN16" s="82"/>
      <c r="HO16" s="83"/>
      <c r="HP16" s="83"/>
      <c r="HQ16" s="83"/>
      <c r="HR16" s="83">
        <v>211</v>
      </c>
      <c r="HS16" s="83"/>
      <c r="HT16" s="42">
        <f t="shared" si="1190"/>
        <v>211</v>
      </c>
      <c r="HU16" s="43">
        <f t="shared" si="1191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92"/>
        <v>200</v>
      </c>
      <c r="IC16" s="43">
        <f t="shared" si="1193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4"/>
        <v>302</v>
      </c>
      <c r="IK16" s="43">
        <f t="shared" si="1195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6"/>
        <v>209</v>
      </c>
      <c r="IS16" s="68">
        <f t="shared" si="1197"/>
        <v>34.833333333333336</v>
      </c>
      <c r="IT16" s="48"/>
      <c r="IU16" s="49"/>
      <c r="IV16" s="49"/>
      <c r="IW16" s="49"/>
      <c r="IX16" s="49"/>
      <c r="IY16" s="49"/>
      <c r="IZ16" s="67">
        <f t="shared" si="1198"/>
        <v>0</v>
      </c>
      <c r="JA16" s="68">
        <f t="shared" si="1199"/>
        <v>0</v>
      </c>
      <c r="JB16" s="48"/>
      <c r="JC16" s="49"/>
      <c r="JD16" s="49"/>
      <c r="JE16" s="49"/>
      <c r="JF16" s="49"/>
      <c r="JG16" s="49"/>
      <c r="JH16" s="67">
        <f t="shared" si="1200"/>
        <v>0</v>
      </c>
      <c r="JI16" s="68">
        <f t="shared" si="1201"/>
        <v>0</v>
      </c>
      <c r="JJ16" s="48"/>
      <c r="JK16" s="49"/>
      <c r="JL16" s="49"/>
      <c r="JM16" s="49"/>
      <c r="JN16" s="49"/>
      <c r="JO16" s="49"/>
      <c r="JP16" s="42">
        <f t="shared" si="1202"/>
        <v>0</v>
      </c>
      <c r="JQ16" s="43">
        <f t="shared" si="1203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4"/>
        <v>1171</v>
      </c>
      <c r="JY16" s="43">
        <f t="shared" si="1205"/>
        <v>195.16666666666666</v>
      </c>
      <c r="JZ16" s="48"/>
      <c r="KA16" s="49"/>
      <c r="KB16" s="49"/>
      <c r="KC16" s="49"/>
      <c r="KD16" s="49"/>
      <c r="KE16" s="49"/>
      <c r="KF16" s="42">
        <f t="shared" si="196"/>
        <v>0</v>
      </c>
      <c r="KG16" s="43">
        <f t="shared" si="197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8"/>
        <v>898</v>
      </c>
      <c r="KO16" s="68">
        <f t="shared" si="199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200"/>
        <v>602</v>
      </c>
      <c r="KW16" s="68">
        <f t="shared" si="201"/>
        <v>100.33333333333333</v>
      </c>
      <c r="KX16" s="48"/>
      <c r="KY16" s="49"/>
      <c r="KZ16" s="49"/>
      <c r="LA16" s="49"/>
      <c r="LB16" s="49"/>
      <c r="LC16" s="49"/>
      <c r="LD16" s="67">
        <f t="shared" si="202"/>
        <v>0</v>
      </c>
      <c r="LE16" s="68">
        <f t="shared" si="203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4"/>
        <v>395</v>
      </c>
      <c r="LM16" s="68">
        <f t="shared" si="205"/>
        <v>65.833333333333329</v>
      </c>
      <c r="LN16" s="48"/>
      <c r="LO16" s="49"/>
      <c r="LP16" s="49"/>
      <c r="LQ16" s="49"/>
      <c r="LR16" s="49"/>
      <c r="LS16" s="49"/>
      <c r="LT16" s="67">
        <f t="shared" si="206"/>
        <v>0</v>
      </c>
      <c r="LU16" s="68">
        <f t="shared" si="207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8"/>
        <v>788</v>
      </c>
      <c r="MC16" s="68">
        <f t="shared" si="209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10"/>
        <v>288</v>
      </c>
      <c r="MK16" s="68">
        <f t="shared" si="211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2"/>
        <v>676</v>
      </c>
      <c r="MS16" s="68">
        <f t="shared" si="213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4"/>
        <v>400</v>
      </c>
      <c r="NA16" s="68">
        <f t="shared" si="215"/>
        <v>66.666666666666671</v>
      </c>
      <c r="NB16" s="48"/>
      <c r="NC16" s="49"/>
      <c r="ND16" s="49"/>
      <c r="NE16" s="49"/>
      <c r="NF16" s="49"/>
      <c r="NG16" s="49"/>
      <c r="NH16" s="67">
        <f t="shared" si="216"/>
        <v>0</v>
      </c>
      <c r="NI16" s="68">
        <f t="shared" si="217"/>
        <v>0</v>
      </c>
      <c r="NJ16" s="48"/>
      <c r="NK16" s="49"/>
      <c r="NL16" s="49">
        <v>826</v>
      </c>
      <c r="NM16" s="49"/>
      <c r="NN16" s="49"/>
      <c r="NO16" s="49"/>
      <c r="NP16" s="67">
        <f t="shared" si="218"/>
        <v>826</v>
      </c>
      <c r="NQ16" s="68">
        <f t="shared" si="219"/>
        <v>137.66666666666666</v>
      </c>
      <c r="NR16" s="48"/>
      <c r="NS16" s="49"/>
      <c r="NT16" s="49"/>
      <c r="NU16" s="49"/>
      <c r="NV16" s="49"/>
      <c r="NW16" s="49"/>
      <c r="NX16" s="67">
        <f t="shared" si="220"/>
        <v>0</v>
      </c>
      <c r="NY16" s="68">
        <f t="shared" si="221"/>
        <v>0</v>
      </c>
      <c r="NZ16" s="48"/>
      <c r="OA16" s="49"/>
      <c r="OB16" s="49"/>
      <c r="OC16" s="49"/>
      <c r="OD16" s="49"/>
      <c r="OE16" s="49"/>
      <c r="OF16" s="67">
        <f t="shared" si="222"/>
        <v>0</v>
      </c>
      <c r="OG16" s="68">
        <f t="shared" si="223"/>
        <v>0</v>
      </c>
      <c r="OH16" s="48"/>
      <c r="OI16" s="49"/>
      <c r="OJ16" s="49"/>
      <c r="OK16" s="49"/>
      <c r="OL16" s="49"/>
      <c r="OM16" s="49"/>
      <c r="ON16" s="67">
        <f t="shared" si="224"/>
        <v>0</v>
      </c>
      <c r="OO16" s="68">
        <f t="shared" si="225"/>
        <v>0</v>
      </c>
      <c r="OP16" s="48"/>
      <c r="OQ16" s="49">
        <v>198</v>
      </c>
      <c r="OR16" s="49"/>
      <c r="OS16" s="49"/>
      <c r="OT16" s="49"/>
      <c r="OU16" s="49"/>
      <c r="OV16" s="67">
        <f t="shared" si="226"/>
        <v>198</v>
      </c>
      <c r="OW16" s="68">
        <f t="shared" si="227"/>
        <v>33</v>
      </c>
      <c r="OX16" s="48"/>
      <c r="OY16" s="49"/>
      <c r="OZ16" s="49"/>
      <c r="PA16" s="49"/>
      <c r="PB16" s="49"/>
      <c r="PC16" s="49">
        <v>400</v>
      </c>
      <c r="PD16" s="67">
        <f t="shared" si="228"/>
        <v>400</v>
      </c>
      <c r="PE16" s="68">
        <f t="shared" si="229"/>
        <v>66.666666666666671</v>
      </c>
      <c r="PF16" s="48"/>
      <c r="PG16" s="49"/>
      <c r="PH16" s="49"/>
      <c r="PI16" s="49"/>
      <c r="PJ16" s="49"/>
      <c r="PK16" s="49"/>
      <c r="PL16" s="67">
        <f t="shared" si="230"/>
        <v>0</v>
      </c>
      <c r="PM16" s="68">
        <f t="shared" si="231"/>
        <v>0</v>
      </c>
      <c r="PN16" s="48"/>
      <c r="PO16" s="49"/>
      <c r="PP16" s="49">
        <v>599</v>
      </c>
      <c r="PQ16" s="49"/>
      <c r="PR16" s="49"/>
      <c r="PS16" s="49"/>
      <c r="PT16" s="104">
        <f t="shared" si="232"/>
        <v>599</v>
      </c>
      <c r="PU16" s="105">
        <f t="shared" si="233"/>
        <v>99.833333333333329</v>
      </c>
      <c r="PV16" s="106"/>
      <c r="PW16" s="107"/>
      <c r="PX16" s="107"/>
      <c r="PY16" s="107"/>
      <c r="PZ16" s="107"/>
      <c r="QA16" s="107"/>
      <c r="QB16" s="104">
        <f t="shared" si="234"/>
        <v>0</v>
      </c>
      <c r="QC16" s="105">
        <f t="shared" si="235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6"/>
        <v>384</v>
      </c>
      <c r="QK16" s="105">
        <f t="shared" si="237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8"/>
        <v>403</v>
      </c>
      <c r="QS16" s="105">
        <f t="shared" si="239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40"/>
        <v>686</v>
      </c>
      <c r="RA16" s="105">
        <f t="shared" si="241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2"/>
        <v>599</v>
      </c>
      <c r="RI16" s="105">
        <f t="shared" si="243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4"/>
        <v>1167</v>
      </c>
      <c r="RQ16" s="105">
        <f t="shared" si="245"/>
        <v>194.5</v>
      </c>
      <c r="RR16" s="106"/>
      <c r="RS16" s="107"/>
      <c r="RT16" s="107"/>
      <c r="RU16" s="107"/>
      <c r="RV16" s="107"/>
      <c r="RW16" s="107"/>
      <c r="RX16" s="104">
        <f t="shared" si="246"/>
        <v>0</v>
      </c>
      <c r="RY16" s="105">
        <f t="shared" si="247"/>
        <v>0</v>
      </c>
      <c r="RZ16" s="106"/>
      <c r="SA16" s="107"/>
      <c r="SB16" s="107"/>
      <c r="SC16" s="107"/>
      <c r="SD16" s="107"/>
      <c r="SE16" s="107"/>
      <c r="SF16" s="104">
        <f t="shared" si="248"/>
        <v>0</v>
      </c>
      <c r="SG16" s="105">
        <f t="shared" si="249"/>
        <v>0</v>
      </c>
      <c r="SH16" s="106"/>
      <c r="SI16" s="107"/>
      <c r="SJ16" s="107"/>
      <c r="SK16" s="107"/>
      <c r="SL16" s="107"/>
      <c r="SM16" s="107"/>
      <c r="SN16" s="104">
        <f t="shared" si="250"/>
        <v>0</v>
      </c>
      <c r="SO16" s="105">
        <f t="shared" si="251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2"/>
        <v>778</v>
      </c>
      <c r="SW16" s="105">
        <f t="shared" si="253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4"/>
        <v>398</v>
      </c>
      <c r="TE16" s="105">
        <f t="shared" si="255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6"/>
        <v>597</v>
      </c>
      <c r="TM16" s="105">
        <f t="shared" si="257"/>
        <v>99.5</v>
      </c>
      <c r="TN16" s="106"/>
      <c r="TO16" s="107"/>
      <c r="TP16" s="107"/>
      <c r="TQ16" s="107"/>
      <c r="TR16" s="107"/>
      <c r="TS16" s="107"/>
      <c r="TT16" s="104">
        <f t="shared" si="258"/>
        <v>0</v>
      </c>
      <c r="TU16" s="105">
        <f t="shared" si="259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60"/>
        <v>394</v>
      </c>
      <c r="UC16" s="105">
        <f t="shared" si="261"/>
        <v>65.666666666666671</v>
      </c>
      <c r="UD16" s="106"/>
      <c r="UE16" s="107"/>
      <c r="UF16" s="107"/>
      <c r="UG16" s="107"/>
      <c r="UH16" s="107"/>
      <c r="UI16" s="107"/>
      <c r="UJ16" s="104">
        <f t="shared" si="262"/>
        <v>0</v>
      </c>
      <c r="UK16" s="105">
        <f t="shared" si="263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4"/>
        <v>599</v>
      </c>
      <c r="UT16" s="105">
        <f t="shared" si="265"/>
        <v>99.833333333333329</v>
      </c>
      <c r="UU16" s="106"/>
      <c r="UV16" s="107"/>
      <c r="UW16" s="107"/>
      <c r="UX16" s="107"/>
      <c r="UY16" s="107"/>
      <c r="UZ16" s="107"/>
      <c r="VA16" s="104">
        <f t="shared" si="266"/>
        <v>0</v>
      </c>
      <c r="VB16" s="105">
        <f t="shared" si="267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8"/>
        <v>1015</v>
      </c>
      <c r="VJ16" s="105">
        <f t="shared" si="269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70"/>
        <v>201</v>
      </c>
      <c r="VR16" s="105">
        <f t="shared" si="271"/>
        <v>33.5</v>
      </c>
      <c r="VS16" s="106"/>
      <c r="VT16" s="107"/>
      <c r="VU16" s="107"/>
      <c r="VV16" s="107"/>
      <c r="VW16" s="107"/>
      <c r="VX16" s="107"/>
      <c r="VY16" s="104">
        <f t="shared" si="272"/>
        <v>0</v>
      </c>
      <c r="VZ16" s="105">
        <f t="shared" si="273"/>
        <v>0</v>
      </c>
      <c r="WA16" s="63"/>
      <c r="WB16" s="64"/>
      <c r="WC16" s="64"/>
      <c r="WD16" s="64"/>
      <c r="WE16" s="64"/>
      <c r="WF16" s="64">
        <v>192</v>
      </c>
      <c r="WG16" s="67">
        <f t="shared" si="274"/>
        <v>192</v>
      </c>
      <c r="WH16" s="68">
        <f t="shared" si="275"/>
        <v>32</v>
      </c>
      <c r="WI16" s="48"/>
      <c r="WJ16" s="49"/>
      <c r="WK16" s="49"/>
      <c r="WL16" s="49"/>
      <c r="WM16" s="49"/>
      <c r="WN16" s="49"/>
      <c r="WO16" s="67">
        <f t="shared" si="276"/>
        <v>0</v>
      </c>
      <c r="WP16" s="68">
        <f t="shared" si="277"/>
        <v>0</v>
      </c>
      <c r="WQ16" s="48"/>
      <c r="WR16" s="49"/>
      <c r="WS16" s="49"/>
      <c r="WT16" s="49"/>
      <c r="WU16" s="49"/>
      <c r="WV16" s="49"/>
      <c r="WW16" s="49"/>
      <c r="WX16" s="67">
        <f t="shared" si="278"/>
        <v>0</v>
      </c>
      <c r="WY16" s="68">
        <f t="shared" si="279"/>
        <v>0</v>
      </c>
      <c r="WZ16" s="48"/>
      <c r="XA16" s="49"/>
      <c r="XB16" s="49"/>
      <c r="XC16" s="49"/>
      <c r="XD16" s="49"/>
      <c r="XE16" s="49"/>
      <c r="XF16" s="49"/>
      <c r="XG16" s="67">
        <f t="shared" si="280"/>
        <v>0</v>
      </c>
      <c r="XH16" s="68">
        <f t="shared" si="281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2"/>
        <v>0</v>
      </c>
      <c r="XQ16" s="105">
        <f t="shared" si="283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4"/>
        <v>1981</v>
      </c>
      <c r="XZ16" s="68">
        <f t="shared" si="285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6"/>
        <v>397</v>
      </c>
      <c r="YI16" s="68">
        <f t="shared" si="287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8"/>
        <v>480</v>
      </c>
      <c r="YR16" s="68">
        <f t="shared" si="289"/>
        <v>80</v>
      </c>
      <c r="YS16" s="48"/>
      <c r="YT16" s="49"/>
      <c r="YU16" s="49">
        <v>200</v>
      </c>
      <c r="YV16" s="49"/>
      <c r="YW16" s="49"/>
      <c r="YX16" s="49"/>
      <c r="YY16" s="67">
        <f t="shared" si="290"/>
        <v>200</v>
      </c>
      <c r="YZ16" s="68">
        <f t="shared" si="291"/>
        <v>33.333333333333336</v>
      </c>
      <c r="ZA16" s="48"/>
      <c r="ZB16" s="49"/>
      <c r="ZC16" s="49"/>
      <c r="ZD16" s="49"/>
      <c r="ZE16" s="49"/>
      <c r="ZF16" s="49"/>
      <c r="ZG16" s="67">
        <f t="shared" si="292"/>
        <v>0</v>
      </c>
      <c r="ZH16" s="68">
        <f t="shared" si="293"/>
        <v>0</v>
      </c>
      <c r="ZI16" s="48"/>
      <c r="ZJ16" s="49"/>
      <c r="ZK16" s="49"/>
      <c r="ZL16" s="49"/>
      <c r="ZM16" s="24">
        <v>517</v>
      </c>
      <c r="ZN16" s="24"/>
      <c r="ZO16" s="67">
        <f t="shared" si="294"/>
        <v>517</v>
      </c>
      <c r="ZP16" s="68">
        <f t="shared" si="295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6"/>
        <v>0</v>
      </c>
      <c r="ZY16" s="68">
        <f t="shared" si="297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8"/>
        <v>459</v>
      </c>
      <c r="AAH16" s="68">
        <f t="shared" si="299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300"/>
        <v>400</v>
      </c>
      <c r="AAP16" s="68">
        <f t="shared" si="301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2"/>
        <v>385</v>
      </c>
      <c r="AAX16" s="68">
        <f t="shared" si="303"/>
        <v>64.166666666666671</v>
      </c>
      <c r="AAY16" s="48"/>
      <c r="AAZ16" s="49"/>
      <c r="ABA16" s="49"/>
      <c r="ABB16" s="49"/>
      <c r="ABC16" s="49"/>
      <c r="ABD16" s="49"/>
      <c r="ABE16" s="67">
        <f t="shared" si="304"/>
        <v>0</v>
      </c>
      <c r="ABF16" s="68">
        <f t="shared" si="305"/>
        <v>0</v>
      </c>
      <c r="ABG16" s="48"/>
      <c r="ABH16" s="49"/>
      <c r="ABI16" s="49"/>
      <c r="ABJ16" s="49"/>
      <c r="ABK16" s="49"/>
      <c r="ABL16" s="49"/>
      <c r="ABM16" s="67">
        <f t="shared" si="306"/>
        <v>0</v>
      </c>
      <c r="ABN16" s="68">
        <f t="shared" si="307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8"/>
        <v>400</v>
      </c>
      <c r="ABV16" s="68">
        <f t="shared" si="309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10"/>
        <v>687</v>
      </c>
      <c r="ACD16" s="68">
        <f t="shared" si="311"/>
        <v>114.5</v>
      </c>
      <c r="ACE16" s="48"/>
      <c r="ACF16" s="49"/>
      <c r="ACG16" s="49"/>
      <c r="ACH16" s="49"/>
      <c r="ACI16" s="49"/>
      <c r="ACJ16" s="49"/>
      <c r="ACK16" s="67">
        <f t="shared" si="312"/>
        <v>0</v>
      </c>
      <c r="ACL16" s="68">
        <f t="shared" si="313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4"/>
        <v>798</v>
      </c>
      <c r="ACT16" s="68">
        <f t="shared" si="315"/>
        <v>133</v>
      </c>
      <c r="ACU16" s="48"/>
      <c r="ACV16" s="49"/>
      <c r="ACW16" s="49"/>
      <c r="ACX16" s="49"/>
      <c r="ACY16" s="49"/>
      <c r="ACZ16" s="49"/>
      <c r="ADA16" s="67">
        <f t="shared" si="316"/>
        <v>0</v>
      </c>
      <c r="ADB16" s="68">
        <f t="shared" si="317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8"/>
        <v>1090</v>
      </c>
      <c r="ADJ16" s="68">
        <f t="shared" si="319"/>
        <v>181.66666666666666</v>
      </c>
      <c r="ADK16" s="48"/>
      <c r="ADL16" s="49"/>
      <c r="ADM16" s="49"/>
      <c r="ADN16" s="49"/>
      <c r="ADO16" s="49"/>
      <c r="ADP16" s="49"/>
      <c r="ADQ16" s="67">
        <f t="shared" si="320"/>
        <v>0</v>
      </c>
      <c r="ADR16" s="68">
        <f t="shared" si="321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2"/>
        <v>1399</v>
      </c>
      <c r="ADZ16" s="68">
        <f t="shared" si="323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4"/>
        <v>702</v>
      </c>
      <c r="AEH16" s="68">
        <f t="shared" si="325"/>
        <v>117</v>
      </c>
      <c r="AEI16" s="48"/>
      <c r="AEJ16" s="49"/>
      <c r="AEK16" s="49"/>
      <c r="AEL16" s="49"/>
      <c r="AEM16" s="49"/>
      <c r="AEN16" s="49"/>
      <c r="AEO16" s="67">
        <f t="shared" si="326"/>
        <v>0</v>
      </c>
      <c r="AEP16" s="68">
        <f t="shared" si="327"/>
        <v>0</v>
      </c>
      <c r="AEQ16" s="48"/>
      <c r="AER16" s="49"/>
      <c r="AES16" s="49"/>
      <c r="AET16" s="49"/>
      <c r="AEU16" s="49"/>
      <c r="AEV16" s="49"/>
      <c r="AEW16" s="67">
        <f t="shared" si="328"/>
        <v>0</v>
      </c>
      <c r="AEX16" s="68">
        <f t="shared" si="329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30"/>
        <v>497</v>
      </c>
      <c r="AFF16" s="68">
        <f t="shared" si="331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2"/>
        <v>198</v>
      </c>
      <c r="AFN16" s="68">
        <f t="shared" si="333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4"/>
        <v>430</v>
      </c>
      <c r="AFV16" s="68">
        <f t="shared" si="335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6"/>
        <v>438</v>
      </c>
      <c r="AGD16" s="68">
        <f t="shared" si="337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8"/>
        <v>121</v>
      </c>
      <c r="AGL16" s="68">
        <f t="shared" si="339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40"/>
        <v>375</v>
      </c>
      <c r="AGU16" s="68">
        <f t="shared" si="341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2"/>
        <v>208</v>
      </c>
      <c r="AHC16" s="68">
        <f t="shared" si="343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4"/>
        <v>440</v>
      </c>
      <c r="AHK16" s="68">
        <f t="shared" si="345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6"/>
        <v>220</v>
      </c>
      <c r="AHS16" s="68">
        <f t="shared" si="347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8"/>
        <v>330</v>
      </c>
      <c r="AIA16" s="68">
        <f t="shared" si="349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50"/>
        <v>220</v>
      </c>
      <c r="AII16" s="68">
        <f t="shared" si="351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2"/>
        <v>440</v>
      </c>
      <c r="AIQ16" s="68">
        <f t="shared" si="353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4"/>
        <v>450</v>
      </c>
      <c r="AIY16" s="68">
        <f t="shared" si="355"/>
        <v>15.517241379310345</v>
      </c>
      <c r="AIZ16" s="48"/>
      <c r="AJA16" s="49"/>
      <c r="AJB16" s="49"/>
      <c r="AJC16" s="49"/>
      <c r="AJD16" s="49"/>
      <c r="AJE16" s="49"/>
      <c r="AJF16" s="67">
        <f t="shared" si="356"/>
        <v>0</v>
      </c>
      <c r="AJG16" s="68">
        <f t="shared" si="357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8"/>
        <v>905</v>
      </c>
      <c r="AJO16" s="43">
        <f t="shared" si="359"/>
        <v>31.206896551724139</v>
      </c>
      <c r="AJP16" s="48"/>
      <c r="AJQ16" s="49"/>
      <c r="AJR16" s="49"/>
      <c r="AJS16" s="49"/>
      <c r="AJT16" s="49"/>
      <c r="AJU16" s="49"/>
      <c r="AJV16" s="42">
        <f t="shared" si="360"/>
        <v>0</v>
      </c>
      <c r="AJW16" s="43">
        <f t="shared" si="361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2"/>
        <v>202</v>
      </c>
      <c r="AKE16" s="68">
        <f t="shared" si="363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4"/>
        <v>199</v>
      </c>
      <c r="AKM16" s="184">
        <f t="shared" si="365"/>
        <v>33.166666666666664</v>
      </c>
      <c r="AKN16" s="195"/>
      <c r="AKO16" s="49"/>
      <c r="AKP16" s="49"/>
      <c r="AKQ16" s="49"/>
      <c r="AKR16" s="49"/>
      <c r="AKS16" s="49"/>
      <c r="AKT16" s="67">
        <f t="shared" si="366"/>
        <v>0</v>
      </c>
      <c r="AKU16" s="184">
        <f t="shared" si="367"/>
        <v>0</v>
      </c>
      <c r="AKV16" s="48"/>
      <c r="AKW16" s="49"/>
      <c r="AKX16" s="49"/>
      <c r="AKY16" s="49"/>
      <c r="AKZ16" s="49"/>
      <c r="ALA16" s="49"/>
      <c r="ALB16" s="67">
        <f t="shared" si="368"/>
        <v>0</v>
      </c>
      <c r="ALC16" s="68">
        <f t="shared" si="369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70"/>
        <v>330</v>
      </c>
      <c r="ALK16" s="68">
        <f t="shared" si="371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2"/>
        <v>220</v>
      </c>
      <c r="ALS16" s="68">
        <f t="shared" si="373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4"/>
        <v>347</v>
      </c>
      <c r="AMA16" s="68">
        <f t="shared" si="375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6"/>
        <v>330</v>
      </c>
      <c r="AMI16" s="68">
        <f t="shared" si="377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8"/>
        <v>228</v>
      </c>
      <c r="AMQ16" s="68">
        <f t="shared" si="379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80"/>
        <v>365</v>
      </c>
      <c r="AMY16" s="68">
        <f t="shared" si="381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2"/>
        <v>330</v>
      </c>
      <c r="ANG16" s="68">
        <f t="shared" si="383"/>
        <v>55</v>
      </c>
      <c r="ANH16" s="48"/>
      <c r="ANI16" s="49"/>
      <c r="ANJ16" s="49"/>
      <c r="ANK16" s="49"/>
      <c r="ANL16" s="49"/>
      <c r="ANM16" s="49"/>
      <c r="ANN16" s="67">
        <f t="shared" si="384"/>
        <v>0</v>
      </c>
      <c r="ANO16" s="68">
        <f t="shared" si="385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6"/>
        <v>329</v>
      </c>
      <c r="ANW16" s="68">
        <f t="shared" si="387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8"/>
        <v>202</v>
      </c>
      <c r="AOE16" s="68">
        <f t="shared" si="389"/>
        <v>33.666666666666664</v>
      </c>
      <c r="AOF16" s="48"/>
      <c r="AOG16" s="49"/>
      <c r="AOH16" s="49"/>
      <c r="AOI16" s="49"/>
      <c r="AOJ16" s="49"/>
      <c r="AOK16" s="49"/>
      <c r="AOL16" s="67">
        <f t="shared" si="390"/>
        <v>0</v>
      </c>
      <c r="AOM16" s="68">
        <f t="shared" si="391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2"/>
        <v>330</v>
      </c>
      <c r="AOU16" s="68">
        <f t="shared" si="393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4"/>
        <v>315</v>
      </c>
      <c r="APC16" s="68">
        <f t="shared" si="395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6"/>
        <v>570</v>
      </c>
      <c r="APK16" s="68">
        <f t="shared" si="397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8"/>
        <v>401</v>
      </c>
      <c r="APS16" s="68">
        <f t="shared" si="399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400"/>
        <v>218</v>
      </c>
      <c r="AQA16" s="68">
        <f t="shared" si="401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2"/>
        <v>330</v>
      </c>
      <c r="AQI16" s="68">
        <f t="shared" si="403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4"/>
        <v>440</v>
      </c>
      <c r="AQQ16" s="68">
        <f t="shared" si="405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6"/>
        <v>460</v>
      </c>
      <c r="AQY16" s="68">
        <f t="shared" si="407"/>
        <v>76.666666666666671</v>
      </c>
      <c r="AQZ16" s="48"/>
      <c r="ARA16" s="49"/>
      <c r="ARB16" s="49"/>
      <c r="ARC16" s="49"/>
      <c r="ARD16" s="49"/>
      <c r="ARE16" s="49"/>
      <c r="ARF16" s="67">
        <f t="shared" si="408"/>
        <v>0</v>
      </c>
      <c r="ARG16" s="68">
        <f t="shared" si="409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10"/>
        <v>397</v>
      </c>
      <c r="ARO16" s="68">
        <f t="shared" si="411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2"/>
        <v>636</v>
      </c>
      <c r="ARW16" s="68">
        <f t="shared" si="413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4"/>
        <v>860</v>
      </c>
      <c r="ASE16" s="68">
        <f t="shared" si="415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6"/>
        <v>218</v>
      </c>
      <c r="ASM16" s="68">
        <f t="shared" si="417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8"/>
        <v>828</v>
      </c>
      <c r="ASU16" s="68">
        <f t="shared" si="419"/>
        <v>138</v>
      </c>
      <c r="ASV16" s="48"/>
      <c r="ASW16" s="49"/>
      <c r="ASX16" s="49"/>
      <c r="ASY16" s="49"/>
      <c r="ASZ16" s="49"/>
      <c r="ATA16" s="49"/>
      <c r="ATB16" s="67">
        <f t="shared" si="420"/>
        <v>0</v>
      </c>
      <c r="ATC16" s="68">
        <f t="shared" si="421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2"/>
        <v>393</v>
      </c>
      <c r="ATK16" s="68">
        <f t="shared" si="423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4"/>
        <v>440</v>
      </c>
      <c r="ATS16" s="68">
        <f t="shared" si="425"/>
        <v>73.333333333333329</v>
      </c>
      <c r="ATT16" s="48"/>
      <c r="ATU16" s="49"/>
      <c r="ATV16" s="49"/>
      <c r="ATW16" s="49"/>
      <c r="ATX16" s="49"/>
      <c r="ATY16" s="49"/>
      <c r="ATZ16" s="67">
        <f t="shared" si="426"/>
        <v>0</v>
      </c>
      <c r="AUA16" s="68">
        <f t="shared" si="427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8"/>
        <v>295</v>
      </c>
      <c r="AUI16" s="68">
        <f t="shared" si="429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30"/>
        <v>274</v>
      </c>
      <c r="AUQ16" s="68">
        <f t="shared" si="431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2"/>
        <v>220</v>
      </c>
      <c r="AUY16" s="68">
        <f t="shared" si="433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4"/>
        <v>217</v>
      </c>
      <c r="AVG16" s="68">
        <f t="shared" si="435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6"/>
        <v>268</v>
      </c>
      <c r="AVO16" s="68">
        <f t="shared" si="437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8"/>
        <v>107</v>
      </c>
      <c r="AVW16" s="68">
        <f t="shared" si="439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40"/>
        <v>110</v>
      </c>
      <c r="AWE16" s="68">
        <f t="shared" si="441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2"/>
        <v>92</v>
      </c>
      <c r="AWM16" s="68">
        <f t="shared" si="443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4"/>
        <v>423</v>
      </c>
      <c r="AWU16" s="43">
        <f t="shared" si="445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6"/>
        <v>216</v>
      </c>
      <c r="AXC16" s="43">
        <f t="shared" si="447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8"/>
        <v>220</v>
      </c>
      <c r="AXK16" s="43">
        <f t="shared" si="449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50"/>
        <v>217</v>
      </c>
      <c r="AXS16" s="43">
        <f t="shared" si="451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2"/>
        <v>457</v>
      </c>
      <c r="AYA16" s="43">
        <f t="shared" si="453"/>
        <v>76.166666666666671</v>
      </c>
      <c r="AYB16" s="48"/>
      <c r="AYC16" s="49"/>
      <c r="AYD16" s="49"/>
      <c r="AYE16" s="49"/>
      <c r="AYF16" s="49"/>
      <c r="AYG16" s="49"/>
      <c r="AYH16" s="42">
        <f t="shared" si="454"/>
        <v>0</v>
      </c>
      <c r="AYI16" s="43">
        <f t="shared" si="455"/>
        <v>0</v>
      </c>
      <c r="AYJ16" s="48"/>
      <c r="AYK16" s="49"/>
      <c r="AYL16" s="49"/>
      <c r="AYM16" s="49"/>
      <c r="AYN16" s="49"/>
      <c r="AYO16" s="49"/>
      <c r="AYP16" s="42">
        <f t="shared" si="456"/>
        <v>0</v>
      </c>
      <c r="AYQ16" s="43">
        <f t="shared" si="457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8"/>
        <v>330</v>
      </c>
      <c r="AYY16" s="43">
        <f t="shared" si="459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60"/>
        <v>457</v>
      </c>
      <c r="AZG16" s="43">
        <f t="shared" si="461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2"/>
        <v>219</v>
      </c>
      <c r="AZO16" s="43">
        <f t="shared" si="463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4"/>
        <v>450</v>
      </c>
      <c r="AZW16" s="43">
        <f t="shared" si="465"/>
        <v>75</v>
      </c>
      <c r="AZX16" s="82"/>
      <c r="AZY16" s="83"/>
      <c r="AZZ16" s="83"/>
      <c r="BAA16" s="83"/>
      <c r="BAB16" s="83"/>
      <c r="BAC16" s="83"/>
      <c r="BAD16" s="42">
        <f t="shared" si="466"/>
        <v>0</v>
      </c>
      <c r="BAE16" s="43">
        <f t="shared" si="467"/>
        <v>0</v>
      </c>
      <c r="BAF16" s="48"/>
      <c r="BAG16" s="49"/>
      <c r="BAH16" s="49"/>
      <c r="BAI16" s="49"/>
      <c r="BAJ16" s="49"/>
      <c r="BAK16" s="49"/>
      <c r="BAL16" s="42">
        <f t="shared" si="468"/>
        <v>0</v>
      </c>
      <c r="BAM16" s="43">
        <f t="shared" si="469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70"/>
        <v>423</v>
      </c>
      <c r="BAU16" s="43">
        <f t="shared" si="471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2"/>
        <v>110</v>
      </c>
      <c r="BBC16" s="43">
        <f t="shared" si="473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4"/>
        <v>440</v>
      </c>
      <c r="BBK16" s="43">
        <f t="shared" si="475"/>
        <v>73.333333333333329</v>
      </c>
      <c r="BBL16" s="48"/>
      <c r="BBM16" s="49"/>
      <c r="BBN16" s="49"/>
      <c r="BBO16" s="49"/>
      <c r="BBP16" s="49"/>
      <c r="BBQ16" s="49"/>
      <c r="BBR16" s="42">
        <f t="shared" si="476"/>
        <v>0</v>
      </c>
      <c r="BBS16" s="43">
        <f t="shared" si="477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8"/>
        <v>199</v>
      </c>
      <c r="BCA16" s="43">
        <f t="shared" si="479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80"/>
        <v>485</v>
      </c>
      <c r="BCI16" s="43">
        <f t="shared" si="481"/>
        <v>80.833333333333329</v>
      </c>
      <c r="BCJ16" s="48"/>
      <c r="BCK16" s="49"/>
      <c r="BCL16" s="49"/>
      <c r="BCM16" s="49"/>
      <c r="BCN16" s="49"/>
      <c r="BCO16" s="49"/>
      <c r="BCP16" s="42">
        <f t="shared" si="482"/>
        <v>0</v>
      </c>
      <c r="BCQ16" s="43">
        <f t="shared" si="483"/>
        <v>0</v>
      </c>
      <c r="BCR16" s="48"/>
      <c r="BCS16" s="49"/>
      <c r="BCT16" s="49"/>
      <c r="BCU16" s="49"/>
      <c r="BCV16" s="49"/>
      <c r="BCW16" s="49"/>
      <c r="BCX16" s="42">
        <f t="shared" si="484"/>
        <v>0</v>
      </c>
      <c r="BCY16" s="43">
        <f t="shared" si="485"/>
        <v>0</v>
      </c>
      <c r="BCZ16" s="48"/>
      <c r="BDA16" s="49"/>
      <c r="BDB16" s="49"/>
      <c r="BDC16" s="49"/>
      <c r="BDD16" s="49"/>
      <c r="BDE16" s="49"/>
      <c r="BDF16" s="42">
        <f t="shared" si="486"/>
        <v>0</v>
      </c>
      <c r="BDG16" s="43">
        <f t="shared" si="487"/>
        <v>0</v>
      </c>
      <c r="BDH16" s="48"/>
      <c r="BDI16" s="49"/>
      <c r="BDJ16" s="49"/>
      <c r="BDK16" s="49"/>
      <c r="BDL16" s="49"/>
      <c r="BDM16" s="49"/>
      <c r="BDN16" s="42">
        <f t="shared" si="488"/>
        <v>0</v>
      </c>
      <c r="BDO16" s="43">
        <f t="shared" si="489"/>
        <v>0</v>
      </c>
      <c r="BDP16" s="48"/>
      <c r="BDQ16" s="49"/>
      <c r="BDR16" s="49"/>
      <c r="BDS16" s="49"/>
      <c r="BDT16" s="49"/>
      <c r="BDU16" s="49"/>
      <c r="BDV16" s="42">
        <f t="shared" si="490"/>
        <v>0</v>
      </c>
      <c r="BDW16" s="43">
        <f t="shared" si="491"/>
        <v>0</v>
      </c>
      <c r="BDX16" s="48"/>
      <c r="BDY16" s="49"/>
      <c r="BDZ16" s="49"/>
      <c r="BEA16" s="49"/>
      <c r="BEB16" s="49"/>
      <c r="BEC16" s="49"/>
      <c r="BED16" s="42">
        <f t="shared" si="492"/>
        <v>0</v>
      </c>
      <c r="BEE16" s="43">
        <f t="shared" si="493"/>
        <v>0</v>
      </c>
      <c r="BEF16" s="48"/>
      <c r="BEG16" s="49"/>
      <c r="BEH16" s="49"/>
      <c r="BEI16" s="49"/>
      <c r="BEJ16" s="49"/>
      <c r="BEK16" s="49"/>
      <c r="BEL16" s="42">
        <f t="shared" si="494"/>
        <v>0</v>
      </c>
      <c r="BEM16" s="43">
        <f t="shared" si="495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6"/>
        <v>72</v>
      </c>
      <c r="BEU16" s="43">
        <f t="shared" si="497"/>
        <v>12</v>
      </c>
      <c r="BEV16" s="82"/>
      <c r="BEW16" s="83"/>
      <c r="BEX16" s="83"/>
      <c r="BEY16" s="83"/>
      <c r="BEZ16" s="83"/>
      <c r="BFA16" s="83"/>
      <c r="BFB16" s="42">
        <f t="shared" si="498"/>
        <v>0</v>
      </c>
      <c r="BFC16" s="43">
        <f t="shared" si="499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500"/>
        <v>325</v>
      </c>
      <c r="BFK16" s="43">
        <f t="shared" si="501"/>
        <v>54.166666666666664</v>
      </c>
      <c r="BFL16" s="48"/>
      <c r="BFM16" s="49"/>
      <c r="BFN16" s="49"/>
      <c r="BFO16" s="49"/>
      <c r="BFP16" s="49"/>
      <c r="BFQ16" s="49"/>
      <c r="BFR16" s="42">
        <f t="shared" si="502"/>
        <v>0</v>
      </c>
      <c r="BFS16" s="43">
        <f t="shared" si="503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4"/>
        <v>439</v>
      </c>
      <c r="BGA16" s="43">
        <f t="shared" si="505"/>
        <v>73.166666666666671</v>
      </c>
      <c r="BGB16" s="48"/>
      <c r="BGC16" s="49"/>
      <c r="BGD16" s="49"/>
      <c r="BGE16" s="49"/>
      <c r="BGF16" s="49"/>
      <c r="BGG16" s="49"/>
      <c r="BGH16" s="42">
        <f t="shared" si="506"/>
        <v>0</v>
      </c>
      <c r="BGI16" s="43">
        <f t="shared" si="507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8"/>
        <v>230</v>
      </c>
      <c r="BGQ16" s="43">
        <f t="shared" si="509"/>
        <v>38.333333333333336</v>
      </c>
      <c r="BGR16" s="48"/>
      <c r="BGS16" s="49"/>
      <c r="BGT16" s="49"/>
      <c r="BGU16" s="49"/>
      <c r="BGV16" s="49"/>
      <c r="BGW16" s="49"/>
      <c r="BGX16" s="42">
        <f t="shared" si="510"/>
        <v>0</v>
      </c>
      <c r="BGY16" s="43">
        <f t="shared" si="511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2"/>
        <v>215</v>
      </c>
      <c r="BHG16" s="43">
        <f t="shared" si="513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4"/>
        <v>289</v>
      </c>
      <c r="BHO16" s="43">
        <f t="shared" si="515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6"/>
        <v>5</v>
      </c>
      <c r="BHW16" s="43">
        <f t="shared" si="517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8"/>
        <v>110</v>
      </c>
      <c r="BIE16" s="43">
        <f t="shared" si="519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20"/>
        <v>213</v>
      </c>
      <c r="BIM16" s="43">
        <f t="shared" si="521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2"/>
        <v>221</v>
      </c>
      <c r="BIU16" s="43">
        <f t="shared" si="523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4"/>
        <v>439</v>
      </c>
      <c r="BJC16" s="43">
        <f t="shared" si="525"/>
        <v>73.166666666666671</v>
      </c>
      <c r="BJD16" s="48"/>
      <c r="BJE16" s="49"/>
      <c r="BJF16" s="49"/>
      <c r="BJG16" s="49"/>
      <c r="BJH16" s="49"/>
      <c r="BJI16" s="49"/>
      <c r="BJJ16" s="42">
        <f t="shared" si="526"/>
        <v>0</v>
      </c>
      <c r="BJK16" s="43">
        <f t="shared" si="527"/>
        <v>0</v>
      </c>
      <c r="BJL16" s="48"/>
      <c r="BJM16" s="49"/>
      <c r="BJN16" s="49"/>
      <c r="BJO16" s="49"/>
      <c r="BJP16" s="49"/>
      <c r="BJQ16" s="49"/>
      <c r="BJR16" s="42">
        <f t="shared" si="528"/>
        <v>0</v>
      </c>
      <c r="BJS16" s="43">
        <f t="shared" si="529"/>
        <v>0</v>
      </c>
      <c r="BJT16" s="63"/>
      <c r="BJU16" s="64"/>
      <c r="BJV16" s="64"/>
      <c r="BJW16" s="64"/>
      <c r="BJX16" s="64"/>
      <c r="BJY16" s="64"/>
      <c r="BJZ16" s="42">
        <f t="shared" si="530"/>
        <v>0</v>
      </c>
      <c r="BKA16" s="43">
        <f t="shared" si="531"/>
        <v>0</v>
      </c>
      <c r="BKB16" s="48"/>
      <c r="BKC16" s="49"/>
      <c r="BKD16" s="49"/>
      <c r="BKE16" s="49"/>
      <c r="BKF16" s="49"/>
      <c r="BKG16" s="49"/>
      <c r="BKH16" s="67">
        <f t="shared" si="532"/>
        <v>0</v>
      </c>
      <c r="BKI16" s="68">
        <f t="shared" si="533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4"/>
        <v>219</v>
      </c>
      <c r="BKQ16" s="43">
        <f t="shared" si="535"/>
        <v>36.5</v>
      </c>
      <c r="BKR16" s="48"/>
      <c r="BKS16" s="49"/>
      <c r="BKT16" s="49"/>
      <c r="BKU16" s="49"/>
      <c r="BKV16" s="49"/>
      <c r="BKW16" s="49"/>
      <c r="BKX16" s="42">
        <f t="shared" si="536"/>
        <v>0</v>
      </c>
      <c r="BKY16" s="43">
        <f t="shared" si="537"/>
        <v>0</v>
      </c>
      <c r="BKZ16" s="48"/>
      <c r="BLA16" s="49"/>
      <c r="BLB16" s="49"/>
      <c r="BLC16" s="49"/>
      <c r="BLD16" s="49"/>
      <c r="BLE16" s="49"/>
      <c r="BLF16" s="42">
        <f t="shared" si="538"/>
        <v>0</v>
      </c>
      <c r="BLG16" s="43">
        <f t="shared" si="539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40"/>
        <v>452</v>
      </c>
      <c r="BLO16" s="43">
        <f t="shared" si="541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2"/>
        <v>110</v>
      </c>
      <c r="BLW16" s="43">
        <f t="shared" si="543"/>
        <v>18.333333333333332</v>
      </c>
      <c r="BLX16" s="63"/>
      <c r="BLY16" s="64"/>
      <c r="BLZ16" s="64"/>
      <c r="BMA16" s="64"/>
      <c r="BMB16" s="64"/>
      <c r="BMC16" s="64"/>
      <c r="BMD16" s="42">
        <f t="shared" si="544"/>
        <v>0</v>
      </c>
      <c r="BME16" s="43">
        <f t="shared" si="545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6"/>
        <v>220</v>
      </c>
      <c r="BMM16" s="43">
        <f t="shared" si="547"/>
        <v>36.666666666666664</v>
      </c>
      <c r="BMN16" s="63"/>
      <c r="BMO16" s="64"/>
      <c r="BMP16" s="64"/>
      <c r="BMQ16" s="64"/>
      <c r="BMR16" s="64"/>
      <c r="BMS16" s="64"/>
      <c r="BMT16" s="42">
        <f t="shared" si="548"/>
        <v>0</v>
      </c>
      <c r="BMU16" s="43">
        <f t="shared" si="549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50"/>
        <v>200</v>
      </c>
      <c r="BNC16" s="43">
        <f t="shared" si="551"/>
        <v>33.333333333333336</v>
      </c>
      <c r="BND16" s="48"/>
      <c r="BNE16" s="49"/>
      <c r="BNF16" s="49"/>
      <c r="BNG16" s="49"/>
      <c r="BNH16" s="49"/>
      <c r="BNI16" s="49"/>
      <c r="BNJ16" s="42">
        <f t="shared" si="552"/>
        <v>0</v>
      </c>
      <c r="BNK16" s="43">
        <f t="shared" si="553"/>
        <v>0</v>
      </c>
      <c r="BNL16" s="48"/>
      <c r="BNM16" s="49"/>
      <c r="BNN16" s="49"/>
      <c r="BNO16" s="49"/>
      <c r="BNP16" s="49"/>
      <c r="BNQ16" s="49"/>
      <c r="BNR16" s="42">
        <f t="shared" si="554"/>
        <v>0</v>
      </c>
      <c r="BNS16" s="43">
        <f t="shared" si="555"/>
        <v>0</v>
      </c>
      <c r="BNT16" s="48"/>
      <c r="BNU16" s="49"/>
      <c r="BNV16" s="49"/>
      <c r="BNW16" s="49"/>
      <c r="BNX16" s="49"/>
      <c r="BNY16" s="49"/>
      <c r="BNZ16" s="42">
        <f t="shared" si="556"/>
        <v>0</v>
      </c>
      <c r="BOA16" s="43">
        <f t="shared" si="557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8"/>
        <v>306</v>
      </c>
      <c r="BOI16" s="43">
        <f t="shared" si="559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60"/>
        <v>220</v>
      </c>
      <c r="BOQ16" s="43">
        <f t="shared" si="561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2"/>
        <v>293</v>
      </c>
      <c r="BOY16" s="43">
        <f t="shared" si="563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4"/>
        <v>89</v>
      </c>
      <c r="BPG16" s="43">
        <f t="shared" si="565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6"/>
        <v>111</v>
      </c>
      <c r="BPO16" s="43">
        <f t="shared" si="567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8"/>
        <v>220</v>
      </c>
      <c r="BPW16" s="43">
        <f t="shared" si="569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70"/>
        <v>217</v>
      </c>
      <c r="BQE16" s="43">
        <f t="shared" si="571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2"/>
        <v>219</v>
      </c>
      <c r="BQM16" s="43">
        <f t="shared" si="573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4"/>
        <v>200</v>
      </c>
      <c r="BQU16" s="43">
        <f t="shared" si="575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6"/>
        <v>222</v>
      </c>
      <c r="BRC16" s="43">
        <f t="shared" si="577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8"/>
        <v>219</v>
      </c>
      <c r="BRK16" s="43">
        <f t="shared" si="579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80"/>
        <v>218</v>
      </c>
      <c r="BRS16" s="68">
        <f t="shared" si="581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2"/>
        <v>220</v>
      </c>
      <c r="BSA16" s="43">
        <f t="shared" si="583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4"/>
        <v>218</v>
      </c>
      <c r="BSI16" s="43">
        <f t="shared" si="585"/>
        <v>36.333333333333336</v>
      </c>
      <c r="BSJ16" s="63"/>
      <c r="BSK16" s="64"/>
      <c r="BSL16" s="64"/>
      <c r="BSM16" s="64"/>
      <c r="BSN16" s="64"/>
      <c r="BSO16" s="64"/>
      <c r="BSP16" s="67">
        <f t="shared" si="586"/>
        <v>0</v>
      </c>
      <c r="BSQ16" s="43">
        <f t="shared" si="587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8"/>
        <v>441</v>
      </c>
      <c r="BSY16" s="43">
        <f t="shared" si="589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90"/>
        <v>110</v>
      </c>
      <c r="BTG16" s="43">
        <f t="shared" si="591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2"/>
        <v>512</v>
      </c>
      <c r="BTO16" s="68">
        <f t="shared" si="593"/>
        <v>85.333333333333329</v>
      </c>
      <c r="BTP16" s="48"/>
      <c r="BTQ16" s="49"/>
      <c r="BTR16" s="49"/>
      <c r="BTS16" s="49"/>
      <c r="BTT16" s="49"/>
      <c r="BTU16" s="49"/>
      <c r="BTV16" s="67">
        <f t="shared" si="594"/>
        <v>0</v>
      </c>
      <c r="BTW16" s="43">
        <f t="shared" si="595"/>
        <v>0</v>
      </c>
      <c r="BTX16" s="63"/>
      <c r="BTY16" s="64"/>
      <c r="BTZ16" s="64"/>
      <c r="BUA16" s="64"/>
      <c r="BUB16" s="64"/>
      <c r="BUC16" s="64"/>
      <c r="BUD16" s="67">
        <f t="shared" si="596"/>
        <v>0</v>
      </c>
      <c r="BUE16" s="68">
        <f t="shared" si="597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8"/>
        <v>372</v>
      </c>
      <c r="BUM16" s="68">
        <f t="shared" si="599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600"/>
        <v>80</v>
      </c>
      <c r="BUU16" s="68">
        <f t="shared" si="601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2"/>
        <v>109</v>
      </c>
      <c r="BVC16" s="68">
        <f t="shared" si="603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4"/>
        <v>220</v>
      </c>
      <c r="BVK16" s="68">
        <f t="shared" si="605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6"/>
        <v>363</v>
      </c>
      <c r="BVS16" s="68">
        <f t="shared" si="607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8"/>
        <v>337</v>
      </c>
      <c r="BWA16" s="68">
        <f t="shared" si="609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10"/>
        <v>317</v>
      </c>
      <c r="BWI16" s="68">
        <f t="shared" si="611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2"/>
        <v>220</v>
      </c>
      <c r="BWQ16" s="68">
        <f t="shared" si="613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4"/>
        <v>215</v>
      </c>
      <c r="BWY16" s="68">
        <f t="shared" si="615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6"/>
        <v>220</v>
      </c>
      <c r="BXG16" s="68">
        <f t="shared" si="617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8"/>
        <v>220</v>
      </c>
      <c r="BXO16" s="68">
        <f t="shared" si="619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20"/>
        <v>36.666666666666664</v>
      </c>
      <c r="BXX16" s="48"/>
      <c r="BXY16" s="49"/>
      <c r="BXZ16" s="49"/>
      <c r="BYA16" s="49"/>
      <c r="BYB16" s="49"/>
      <c r="BYC16" s="49"/>
      <c r="BYD16" s="67">
        <f t="shared" si="621"/>
        <v>0</v>
      </c>
      <c r="BYE16" s="68">
        <f t="shared" si="622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3"/>
        <v>113</v>
      </c>
      <c r="BYM16" s="68">
        <f t="shared" si="624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5"/>
        <v>419</v>
      </c>
      <c r="BYU16" s="68">
        <f t="shared" si="626"/>
        <v>69.833333333333329</v>
      </c>
      <c r="BYV16" s="48"/>
      <c r="BYW16" s="49"/>
      <c r="BYX16" s="49"/>
      <c r="BYY16" s="49"/>
      <c r="BYZ16" s="49"/>
      <c r="BZA16" s="49"/>
      <c r="BZB16" s="67">
        <f t="shared" si="627"/>
        <v>0</v>
      </c>
      <c r="BZC16" s="68">
        <f t="shared" si="628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9"/>
        <v>317</v>
      </c>
      <c r="BZK16" s="68">
        <f t="shared" si="630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1"/>
        <v>398</v>
      </c>
      <c r="BZS16" s="68">
        <f t="shared" si="632"/>
        <v>66.333333333333329</v>
      </c>
      <c r="BZT16" s="48"/>
      <c r="BZU16" s="49"/>
      <c r="BZV16" s="49"/>
      <c r="BZW16" s="49"/>
      <c r="BZX16" s="49"/>
      <c r="BZY16" s="49"/>
      <c r="BZZ16" s="67">
        <f t="shared" si="633"/>
        <v>0</v>
      </c>
      <c r="CAA16" s="68">
        <f t="shared" si="634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5"/>
        <v>324</v>
      </c>
      <c r="CAI16" s="68">
        <f t="shared" si="636"/>
        <v>54</v>
      </c>
      <c r="CAJ16" s="63"/>
      <c r="CAK16" s="64"/>
      <c r="CAL16" s="64"/>
      <c r="CAM16" s="64"/>
      <c r="CAN16" s="64"/>
      <c r="CAO16" s="64"/>
      <c r="CAP16" s="67">
        <f t="shared" si="637"/>
        <v>0</v>
      </c>
      <c r="CAQ16" s="68">
        <f t="shared" si="638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9"/>
        <v>120</v>
      </c>
      <c r="CAY16" s="68">
        <f t="shared" si="640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1"/>
        <v>198</v>
      </c>
      <c r="CBG16" s="68">
        <f t="shared" si="642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3"/>
        <v>120</v>
      </c>
      <c r="CBO16" s="68">
        <f t="shared" si="644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5"/>
        <v>548</v>
      </c>
      <c r="CBW16" s="68">
        <f t="shared" si="646"/>
        <v>91.333333333333329</v>
      </c>
      <c r="CBX16" s="48"/>
      <c r="CBY16" s="49"/>
      <c r="CBZ16" s="49"/>
      <c r="CCA16" s="49"/>
      <c r="CCB16" s="49"/>
      <c r="CCC16" s="49"/>
      <c r="CCD16" s="67">
        <f t="shared" si="647"/>
        <v>0</v>
      </c>
      <c r="CCE16" s="68">
        <f t="shared" si="648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9"/>
        <v>417</v>
      </c>
      <c r="CCM16" s="68">
        <f t="shared" si="650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1"/>
        <v>329</v>
      </c>
      <c r="CCU16" s="68">
        <f t="shared" si="652"/>
        <v>54.833333333333336</v>
      </c>
      <c r="CCV16" s="48"/>
      <c r="CCW16" s="49"/>
      <c r="CCX16" s="49"/>
      <c r="CCY16" s="49"/>
      <c r="CCZ16" s="49"/>
      <c r="CDA16" s="49"/>
      <c r="CDB16" s="67">
        <f t="shared" si="653"/>
        <v>0</v>
      </c>
      <c r="CDC16" s="68">
        <f t="shared" si="654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5"/>
        <v>220</v>
      </c>
      <c r="CDK16" s="68">
        <f t="shared" si="656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7"/>
        <v>545</v>
      </c>
      <c r="CDS16" s="68">
        <f t="shared" si="658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9"/>
        <v>573</v>
      </c>
      <c r="CEA16" s="68">
        <f t="shared" si="660"/>
        <v>95.5</v>
      </c>
      <c r="CEB16" s="48"/>
      <c r="CEC16" s="49"/>
      <c r="CED16" s="49"/>
      <c r="CEE16" s="49"/>
      <c r="CEF16" s="49"/>
      <c r="CEG16" s="49"/>
      <c r="CEH16" s="67">
        <f t="shared" si="661"/>
        <v>0</v>
      </c>
      <c r="CEI16" s="68">
        <f t="shared" si="662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3"/>
        <v>463</v>
      </c>
      <c r="CEQ16" s="68">
        <f t="shared" si="664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5"/>
        <v>222</v>
      </c>
      <c r="CEY16" s="68">
        <f t="shared" si="666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7"/>
        <v>215</v>
      </c>
      <c r="CFG16" s="68">
        <f t="shared" si="668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9"/>
        <v>549</v>
      </c>
      <c r="CFO16" s="68">
        <f t="shared" si="670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1"/>
        <v>452</v>
      </c>
      <c r="CFW16" s="68">
        <f t="shared" si="672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3"/>
        <v>448</v>
      </c>
      <c r="CGE16" s="68">
        <f t="shared" si="674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5"/>
        <v>199</v>
      </c>
      <c r="CGM16" s="68">
        <f t="shared" si="676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7"/>
        <v>219</v>
      </c>
      <c r="CGU16" s="68">
        <f t="shared" si="678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9"/>
        <v>901</v>
      </c>
      <c r="CHC16" s="68">
        <f t="shared" si="680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1"/>
        <v>109</v>
      </c>
      <c r="CHK16" s="68">
        <f t="shared" si="682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3"/>
        <v>319</v>
      </c>
      <c r="CHS16" s="68">
        <f t="shared" si="684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5"/>
        <v>409</v>
      </c>
      <c r="CIA16" s="68">
        <f t="shared" si="686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7"/>
        <v>330</v>
      </c>
      <c r="CII16" s="68">
        <f t="shared" si="688"/>
        <v>55</v>
      </c>
      <c r="CIJ16" s="63"/>
      <c r="CIK16" s="64"/>
      <c r="CIL16" s="64"/>
      <c r="CIM16" s="64"/>
      <c r="CIN16" s="64"/>
      <c r="CIO16" s="64"/>
      <c r="CIP16" s="67">
        <f t="shared" si="689"/>
        <v>0</v>
      </c>
      <c r="CIQ16" s="68">
        <f t="shared" si="690"/>
        <v>0</v>
      </c>
      <c r="CIR16" s="48"/>
      <c r="CIS16" s="49"/>
      <c r="CIT16" s="49"/>
      <c r="CIU16" s="49"/>
      <c r="CIV16" s="49"/>
      <c r="CIW16" s="49"/>
      <c r="CIX16" s="67">
        <f t="shared" si="691"/>
        <v>0</v>
      </c>
      <c r="CIY16" s="68">
        <f t="shared" si="692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3"/>
        <v>439</v>
      </c>
      <c r="CJG16" s="68">
        <f t="shared" si="1206"/>
        <v>73.166666666666671</v>
      </c>
      <c r="CJH16" s="48"/>
      <c r="CJI16" s="49"/>
      <c r="CJJ16" s="49"/>
      <c r="CJK16" s="49"/>
      <c r="CJL16" s="49"/>
      <c r="CJM16" s="49"/>
      <c r="CJN16" s="67">
        <f t="shared" si="694"/>
        <v>0</v>
      </c>
      <c r="CJO16" s="68">
        <f t="shared" si="695"/>
        <v>0</v>
      </c>
      <c r="CJP16" s="48"/>
      <c r="CJQ16" s="49"/>
      <c r="CJR16" s="49"/>
      <c r="CJS16" s="49"/>
      <c r="CJT16" s="49"/>
      <c r="CJU16" s="49"/>
      <c r="CJV16" s="67">
        <f t="shared" si="696"/>
        <v>0</v>
      </c>
      <c r="CJW16" s="68">
        <f t="shared" si="697"/>
        <v>0</v>
      </c>
      <c r="CJX16" s="48"/>
      <c r="CJY16" s="49"/>
      <c r="CJZ16" s="49"/>
      <c r="CKA16" s="49"/>
      <c r="CKB16" s="49"/>
      <c r="CKC16" s="49"/>
      <c r="CKD16" s="67">
        <f t="shared" si="698"/>
        <v>0</v>
      </c>
      <c r="CKE16" s="68">
        <f t="shared" si="699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700"/>
        <v>329</v>
      </c>
      <c r="CKM16" s="68">
        <f t="shared" si="701"/>
        <v>54.833333333333336</v>
      </c>
      <c r="CKN16" s="48"/>
      <c r="CKO16" s="49"/>
      <c r="CKP16" s="49"/>
      <c r="CKQ16" s="49"/>
      <c r="CKR16" s="49"/>
      <c r="CKS16" s="47"/>
      <c r="CKT16" s="67">
        <f t="shared" si="702"/>
        <v>0</v>
      </c>
      <c r="CKU16" s="68">
        <f t="shared" si="703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4"/>
        <v>424</v>
      </c>
      <c r="CLC16" s="68">
        <f t="shared" si="705"/>
        <v>70.666666666666671</v>
      </c>
      <c r="CLD16" s="48"/>
      <c r="CLE16" s="49"/>
      <c r="CLF16" s="49"/>
      <c r="CLG16" s="49"/>
      <c r="CLH16" s="49"/>
      <c r="CLI16" s="49"/>
      <c r="CLJ16" s="67">
        <f t="shared" si="706"/>
        <v>0</v>
      </c>
      <c r="CLK16" s="68">
        <f t="shared" si="707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8"/>
        <v>114</v>
      </c>
      <c r="CLS16" s="68">
        <f t="shared" si="709"/>
        <v>19</v>
      </c>
      <c r="CLT16" s="63"/>
      <c r="CLU16" s="64"/>
      <c r="CLV16" s="64"/>
      <c r="CLW16" s="64"/>
      <c r="CLX16" s="64"/>
      <c r="CLY16" s="64"/>
      <c r="CLZ16" s="67">
        <f t="shared" si="710"/>
        <v>0</v>
      </c>
      <c r="CMA16" s="68">
        <f t="shared" si="711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2"/>
        <v>109</v>
      </c>
      <c r="CMI16" s="68">
        <f t="shared" si="713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4"/>
        <v>98</v>
      </c>
      <c r="CMQ16" s="68">
        <f t="shared" si="715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6"/>
        <v>383</v>
      </c>
      <c r="CMY16" s="68">
        <f t="shared" si="717"/>
        <v>63.833333333333336</v>
      </c>
      <c r="CMZ16" s="63"/>
      <c r="CNA16" s="64"/>
      <c r="CNB16" s="64"/>
      <c r="CNC16" s="64"/>
      <c r="CND16" s="64"/>
      <c r="CNE16" s="64"/>
      <c r="CNF16" s="67">
        <f t="shared" si="718"/>
        <v>0</v>
      </c>
      <c r="CNG16" s="68">
        <f t="shared" si="719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20"/>
        <v>547</v>
      </c>
      <c r="CNO16" s="68">
        <f t="shared" si="721"/>
        <v>91.166666666666671</v>
      </c>
      <c r="CNP16" s="63"/>
      <c r="CNQ16" s="64"/>
      <c r="CNR16" s="64"/>
      <c r="CNS16" s="64"/>
      <c r="CNT16" s="64"/>
      <c r="CNU16" s="64"/>
      <c r="CNV16" s="67">
        <f t="shared" si="722"/>
        <v>0</v>
      </c>
      <c r="CNW16" s="68">
        <f t="shared" si="723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4"/>
        <v>215</v>
      </c>
      <c r="COE16" s="68">
        <f t="shared" si="725"/>
        <v>35.833333333333336</v>
      </c>
      <c r="COF16" s="48"/>
      <c r="COG16" s="49"/>
      <c r="COH16" s="49"/>
      <c r="COI16" s="49"/>
      <c r="COJ16" s="49"/>
      <c r="COK16" s="49"/>
      <c r="COL16" s="67">
        <f t="shared" si="726"/>
        <v>0</v>
      </c>
      <c r="COM16" s="68">
        <f t="shared" si="727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8"/>
        <v>329</v>
      </c>
      <c r="COU16" s="68">
        <f t="shared" si="729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30"/>
        <v>0</v>
      </c>
      <c r="CPC16" s="68">
        <f t="shared" si="731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2"/>
        <v>111</v>
      </c>
      <c r="CPK16" s="68">
        <f t="shared" si="733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4"/>
        <v>110</v>
      </c>
      <c r="CPS16" s="68">
        <f t="shared" si="735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6"/>
        <v>110</v>
      </c>
      <c r="CQA16" s="68">
        <f t="shared" si="737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8"/>
        <v>220</v>
      </c>
      <c r="CQI16" s="68">
        <f t="shared" si="739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40"/>
        <v>110</v>
      </c>
      <c r="CQQ16" s="68">
        <f t="shared" si="741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2"/>
        <v>221</v>
      </c>
      <c r="CQY16" s="68">
        <f t="shared" si="743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4"/>
        <v>108</v>
      </c>
      <c r="CRG16" s="68">
        <f t="shared" si="745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6"/>
        <v>110</v>
      </c>
      <c r="CRO16" s="68">
        <f t="shared" si="747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8"/>
        <v>217</v>
      </c>
      <c r="CRW16" s="68">
        <f t="shared" si="749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50"/>
        <v>109</v>
      </c>
      <c r="CSE16" s="68">
        <f t="shared" si="751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2"/>
        <v>440</v>
      </c>
      <c r="CSM16" s="68">
        <f t="shared" si="753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4"/>
        <v>221</v>
      </c>
      <c r="CSU16" s="68">
        <f t="shared" si="755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6"/>
        <v>215</v>
      </c>
      <c r="CTC16" s="68">
        <f t="shared" si="757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8"/>
        <v>205</v>
      </c>
      <c r="CTK16" s="68">
        <f t="shared" si="759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60"/>
        <v>220</v>
      </c>
      <c r="CTS16" s="68">
        <f t="shared" si="761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2"/>
        <v>220</v>
      </c>
      <c r="CUA16" s="68">
        <f t="shared" si="763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4"/>
        <v>111</v>
      </c>
      <c r="CUI16" s="68">
        <f t="shared" si="765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6"/>
        <v>0</v>
      </c>
      <c r="CUQ16" s="68">
        <f t="shared" si="767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8"/>
        <v>546</v>
      </c>
      <c r="CUY16" s="68">
        <f t="shared" si="769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70"/>
        <v>0</v>
      </c>
      <c r="CVG16" s="68">
        <f t="shared" si="771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2"/>
        <v>201</v>
      </c>
      <c r="CVO16" s="68">
        <f t="shared" si="773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4"/>
        <v>220</v>
      </c>
      <c r="CVW16" s="68">
        <f t="shared" si="775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6"/>
        <v>218</v>
      </c>
      <c r="CWE16" s="68">
        <f t="shared" si="777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8"/>
        <v>212</v>
      </c>
      <c r="CWM16" s="68">
        <f t="shared" si="779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80"/>
        <v>105</v>
      </c>
      <c r="CWU16" s="68">
        <f t="shared" si="781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2"/>
        <v>111</v>
      </c>
      <c r="CXC16" s="43">
        <f t="shared" si="783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4"/>
        <v>220</v>
      </c>
      <c r="CXK16" s="43">
        <f t="shared" si="785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6"/>
        <v>190</v>
      </c>
      <c r="CXS16" s="43">
        <f t="shared" si="787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8"/>
        <v>220</v>
      </c>
      <c r="CYA16" s="43">
        <f t="shared" si="789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90"/>
        <v>220</v>
      </c>
      <c r="CYI16" s="43">
        <f t="shared" si="791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2"/>
        <v>337</v>
      </c>
      <c r="CYQ16" s="43">
        <f t="shared" si="793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4"/>
        <v>327</v>
      </c>
      <c r="CYY16" s="43">
        <f t="shared" si="795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6"/>
        <v>329</v>
      </c>
      <c r="CZG16" s="43">
        <f t="shared" si="797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8"/>
        <v>209</v>
      </c>
      <c r="CZO16" s="43">
        <f t="shared" si="799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800"/>
        <v>0</v>
      </c>
      <c r="CZW16" s="43">
        <f t="shared" si="801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2"/>
        <v>379</v>
      </c>
      <c r="DAE16" s="68">
        <f t="shared" si="803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4"/>
        <v>329</v>
      </c>
      <c r="DAM16" s="68">
        <f t="shared" si="805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6"/>
        <v>220</v>
      </c>
      <c r="DAU16" s="68">
        <f t="shared" si="807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8"/>
        <v>221</v>
      </c>
      <c r="DBC16" s="68">
        <f t="shared" si="809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10"/>
        <v>220</v>
      </c>
      <c r="DBK16" s="68">
        <f t="shared" si="811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2"/>
        <v>108</v>
      </c>
      <c r="DBS16" s="68">
        <f t="shared" si="813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4"/>
        <v>331</v>
      </c>
      <c r="DCA16" s="68">
        <f t="shared" si="815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6"/>
        <v>0</v>
      </c>
      <c r="DCI16" s="68">
        <f t="shared" si="817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8"/>
        <v>335</v>
      </c>
      <c r="DCQ16" s="68">
        <f t="shared" si="819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20"/>
        <v>446</v>
      </c>
      <c r="DCY16" s="68">
        <f t="shared" si="821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2"/>
        <v>110</v>
      </c>
      <c r="DDG16" s="68">
        <f t="shared" si="823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4"/>
        <v>219</v>
      </c>
      <c r="DDO16" s="43">
        <f t="shared" si="825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6"/>
        <v>0</v>
      </c>
      <c r="DDW16" s="43">
        <f t="shared" si="827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8"/>
        <v>198</v>
      </c>
      <c r="DEE16" s="43">
        <f t="shared" si="829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30"/>
        <v>111</v>
      </c>
      <c r="DEM16" s="43">
        <f t="shared" si="831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2"/>
        <v>110</v>
      </c>
      <c r="DEU16" s="43">
        <f t="shared" si="833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4"/>
        <v>110</v>
      </c>
      <c r="DFC16" s="43">
        <f t="shared" si="835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6"/>
        <v>259</v>
      </c>
      <c r="DFK16" s="43">
        <f t="shared" si="837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8"/>
        <v>86</v>
      </c>
      <c r="DFS16" s="68">
        <f t="shared" si="839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40"/>
        <v>224</v>
      </c>
      <c r="DGA16" s="43">
        <f t="shared" si="841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2"/>
        <v>332</v>
      </c>
      <c r="DGI16" s="43">
        <f t="shared" si="843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4"/>
        <v>226</v>
      </c>
      <c r="DGQ16" s="68">
        <f t="shared" si="845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6"/>
        <v>111</v>
      </c>
      <c r="DGY16" s="68">
        <f t="shared" si="847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8"/>
        <v>338</v>
      </c>
      <c r="DHG16" s="68">
        <f t="shared" si="849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50"/>
        <v>261</v>
      </c>
      <c r="DHO16" s="68">
        <f t="shared" si="851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2"/>
        <v>330</v>
      </c>
      <c r="DHW16" s="68">
        <f t="shared" si="853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4"/>
        <v>220</v>
      </c>
      <c r="DIE16" s="68">
        <f t="shared" si="855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6"/>
        <v>119</v>
      </c>
      <c r="DIM16" s="68">
        <f t="shared" si="857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8"/>
        <v>110</v>
      </c>
      <c r="DIU16" s="68">
        <f t="shared" si="859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60"/>
        <v>221</v>
      </c>
      <c r="DJC16" s="68">
        <f t="shared" si="861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2"/>
        <v>106</v>
      </c>
      <c r="DJK16" s="68">
        <f t="shared" si="863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4"/>
        <v>330</v>
      </c>
      <c r="DJS16" s="68">
        <f t="shared" si="865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6"/>
        <v>221</v>
      </c>
      <c r="DKA16" s="68">
        <f t="shared" si="867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8"/>
        <v>332</v>
      </c>
      <c r="DKI16" s="68">
        <f t="shared" si="869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70"/>
        <v>218</v>
      </c>
      <c r="DKQ16" s="68">
        <f t="shared" si="871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2"/>
        <v>220</v>
      </c>
      <c r="DKY16" s="68">
        <f t="shared" si="873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4"/>
        <v>220</v>
      </c>
      <c r="DLG16" s="68">
        <f t="shared" si="875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6"/>
        <v>220</v>
      </c>
      <c r="DLO16" s="68">
        <f t="shared" si="877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8"/>
        <v>248</v>
      </c>
      <c r="DLW16" s="68">
        <f t="shared" si="879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80"/>
        <v>218</v>
      </c>
      <c r="DME16" s="68">
        <f t="shared" si="881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2"/>
        <v>110</v>
      </c>
      <c r="DMM16" s="68">
        <f t="shared" si="883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4"/>
        <v>110</v>
      </c>
      <c r="DMU16" s="68">
        <f t="shared" si="885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6"/>
        <v>219</v>
      </c>
      <c r="DNC16" s="68">
        <f t="shared" si="887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8"/>
        <v>110</v>
      </c>
      <c r="DNK16" s="68">
        <f t="shared" si="889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90"/>
        <v>246</v>
      </c>
      <c r="DNS16" s="68">
        <f t="shared" si="891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2"/>
        <v>220</v>
      </c>
      <c r="DOA16" s="68">
        <f t="shared" si="893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4"/>
        <v>0</v>
      </c>
      <c r="DOI16" s="68">
        <f t="shared" si="895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6"/>
        <v>323</v>
      </c>
      <c r="DOQ16" s="68">
        <f t="shared" si="897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8"/>
        <v>220</v>
      </c>
      <c r="DOY16" s="68">
        <f t="shared" si="899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900"/>
        <v>221</v>
      </c>
      <c r="DPG16" s="68">
        <f t="shared" si="901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2"/>
        <v>215</v>
      </c>
      <c r="DPO16" s="68">
        <f t="shared" si="903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4"/>
        <v>220</v>
      </c>
      <c r="DPW16" s="492">
        <f t="shared" si="905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6"/>
        <v>330</v>
      </c>
      <c r="DQE16" s="492">
        <f t="shared" si="907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8"/>
        <v>110</v>
      </c>
      <c r="DQM16" s="492">
        <f t="shared" si="909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10"/>
        <v>331</v>
      </c>
      <c r="DQU16" s="68">
        <f t="shared" si="911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2"/>
        <v>331</v>
      </c>
      <c r="DRC16" s="492">
        <f t="shared" si="913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4"/>
        <v>440</v>
      </c>
      <c r="DRK16" s="492">
        <f t="shared" si="915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6"/>
        <v>220</v>
      </c>
      <c r="DRS16" s="68">
        <f t="shared" si="917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8"/>
        <v>110</v>
      </c>
      <c r="DSA16" s="68">
        <f t="shared" si="919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20"/>
        <v>110</v>
      </c>
      <c r="DSI16" s="68">
        <f t="shared" si="921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2"/>
        <v>0</v>
      </c>
      <c r="DSQ16" s="68">
        <f t="shared" si="923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4"/>
        <v>0</v>
      </c>
      <c r="DSY16" s="68">
        <f t="shared" si="925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6"/>
        <v>200</v>
      </c>
      <c r="DTG16" s="68">
        <f t="shared" si="927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8"/>
        <v>0</v>
      </c>
      <c r="DTO16" s="68">
        <f t="shared" si="929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30"/>
        <v>0</v>
      </c>
      <c r="DTW16" s="68">
        <f t="shared" si="931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2"/>
        <v>0</v>
      </c>
      <c r="DUE16" s="68">
        <f t="shared" si="933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4"/>
        <v>0</v>
      </c>
      <c r="DUM16" s="68">
        <f t="shared" si="935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6"/>
        <v>214</v>
      </c>
      <c r="DUU16" s="184">
        <f t="shared" si="937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8"/>
        <v>0</v>
      </c>
      <c r="DVC16" s="68">
        <f t="shared" si="939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40"/>
        <v>221</v>
      </c>
      <c r="DVK16" s="68">
        <f t="shared" si="941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2"/>
        <v>110</v>
      </c>
      <c r="DVS16" s="68">
        <f t="shared" si="943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4"/>
        <v>200</v>
      </c>
      <c r="DWA16" s="68">
        <f t="shared" si="945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6"/>
        <v>110</v>
      </c>
      <c r="DWI16" s="68">
        <f t="shared" si="947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8"/>
        <v>219</v>
      </c>
      <c r="DWQ16" s="68">
        <f t="shared" si="949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50"/>
        <v>221</v>
      </c>
      <c r="DWY16" s="68">
        <f t="shared" si="1207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1"/>
        <v>110</v>
      </c>
      <c r="DXG16" s="68">
        <f t="shared" si="952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3"/>
        <v>110</v>
      </c>
      <c r="DXO16" s="68">
        <f t="shared" si="954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5"/>
        <v>221</v>
      </c>
      <c r="DXW16" s="68">
        <f t="shared" si="956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7"/>
        <v>110</v>
      </c>
      <c r="DYE16" s="68">
        <f t="shared" si="958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9"/>
        <v>223</v>
      </c>
      <c r="DYM16" s="68">
        <f t="shared" si="960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1"/>
        <v>124</v>
      </c>
      <c r="DYU16" s="68">
        <f t="shared" si="962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3"/>
        <v>110</v>
      </c>
      <c r="DZC16" s="68">
        <f t="shared" si="964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5"/>
        <v>211</v>
      </c>
      <c r="DZK16" s="68">
        <f t="shared" si="966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7"/>
        <v>0</v>
      </c>
      <c r="DZS16" s="68">
        <f t="shared" si="968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9"/>
        <v>219</v>
      </c>
      <c r="EAA16" s="68">
        <f t="shared" si="970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1"/>
        <v>221</v>
      </c>
      <c r="EAI16" s="68">
        <f t="shared" si="972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3"/>
        <v>0</v>
      </c>
      <c r="EAQ16" s="68">
        <f t="shared" si="1208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4"/>
        <v>220</v>
      </c>
      <c r="EAY16" s="68">
        <f t="shared" si="975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6"/>
        <v>221</v>
      </c>
      <c r="EBG16" s="68">
        <f t="shared" si="977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8"/>
        <v>220</v>
      </c>
      <c r="EBO16" s="68">
        <f t="shared" si="1137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9"/>
        <v>220</v>
      </c>
      <c r="EBW16" s="68">
        <f t="shared" si="980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1"/>
        <v>110</v>
      </c>
      <c r="ECE16" s="68">
        <f t="shared" si="982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3"/>
        <v>216</v>
      </c>
      <c r="ECM16" s="68">
        <f t="shared" si="984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5"/>
        <v>110</v>
      </c>
      <c r="ECU16" s="68">
        <f t="shared" si="986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7"/>
        <v>329</v>
      </c>
      <c r="EDC16" s="68">
        <f t="shared" si="988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9"/>
        <v>219</v>
      </c>
      <c r="EDK16" s="68">
        <f t="shared" si="990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1"/>
        <v>0</v>
      </c>
      <c r="EDS16" s="184">
        <f t="shared" si="992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3"/>
        <v>112</v>
      </c>
      <c r="EEA16" s="184">
        <f t="shared" si="994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5"/>
        <v>330</v>
      </c>
      <c r="EEI16" s="68">
        <f t="shared" si="996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7"/>
        <v>0</v>
      </c>
      <c r="EEQ16" s="68">
        <f t="shared" si="998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9"/>
        <v>110</v>
      </c>
      <c r="EEY16" s="68">
        <f t="shared" si="1000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1"/>
        <v>220</v>
      </c>
      <c r="EFG16" s="68">
        <f t="shared" si="1002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3"/>
        <v>0</v>
      </c>
      <c r="EFO16" s="68">
        <f t="shared" si="1004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5"/>
        <v>220</v>
      </c>
      <c r="EFW16" s="68">
        <f t="shared" si="1006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7"/>
        <v>0</v>
      </c>
      <c r="EGE16" s="68">
        <f t="shared" si="1008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9"/>
        <v>220</v>
      </c>
      <c r="EGM16" s="68">
        <f t="shared" si="1010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1"/>
        <v>110</v>
      </c>
      <c r="EGU16" s="68">
        <f t="shared" si="1209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2"/>
        <v>0</v>
      </c>
      <c r="EHC16" s="68">
        <f t="shared" si="1013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4"/>
        <v>0</v>
      </c>
      <c r="EHK16" s="68">
        <f t="shared" si="1015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6"/>
        <v>311</v>
      </c>
      <c r="EHS16" s="68">
        <f t="shared" si="1017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8"/>
        <v>220</v>
      </c>
      <c r="EIA16" s="68">
        <f t="shared" si="1019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20"/>
        <v>330</v>
      </c>
      <c r="EII16" s="68">
        <f t="shared" si="1021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2"/>
        <v>110</v>
      </c>
      <c r="EIQ16" s="68">
        <f t="shared" si="1023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4"/>
        <v>220</v>
      </c>
      <c r="EIY16" s="68">
        <f t="shared" si="1025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6"/>
        <v>320</v>
      </c>
      <c r="EJG16" s="68">
        <f t="shared" si="1027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8"/>
        <v>220</v>
      </c>
      <c r="EJO16" s="68">
        <f t="shared" si="1029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30"/>
        <v>219</v>
      </c>
      <c r="EJW16" s="68">
        <f t="shared" si="1031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2"/>
        <v>199</v>
      </c>
      <c r="EKE16" s="68">
        <f t="shared" si="1033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4"/>
        <v>0</v>
      </c>
      <c r="EKM16" s="68">
        <f t="shared" si="1035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6"/>
        <v>199</v>
      </c>
      <c r="EKU16" s="184">
        <f t="shared" si="1037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8"/>
        <v>192</v>
      </c>
      <c r="ELD16" s="211">
        <f t="shared" si="1039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40"/>
        <v>647</v>
      </c>
      <c r="ELL16" s="211">
        <f t="shared" si="1041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2"/>
        <v>215</v>
      </c>
      <c r="ELT16" s="211">
        <f t="shared" si="1043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4"/>
        <v>330</v>
      </c>
      <c r="EMB16" s="211">
        <f t="shared" si="1045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6"/>
        <v>224</v>
      </c>
      <c r="EMJ16" s="211">
        <f t="shared" si="1047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8"/>
        <v>220</v>
      </c>
      <c r="EMR16" s="211">
        <f t="shared" si="1049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50"/>
        <v>230</v>
      </c>
      <c r="EMZ16" s="211">
        <f t="shared" si="1051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2"/>
        <v>282</v>
      </c>
      <c r="ENH16" s="211">
        <f t="shared" si="1053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4"/>
        <v>0</v>
      </c>
      <c r="ENP16" s="211">
        <f t="shared" si="1055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6"/>
        <v>352</v>
      </c>
      <c r="ENX16" s="211">
        <f t="shared" si="1057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8"/>
        <v>329</v>
      </c>
      <c r="EOF16" s="211">
        <f t="shared" si="1059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60"/>
        <v>0</v>
      </c>
      <c r="EON16" s="211">
        <f t="shared" si="1061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2"/>
        <v>281</v>
      </c>
      <c r="EOV16" s="211">
        <f t="shared" si="1063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4"/>
        <v>659</v>
      </c>
      <c r="EPD16" s="211">
        <f t="shared" si="1065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6"/>
        <v>422</v>
      </c>
      <c r="EPL16" s="211">
        <f t="shared" si="1067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8"/>
        <v>218</v>
      </c>
      <c r="EPT16" s="211">
        <f t="shared" si="1069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70"/>
        <v>455</v>
      </c>
      <c r="EQB16" s="211">
        <f t="shared" si="1071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2"/>
        <v>229</v>
      </c>
      <c r="EQJ16" s="211">
        <f t="shared" si="1073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4"/>
        <v>223</v>
      </c>
      <c r="EQR16" s="211">
        <f t="shared" si="1075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6"/>
        <v>342</v>
      </c>
      <c r="EQZ16" s="211">
        <f t="shared" si="1077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8"/>
        <v>452</v>
      </c>
      <c r="ERH16" s="211">
        <f t="shared" si="1079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80"/>
        <v>0</v>
      </c>
      <c r="ERP16" s="211">
        <f t="shared" si="1081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2"/>
        <v>398</v>
      </c>
      <c r="ERX16" s="211">
        <f t="shared" si="1083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4"/>
        <v>0</v>
      </c>
      <c r="ESF16" s="211">
        <f t="shared" si="1085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6"/>
        <v>441</v>
      </c>
      <c r="ESN16" s="211">
        <f t="shared" si="1087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8"/>
        <v>0</v>
      </c>
      <c r="ESV16" s="211">
        <f t="shared" si="1089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90"/>
        <v>0</v>
      </c>
      <c r="ETD16" s="211">
        <f t="shared" si="1091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2"/>
        <v>219</v>
      </c>
      <c r="ETL16" s="211">
        <f t="shared" si="1093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4"/>
        <v>219</v>
      </c>
      <c r="ETT16" s="211">
        <f t="shared" si="1095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6"/>
        <v>0</v>
      </c>
      <c r="EUB16" s="211">
        <f t="shared" si="1097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8"/>
        <v>203</v>
      </c>
      <c r="EUJ16" s="211">
        <f t="shared" si="1099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100"/>
        <v>0</v>
      </c>
      <c r="EUR16" s="211">
        <f t="shared" si="1101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2"/>
        <v>0</v>
      </c>
      <c r="EUZ16" s="211">
        <f t="shared" si="1103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4"/>
        <v>0</v>
      </c>
      <c r="EVH16" s="211">
        <f t="shared" si="1105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6"/>
        <v>220</v>
      </c>
      <c r="EVP16" s="211">
        <f t="shared" si="1107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8"/>
        <v>107</v>
      </c>
      <c r="EVX16" s="211">
        <f t="shared" si="1109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10"/>
        <v>0</v>
      </c>
      <c r="EWF16" s="211">
        <f t="shared" si="1111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2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3"/>
        <v>0</v>
      </c>
      <c r="EWV16" s="211">
        <f t="shared" si="1114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5"/>
        <v>0</v>
      </c>
      <c r="EXD16" s="211">
        <f t="shared" si="1116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7"/>
        <v>211</v>
      </c>
      <c r="EXL16" s="211">
        <f t="shared" si="1118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9"/>
        <v>0</v>
      </c>
      <c r="EXT16" s="211">
        <f t="shared" si="1120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1"/>
        <v>215</v>
      </c>
      <c r="EYB16" s="211">
        <f t="shared" si="1122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3"/>
        <v>110</v>
      </c>
      <c r="EYJ16" s="211">
        <f t="shared" si="1124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5"/>
        <v>0</v>
      </c>
      <c r="EYR16" s="211">
        <f t="shared" si="1126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7"/>
        <v>109</v>
      </c>
      <c r="EYZ16" s="873">
        <f t="shared" si="1128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9"/>
        <v>0</v>
      </c>
      <c r="EZH16" s="873">
        <f t="shared" si="1130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1"/>
        <v>0</v>
      </c>
      <c r="EZP16" s="873">
        <f t="shared" si="1132"/>
        <v>0</v>
      </c>
      <c r="EZQ16" s="458">
        <v>0</v>
      </c>
      <c r="EZR16" s="83"/>
      <c r="EZS16" s="83">
        <v>0</v>
      </c>
      <c r="EZT16" s="83"/>
      <c r="EZU16" s="83"/>
      <c r="EZV16" s="83">
        <v>0</v>
      </c>
      <c r="EZW16" s="872">
        <f t="shared" si="1133"/>
        <v>0</v>
      </c>
      <c r="EZX16" s="873">
        <f t="shared" si="1134"/>
        <v>0</v>
      </c>
      <c r="EZY16" s="195">
        <v>0</v>
      </c>
      <c r="EZZ16" s="49">
        <v>0</v>
      </c>
      <c r="FAA16" s="49"/>
      <c r="FAB16" s="49"/>
      <c r="FAC16" s="49"/>
      <c r="FAD16" s="49"/>
      <c r="FAE16" s="872">
        <f t="shared" si="1135"/>
        <v>0</v>
      </c>
      <c r="FAF16" s="873">
        <f t="shared" si="1136"/>
        <v>0</v>
      </c>
    </row>
    <row r="17" spans="1:4088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442</v>
      </c>
      <c r="K17" s="15">
        <f t="shared" si="1210"/>
        <v>0</v>
      </c>
      <c r="L17" s="24">
        <f t="shared" si="189"/>
        <v>1471</v>
      </c>
      <c r="M17" s="24">
        <f t="shared" si="190"/>
        <v>1471</v>
      </c>
      <c r="N17" s="15">
        <v>0</v>
      </c>
      <c r="O17" s="276">
        <f t="shared" si="191"/>
        <v>0</v>
      </c>
      <c r="P17" s="712">
        <v>269.66666666666669</v>
      </c>
      <c r="Q17" s="276">
        <f t="shared" si="192"/>
        <v>32.72929542645241</v>
      </c>
      <c r="R17" s="277">
        <f t="shared" si="193"/>
        <v>76.92307692307692</v>
      </c>
      <c r="S17" s="222">
        <v>2000</v>
      </c>
      <c r="T17" s="276">
        <f t="shared" si="194"/>
        <v>19.123000000000001</v>
      </c>
      <c r="U17" s="303"/>
      <c r="V17" s="302">
        <f t="shared" si="1211"/>
        <v>19.123000000000001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3"/>
        <v>3093</v>
      </c>
      <c r="AK17" s="43">
        <f t="shared" si="1144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5"/>
        <v>1585</v>
      </c>
      <c r="AS17" s="43">
        <f t="shared" si="1146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7"/>
        <v>1413</v>
      </c>
      <c r="BA17" s="43">
        <f t="shared" si="1148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9"/>
        <v>1407</v>
      </c>
      <c r="BI17" s="43">
        <f t="shared" si="1150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51"/>
        <v>5349</v>
      </c>
      <c r="BQ17" s="43">
        <f t="shared" si="1152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3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4"/>
        <v>2328</v>
      </c>
      <c r="CG17" s="43">
        <f t="shared" si="1155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6"/>
        <v>2000</v>
      </c>
      <c r="CO17" s="43">
        <f t="shared" si="1157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8"/>
        <v>2616</v>
      </c>
      <c r="CW17" s="43">
        <f t="shared" si="1159"/>
        <v>436</v>
      </c>
      <c r="CX17" s="48">
        <v>600</v>
      </c>
      <c r="CY17" s="49"/>
      <c r="CZ17" s="49"/>
      <c r="DA17" s="49"/>
      <c r="DB17" s="49"/>
      <c r="DC17" s="49"/>
      <c r="DD17" s="42">
        <f t="shared" si="1160"/>
        <v>600</v>
      </c>
      <c r="DE17" s="43">
        <f t="shared" si="1161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62"/>
        <v>1200</v>
      </c>
      <c r="DM17" s="43">
        <f t="shared" si="1163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4"/>
        <v>3105</v>
      </c>
      <c r="DU17" s="43">
        <f t="shared" si="1165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6"/>
        <v>1568</v>
      </c>
      <c r="EC17" s="43">
        <f t="shared" si="1167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8"/>
        <v>2331</v>
      </c>
      <c r="EK17" s="43">
        <f t="shared" si="1169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70"/>
        <v>2660</v>
      </c>
      <c r="ES17" s="43">
        <f t="shared" si="1171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72"/>
        <v>3752</v>
      </c>
      <c r="FA17" s="43">
        <f t="shared" si="1173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4"/>
        <v>1602</v>
      </c>
      <c r="FI17" s="43">
        <f t="shared" si="1175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6"/>
        <v>2369</v>
      </c>
      <c r="FQ17" s="43">
        <f t="shared" si="1177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8"/>
        <v>1246</v>
      </c>
      <c r="FY17" s="43">
        <f t="shared" si="1179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80"/>
        <v>1971</v>
      </c>
      <c r="GG17" s="43">
        <f t="shared" si="1181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82"/>
        <v>2804</v>
      </c>
      <c r="GO17" s="43">
        <f t="shared" si="1183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4"/>
        <v>2003</v>
      </c>
      <c r="GW17" s="43">
        <f t="shared" si="1185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6"/>
        <v>3294</v>
      </c>
      <c r="HE17" s="43">
        <f t="shared" si="1187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8"/>
        <v>596</v>
      </c>
      <c r="HM17" s="43">
        <f t="shared" si="1189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90"/>
        <v>2204</v>
      </c>
      <c r="HU17" s="43">
        <f t="shared" si="1191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92"/>
        <v>1398</v>
      </c>
      <c r="IC17" s="43">
        <f t="shared" si="1193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4"/>
        <v>2083</v>
      </c>
      <c r="IK17" s="43">
        <f t="shared" si="1195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6"/>
        <v>621</v>
      </c>
      <c r="IS17" s="68">
        <f t="shared" si="1197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8"/>
        <v>1267</v>
      </c>
      <c r="JA17" s="68">
        <f t="shared" si="1199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200"/>
        <v>921</v>
      </c>
      <c r="JI17" s="68">
        <f t="shared" si="1201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202"/>
        <v>1001</v>
      </c>
      <c r="JQ17" s="43">
        <f t="shared" si="1203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4"/>
        <v>1803</v>
      </c>
      <c r="JY17" s="43">
        <f t="shared" si="1205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6"/>
        <v>1378</v>
      </c>
      <c r="KG17" s="43">
        <f t="shared" si="197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8"/>
        <v>811</v>
      </c>
      <c r="KO17" s="68">
        <f t="shared" si="199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200"/>
        <v>2169</v>
      </c>
      <c r="KW17" s="68">
        <f t="shared" si="201"/>
        <v>361.5</v>
      </c>
      <c r="KX17" s="48"/>
      <c r="KY17" s="49"/>
      <c r="KZ17" s="49"/>
      <c r="LA17" s="49"/>
      <c r="LB17" s="49"/>
      <c r="LC17" s="49"/>
      <c r="LD17" s="67">
        <f t="shared" si="202"/>
        <v>0</v>
      </c>
      <c r="LE17" s="68">
        <f t="shared" si="203"/>
        <v>0</v>
      </c>
      <c r="LF17" s="48"/>
      <c r="LG17" s="49"/>
      <c r="LH17" s="49">
        <v>1008</v>
      </c>
      <c r="LI17" s="49"/>
      <c r="LJ17" s="49"/>
      <c r="LK17" s="49"/>
      <c r="LL17" s="67">
        <f t="shared" si="204"/>
        <v>1008</v>
      </c>
      <c r="LM17" s="68">
        <f t="shared" si="205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6"/>
        <v>2671</v>
      </c>
      <c r="LU17" s="68">
        <f t="shared" si="207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8"/>
        <v>1562</v>
      </c>
      <c r="MC17" s="68">
        <f t="shared" si="209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10"/>
        <v>1157</v>
      </c>
      <c r="MK17" s="68">
        <f t="shared" si="211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2"/>
        <v>1794</v>
      </c>
      <c r="MS17" s="68">
        <f t="shared" si="213"/>
        <v>299</v>
      </c>
      <c r="MT17" s="48"/>
      <c r="MU17" s="49"/>
      <c r="MV17" s="49">
        <v>783</v>
      </c>
      <c r="MW17" s="49"/>
      <c r="MX17" s="49"/>
      <c r="MY17" s="49"/>
      <c r="MZ17" s="67">
        <f t="shared" si="214"/>
        <v>783</v>
      </c>
      <c r="NA17" s="68">
        <f t="shared" si="215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6"/>
        <v>2171</v>
      </c>
      <c r="NI17" s="68">
        <f t="shared" si="217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8"/>
        <v>1953</v>
      </c>
      <c r="NQ17" s="68">
        <f t="shared" si="219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20"/>
        <v>418</v>
      </c>
      <c r="NY17" s="68">
        <f t="shared" si="221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2"/>
        <v>1619</v>
      </c>
      <c r="OG17" s="68">
        <f t="shared" si="223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4"/>
        <v>2003</v>
      </c>
      <c r="OO17" s="68">
        <f t="shared" si="225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6"/>
        <v>980</v>
      </c>
      <c r="OW17" s="68">
        <f t="shared" si="227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8"/>
        <v>401</v>
      </c>
      <c r="PE17" s="68">
        <f t="shared" si="229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30"/>
        <v>1942</v>
      </c>
      <c r="PM17" s="68">
        <f t="shared" si="231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2"/>
        <v>1957</v>
      </c>
      <c r="PU17" s="105">
        <f t="shared" si="233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4"/>
        <v>400</v>
      </c>
      <c r="QC17" s="105">
        <f t="shared" si="235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6"/>
        <v>1213</v>
      </c>
      <c r="QK17" s="105">
        <f t="shared" si="237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8"/>
        <v>1299</v>
      </c>
      <c r="QS17" s="105">
        <f t="shared" si="239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40"/>
        <v>893</v>
      </c>
      <c r="RA17" s="105">
        <f t="shared" si="241"/>
        <v>148.83333333333334</v>
      </c>
      <c r="RB17" s="106"/>
      <c r="RC17" s="107"/>
      <c r="RD17" s="107"/>
      <c r="RE17" s="107"/>
      <c r="RF17" s="107"/>
      <c r="RG17" s="107"/>
      <c r="RH17" s="104">
        <f t="shared" si="242"/>
        <v>0</v>
      </c>
      <c r="RI17" s="105">
        <f t="shared" si="243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4"/>
        <v>2022</v>
      </c>
      <c r="RQ17" s="105">
        <f t="shared" si="245"/>
        <v>337</v>
      </c>
      <c r="RR17" s="106"/>
      <c r="RS17" s="107"/>
      <c r="RT17" s="107"/>
      <c r="RU17" s="107"/>
      <c r="RV17" s="107"/>
      <c r="RW17" s="107"/>
      <c r="RX17" s="104">
        <f t="shared" si="246"/>
        <v>0</v>
      </c>
      <c r="RY17" s="105">
        <f t="shared" si="247"/>
        <v>0</v>
      </c>
      <c r="RZ17" s="106"/>
      <c r="SA17" s="107"/>
      <c r="SB17" s="107"/>
      <c r="SC17" s="107"/>
      <c r="SD17" s="107"/>
      <c r="SE17" s="107"/>
      <c r="SF17" s="104">
        <f t="shared" si="248"/>
        <v>0</v>
      </c>
      <c r="SG17" s="105">
        <f t="shared" si="249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50"/>
        <v>2232</v>
      </c>
      <c r="SO17" s="105">
        <f t="shared" si="251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2"/>
        <v>185</v>
      </c>
      <c r="SW17" s="105">
        <f t="shared" si="253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4"/>
        <v>1927</v>
      </c>
      <c r="TE17" s="105">
        <f t="shared" si="255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6"/>
        <v>199</v>
      </c>
      <c r="TM17" s="105">
        <f t="shared" si="257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8"/>
        <v>965</v>
      </c>
      <c r="TU17" s="105">
        <f t="shared" si="259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60"/>
        <v>2129</v>
      </c>
      <c r="UC17" s="105">
        <f t="shared" si="261"/>
        <v>354.83333333333331</v>
      </c>
      <c r="UD17" s="106"/>
      <c r="UE17" s="107"/>
      <c r="UF17" s="107"/>
      <c r="UG17" s="107"/>
      <c r="UH17" s="107"/>
      <c r="UI17" s="107"/>
      <c r="UJ17" s="104">
        <f t="shared" si="262"/>
        <v>0</v>
      </c>
      <c r="UK17" s="105">
        <f t="shared" si="263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4"/>
        <v>600</v>
      </c>
      <c r="UT17" s="105">
        <f t="shared" si="265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6"/>
        <v>798</v>
      </c>
      <c r="VB17" s="105">
        <f t="shared" si="267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8"/>
        <v>600</v>
      </c>
      <c r="VJ17" s="105">
        <f t="shared" si="269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70"/>
        <v>627</v>
      </c>
      <c r="VR17" s="105">
        <f t="shared" si="271"/>
        <v>104.5</v>
      </c>
      <c r="VS17" s="106"/>
      <c r="VT17" s="107"/>
      <c r="VU17" s="107"/>
      <c r="VV17" s="107"/>
      <c r="VW17" s="107"/>
      <c r="VX17" s="107"/>
      <c r="VY17" s="104">
        <f t="shared" si="272"/>
        <v>0</v>
      </c>
      <c r="VZ17" s="105">
        <f t="shared" si="273"/>
        <v>0</v>
      </c>
      <c r="WA17" s="63"/>
      <c r="WB17" s="64"/>
      <c r="WC17" s="64"/>
      <c r="WD17" s="64"/>
      <c r="WE17" s="64"/>
      <c r="WF17" s="64"/>
      <c r="WG17" s="67">
        <f t="shared" si="274"/>
        <v>0</v>
      </c>
      <c r="WH17" s="68">
        <f t="shared" si="275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6"/>
        <v>1168</v>
      </c>
      <c r="WP17" s="68">
        <f t="shared" si="277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8"/>
        <v>594</v>
      </c>
      <c r="WY17" s="68">
        <f t="shared" si="279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80"/>
        <v>2663</v>
      </c>
      <c r="XH17" s="68">
        <f t="shared" si="281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2"/>
        <v>984</v>
      </c>
      <c r="XQ17" s="105">
        <f t="shared" si="283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4"/>
        <v>862</v>
      </c>
      <c r="XZ17" s="68">
        <f t="shared" si="285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6"/>
        <v>1709</v>
      </c>
      <c r="YI17" s="68">
        <f t="shared" si="287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8"/>
        <v>869</v>
      </c>
      <c r="YR17" s="68">
        <f t="shared" si="289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90"/>
        <v>932</v>
      </c>
      <c r="YZ17" s="68">
        <f t="shared" si="291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2"/>
        <v>985</v>
      </c>
      <c r="ZH17" s="68">
        <f t="shared" si="293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4"/>
        <v>1010</v>
      </c>
      <c r="ZP17" s="68">
        <f t="shared" si="295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6"/>
        <v>1240</v>
      </c>
      <c r="ZY17" s="68">
        <f t="shared" si="297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8"/>
        <v>0</v>
      </c>
      <c r="AAH17" s="68">
        <f t="shared" si="299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300"/>
        <v>804</v>
      </c>
      <c r="AAP17" s="68">
        <f t="shared" si="301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2"/>
        <v>1700</v>
      </c>
      <c r="AAX17" s="68">
        <f t="shared" si="303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4"/>
        <v>745</v>
      </c>
      <c r="ABF17" s="68">
        <f t="shared" si="305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6"/>
        <v>798</v>
      </c>
      <c r="ABN17" s="68">
        <f t="shared" si="307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8"/>
        <v>900</v>
      </c>
      <c r="ABV17" s="68">
        <f t="shared" si="309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10"/>
        <v>400</v>
      </c>
      <c r="ACD17" s="68">
        <f t="shared" si="311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2"/>
        <v>1916</v>
      </c>
      <c r="ACL17" s="68">
        <f t="shared" si="313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4"/>
        <v>941</v>
      </c>
      <c r="ACT17" s="68">
        <f t="shared" si="315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6"/>
        <v>972</v>
      </c>
      <c r="ADB17" s="68">
        <f t="shared" si="317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8"/>
        <v>800</v>
      </c>
      <c r="ADJ17" s="68">
        <f t="shared" si="319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20"/>
        <v>1133</v>
      </c>
      <c r="ADR17" s="68">
        <f t="shared" si="321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2"/>
        <v>959</v>
      </c>
      <c r="ADZ17" s="68">
        <f t="shared" si="323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4"/>
        <v>1397</v>
      </c>
      <c r="AEH17" s="68">
        <f t="shared" si="325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6"/>
        <v>1191</v>
      </c>
      <c r="AEP17" s="68">
        <f t="shared" si="327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8"/>
        <v>1340</v>
      </c>
      <c r="AEX17" s="68">
        <f t="shared" si="329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30"/>
        <v>727</v>
      </c>
      <c r="AFF17" s="68">
        <f t="shared" si="331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2"/>
        <v>1330</v>
      </c>
      <c r="AFN17" s="68">
        <f t="shared" si="333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4"/>
        <v>965</v>
      </c>
      <c r="AFV17" s="68">
        <f t="shared" si="335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6"/>
        <v>1309</v>
      </c>
      <c r="AGD17" s="68">
        <f t="shared" si="337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8"/>
        <v>1450</v>
      </c>
      <c r="AGL17" s="68">
        <f t="shared" si="339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40"/>
        <v>417</v>
      </c>
      <c r="AGU17" s="68">
        <f t="shared" si="341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2"/>
        <v>1919</v>
      </c>
      <c r="AHC17" s="68">
        <f t="shared" si="343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4"/>
        <v>99</v>
      </c>
      <c r="AHK17" s="68">
        <f t="shared" si="345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6"/>
        <v>219</v>
      </c>
      <c r="AHS17" s="68">
        <f t="shared" si="347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8"/>
        <v>1312</v>
      </c>
      <c r="AIA17" s="68">
        <f t="shared" si="349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50"/>
        <v>1339</v>
      </c>
      <c r="AII17" s="68">
        <f t="shared" si="351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2"/>
        <v>860</v>
      </c>
      <c r="AIQ17" s="68">
        <f t="shared" si="353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4"/>
        <v>862</v>
      </c>
      <c r="AIY17" s="68">
        <f t="shared" si="355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6"/>
        <v>834</v>
      </c>
      <c r="AJG17" s="68">
        <f t="shared" si="357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8"/>
        <v>867</v>
      </c>
      <c r="AJO17" s="43">
        <f t="shared" si="359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60"/>
        <v>1506</v>
      </c>
      <c r="AJW17" s="43">
        <f t="shared" si="361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2"/>
        <v>797</v>
      </c>
      <c r="AKE17" s="68">
        <f t="shared" si="363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4"/>
        <v>927</v>
      </c>
      <c r="AKM17" s="184">
        <f t="shared" si="365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6"/>
        <v>2024</v>
      </c>
      <c r="AKU17" s="184">
        <f t="shared" si="367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8"/>
        <v>553</v>
      </c>
      <c r="ALC17" s="68">
        <f t="shared" si="369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70"/>
        <v>2146</v>
      </c>
      <c r="ALK17" s="68">
        <f t="shared" si="371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2"/>
        <v>803</v>
      </c>
      <c r="ALS17" s="68">
        <f t="shared" si="373"/>
        <v>133.83333333333334</v>
      </c>
      <c r="ALT17" s="48"/>
      <c r="ALU17" s="49"/>
      <c r="ALV17" s="49"/>
      <c r="ALW17" s="49"/>
      <c r="ALX17" s="49"/>
      <c r="ALY17" s="49"/>
      <c r="ALZ17" s="67">
        <f t="shared" si="374"/>
        <v>0</v>
      </c>
      <c r="AMA17" s="68">
        <f t="shared" si="375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6"/>
        <v>1303</v>
      </c>
      <c r="AMI17" s="68">
        <f t="shared" si="377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8"/>
        <v>1091</v>
      </c>
      <c r="AMQ17" s="68">
        <f t="shared" si="379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80"/>
        <v>857</v>
      </c>
      <c r="AMY17" s="68">
        <f t="shared" si="381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2"/>
        <v>1323</v>
      </c>
      <c r="ANG17" s="68">
        <f t="shared" si="383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4"/>
        <v>1677</v>
      </c>
      <c r="ANO17" s="68">
        <f t="shared" si="385"/>
        <v>279.5</v>
      </c>
      <c r="ANP17" s="48"/>
      <c r="ANQ17" s="49"/>
      <c r="ANR17" s="49"/>
      <c r="ANS17" s="49"/>
      <c r="ANT17" s="49"/>
      <c r="ANU17" s="49"/>
      <c r="ANV17" s="67">
        <f t="shared" si="386"/>
        <v>0</v>
      </c>
      <c r="ANW17" s="68">
        <f t="shared" si="387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8"/>
        <v>1899</v>
      </c>
      <c r="AOE17" s="68">
        <f t="shared" si="389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90"/>
        <v>447</v>
      </c>
      <c r="AOM17" s="68">
        <f t="shared" si="391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2"/>
        <v>839</v>
      </c>
      <c r="AOU17" s="68">
        <f t="shared" si="393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4"/>
        <v>1581</v>
      </c>
      <c r="APC17" s="68">
        <f t="shared" si="395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6"/>
        <v>810</v>
      </c>
      <c r="APK17" s="68">
        <f t="shared" si="397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8"/>
        <v>1161</v>
      </c>
      <c r="APS17" s="68">
        <f t="shared" si="399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400"/>
        <v>1061</v>
      </c>
      <c r="AQA17" s="68">
        <f t="shared" si="401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2"/>
        <v>1282</v>
      </c>
      <c r="AQI17" s="68">
        <f t="shared" si="403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4"/>
        <v>865</v>
      </c>
      <c r="AQQ17" s="68">
        <f t="shared" si="405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6"/>
        <v>220</v>
      </c>
      <c r="AQY17" s="68">
        <f t="shared" si="407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8"/>
        <v>336</v>
      </c>
      <c r="ARG17" s="68">
        <f t="shared" si="409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10"/>
        <v>1031</v>
      </c>
      <c r="ARO17" s="68">
        <f t="shared" si="411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2"/>
        <v>897</v>
      </c>
      <c r="ARW17" s="68">
        <f t="shared" si="413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4"/>
        <v>827</v>
      </c>
      <c r="ASE17" s="68">
        <f t="shared" si="415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6"/>
        <v>1025</v>
      </c>
      <c r="ASM17" s="68">
        <f t="shared" si="417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8"/>
        <v>900</v>
      </c>
      <c r="ASU17" s="68">
        <f t="shared" si="419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20"/>
        <v>874</v>
      </c>
      <c r="ATC17" s="68">
        <f t="shared" si="421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2"/>
        <v>440</v>
      </c>
      <c r="ATK17" s="68">
        <f t="shared" si="423"/>
        <v>73.333333333333329</v>
      </c>
      <c r="ATL17" s="48"/>
      <c r="ATM17" s="49"/>
      <c r="ATN17" s="49"/>
      <c r="ATO17" s="49"/>
      <c r="ATP17" s="49"/>
      <c r="ATQ17" s="49"/>
      <c r="ATR17" s="67">
        <f t="shared" si="424"/>
        <v>0</v>
      </c>
      <c r="ATS17" s="68">
        <f t="shared" si="425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6"/>
        <v>1334</v>
      </c>
      <c r="AUA17" s="68">
        <f t="shared" si="427"/>
        <v>222.33333333333334</v>
      </c>
      <c r="AUB17" s="48"/>
      <c r="AUC17" s="49"/>
      <c r="AUD17" s="49"/>
      <c r="AUE17" s="49"/>
      <c r="AUF17" s="49"/>
      <c r="AUG17" s="49"/>
      <c r="AUH17" s="67">
        <f t="shared" si="428"/>
        <v>0</v>
      </c>
      <c r="AUI17" s="68">
        <f t="shared" si="429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30"/>
        <v>551</v>
      </c>
      <c r="AUQ17" s="68">
        <f t="shared" si="431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2"/>
        <v>833</v>
      </c>
      <c r="AUY17" s="68">
        <f t="shared" si="433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4"/>
        <v>877</v>
      </c>
      <c r="AVG17" s="68">
        <f t="shared" si="435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6"/>
        <v>524</v>
      </c>
      <c r="AVO17" s="68">
        <f t="shared" si="437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8"/>
        <v>223</v>
      </c>
      <c r="AVW17" s="68">
        <f t="shared" si="439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40"/>
        <v>890</v>
      </c>
      <c r="AWE17" s="68">
        <f t="shared" si="441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2"/>
        <v>725</v>
      </c>
      <c r="AWM17" s="68">
        <f t="shared" si="443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4"/>
        <v>898</v>
      </c>
      <c r="AWU17" s="43">
        <f t="shared" si="445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6"/>
        <v>428</v>
      </c>
      <c r="AXC17" s="43">
        <f t="shared" si="447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8"/>
        <v>1042</v>
      </c>
      <c r="AXK17" s="43">
        <f t="shared" si="449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50"/>
        <v>548</v>
      </c>
      <c r="AXS17" s="43">
        <f t="shared" si="451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2"/>
        <v>485</v>
      </c>
      <c r="AYA17" s="43">
        <f t="shared" si="453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4"/>
        <v>854</v>
      </c>
      <c r="AYI17" s="43">
        <f t="shared" si="455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6"/>
        <v>887</v>
      </c>
      <c r="AYQ17" s="43">
        <f t="shared" si="457"/>
        <v>147.83333333333334</v>
      </c>
      <c r="AYR17" s="48"/>
      <c r="AYS17" s="49"/>
      <c r="AYT17" s="49"/>
      <c r="AYU17" s="49"/>
      <c r="AYV17" s="49"/>
      <c r="AYW17" s="49"/>
      <c r="AYX17" s="42">
        <f t="shared" si="458"/>
        <v>0</v>
      </c>
      <c r="AYY17" s="43">
        <f t="shared" si="459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60"/>
        <v>904</v>
      </c>
      <c r="AZG17" s="43">
        <f t="shared" si="461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2"/>
        <v>356</v>
      </c>
      <c r="AZO17" s="43">
        <f t="shared" si="463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4"/>
        <v>901</v>
      </c>
      <c r="AZW17" s="43">
        <f t="shared" si="465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6"/>
        <v>991</v>
      </c>
      <c r="BAE17" s="43">
        <f t="shared" si="467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8"/>
        <v>659</v>
      </c>
      <c r="BAM17" s="43">
        <f t="shared" si="469"/>
        <v>109.83333333333333</v>
      </c>
      <c r="BAN17" s="48"/>
      <c r="BAO17" s="49"/>
      <c r="BAP17" s="49"/>
      <c r="BAQ17" s="49"/>
      <c r="BAR17" s="49"/>
      <c r="BAS17" s="49"/>
      <c r="BAT17" s="42">
        <f t="shared" si="470"/>
        <v>0</v>
      </c>
      <c r="BAU17" s="43">
        <f t="shared" si="471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2"/>
        <v>1483</v>
      </c>
      <c r="BBC17" s="43">
        <f t="shared" si="473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4"/>
        <v>1100</v>
      </c>
      <c r="BBK17" s="43">
        <f t="shared" si="475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6"/>
        <v>219</v>
      </c>
      <c r="BBS17" s="43">
        <f t="shared" si="477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8"/>
        <v>843</v>
      </c>
      <c r="BCA17" s="43">
        <f t="shared" si="479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80"/>
        <v>550</v>
      </c>
      <c r="BCI17" s="43">
        <f t="shared" si="481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2"/>
        <v>899</v>
      </c>
      <c r="BCQ17" s="43">
        <f t="shared" si="483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4"/>
        <v>880</v>
      </c>
      <c r="BCY17" s="43">
        <f t="shared" si="485"/>
        <v>146.66666666666666</v>
      </c>
      <c r="BCZ17" s="48"/>
      <c r="BDA17" s="49"/>
      <c r="BDB17" s="49"/>
      <c r="BDC17" s="49"/>
      <c r="BDD17" s="49"/>
      <c r="BDE17" s="49"/>
      <c r="BDF17" s="42">
        <f t="shared" si="486"/>
        <v>0</v>
      </c>
      <c r="BDG17" s="43">
        <f t="shared" si="487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8"/>
        <v>449</v>
      </c>
      <c r="BDO17" s="43">
        <f t="shared" si="489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90"/>
        <v>705</v>
      </c>
      <c r="BDW17" s="43">
        <f t="shared" si="491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2"/>
        <v>114</v>
      </c>
      <c r="BEE17" s="43">
        <f t="shared" si="493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4"/>
        <v>532</v>
      </c>
      <c r="BEM17" s="43">
        <f t="shared" si="495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6"/>
        <v>211</v>
      </c>
      <c r="BEU17" s="43">
        <f t="shared" si="497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8"/>
        <v>765</v>
      </c>
      <c r="BFC17" s="43">
        <f t="shared" si="499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500"/>
        <v>910</v>
      </c>
      <c r="BFK17" s="43">
        <f t="shared" si="501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2"/>
        <v>993</v>
      </c>
      <c r="BFS17" s="43">
        <f t="shared" si="503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4"/>
        <v>439</v>
      </c>
      <c r="BGA17" s="43">
        <f t="shared" si="505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6"/>
        <v>1092</v>
      </c>
      <c r="BGI17" s="43">
        <f t="shared" si="507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8"/>
        <v>915</v>
      </c>
      <c r="BGQ17" s="43">
        <f t="shared" si="509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10"/>
        <v>303</v>
      </c>
      <c r="BGY17" s="43">
        <f t="shared" si="511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2"/>
        <v>1076</v>
      </c>
      <c r="BHG17" s="43">
        <f t="shared" si="513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4"/>
        <v>548</v>
      </c>
      <c r="BHO17" s="43">
        <f t="shared" si="515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6"/>
        <v>960</v>
      </c>
      <c r="BHW17" s="43">
        <f t="shared" si="517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8"/>
        <v>902</v>
      </c>
      <c r="BIE17" s="43">
        <f t="shared" si="519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20"/>
        <v>850</v>
      </c>
      <c r="BIM17" s="43">
        <f t="shared" si="521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2"/>
        <v>1182</v>
      </c>
      <c r="BIU17" s="43">
        <f t="shared" si="523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4"/>
        <v>439</v>
      </c>
      <c r="BJC17" s="43">
        <f t="shared" si="525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6"/>
        <v>1078</v>
      </c>
      <c r="BJK17" s="43">
        <f t="shared" si="527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8"/>
        <v>440</v>
      </c>
      <c r="BJS17" s="43">
        <f t="shared" si="529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30"/>
        <v>659</v>
      </c>
      <c r="BKA17" s="43">
        <f t="shared" si="531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2"/>
        <v>682</v>
      </c>
      <c r="BKI17" s="68">
        <f t="shared" si="533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4"/>
        <v>840</v>
      </c>
      <c r="BKQ17" s="43">
        <f t="shared" si="535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6"/>
        <v>871</v>
      </c>
      <c r="BKY17" s="43">
        <f t="shared" si="537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8"/>
        <v>696</v>
      </c>
      <c r="BLG17" s="43">
        <f t="shared" si="539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40"/>
        <v>1661</v>
      </c>
      <c r="BLO17" s="43">
        <f t="shared" si="541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2"/>
        <v>880</v>
      </c>
      <c r="BLW17" s="43">
        <f t="shared" si="543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4"/>
        <v>837</v>
      </c>
      <c r="BME17" s="43">
        <f t="shared" si="545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6"/>
        <v>659</v>
      </c>
      <c r="BMM17" s="43">
        <f t="shared" si="547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8"/>
        <v>1446</v>
      </c>
      <c r="BMU17" s="43">
        <f t="shared" si="549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50"/>
        <v>605</v>
      </c>
      <c r="BNC17" s="43">
        <f t="shared" si="551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2"/>
        <v>880</v>
      </c>
      <c r="BNK17" s="43">
        <f t="shared" si="553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4"/>
        <v>1003</v>
      </c>
      <c r="BNS17" s="43">
        <f t="shared" si="555"/>
        <v>167.16666666666666</v>
      </c>
      <c r="BNT17" s="48"/>
      <c r="BNU17" s="49"/>
      <c r="BNV17" s="49"/>
      <c r="BNW17" s="49"/>
      <c r="BNX17" s="49"/>
      <c r="BNY17" s="49"/>
      <c r="BNZ17" s="42">
        <f t="shared" si="556"/>
        <v>0</v>
      </c>
      <c r="BOA17" s="43">
        <f t="shared" si="557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8"/>
        <v>1208</v>
      </c>
      <c r="BOI17" s="43">
        <f t="shared" si="559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60"/>
        <v>881</v>
      </c>
      <c r="BOQ17" s="43">
        <f t="shared" si="561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2"/>
        <v>2047</v>
      </c>
      <c r="BOY17" s="43">
        <f t="shared" si="563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4"/>
        <v>1078</v>
      </c>
      <c r="BPG17" s="43">
        <f t="shared" si="565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6"/>
        <v>730</v>
      </c>
      <c r="BPO17" s="43">
        <f t="shared" si="567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8"/>
        <v>1399</v>
      </c>
      <c r="BPW17" s="43">
        <f t="shared" si="569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70"/>
        <v>1032</v>
      </c>
      <c r="BQE17" s="43">
        <f t="shared" si="571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2"/>
        <v>1625</v>
      </c>
      <c r="BQM17" s="43">
        <f t="shared" si="573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4"/>
        <v>1046</v>
      </c>
      <c r="BQU17" s="43">
        <f t="shared" si="575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6"/>
        <v>359</v>
      </c>
      <c r="BRC17" s="43">
        <f t="shared" si="577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8"/>
        <v>1003</v>
      </c>
      <c r="BRK17" s="43">
        <f t="shared" si="579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80"/>
        <v>2365</v>
      </c>
      <c r="BRS17" s="68">
        <f t="shared" si="581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2"/>
        <v>822</v>
      </c>
      <c r="BSA17" s="43">
        <f t="shared" si="583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4"/>
        <v>1222</v>
      </c>
      <c r="BSI17" s="43">
        <f t="shared" si="585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6"/>
        <v>403</v>
      </c>
      <c r="BSQ17" s="43">
        <f t="shared" si="587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8"/>
        <v>2485</v>
      </c>
      <c r="BSY17" s="43">
        <f t="shared" si="589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90"/>
        <v>1760</v>
      </c>
      <c r="BTG17" s="43">
        <f t="shared" si="591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2"/>
        <v>435</v>
      </c>
      <c r="BTO17" s="68">
        <f t="shared" si="593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4"/>
        <v>1099</v>
      </c>
      <c r="BTW17" s="43">
        <f t="shared" si="595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6"/>
        <v>900</v>
      </c>
      <c r="BUE17" s="68">
        <f t="shared" si="597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8"/>
        <v>1917</v>
      </c>
      <c r="BUM17" s="68">
        <f t="shared" si="599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600"/>
        <v>758</v>
      </c>
      <c r="BUU17" s="68">
        <f t="shared" si="601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2"/>
        <v>1173</v>
      </c>
      <c r="BVC17" s="68">
        <f t="shared" si="603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4"/>
        <v>685</v>
      </c>
      <c r="BVK17" s="68">
        <f t="shared" si="605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6"/>
        <v>1461</v>
      </c>
      <c r="BVS17" s="68">
        <f t="shared" si="607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8"/>
        <v>1517</v>
      </c>
      <c r="BWA17" s="68">
        <f t="shared" si="609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10"/>
        <v>1445</v>
      </c>
      <c r="BWI17" s="68">
        <f t="shared" si="611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2"/>
        <v>1210</v>
      </c>
      <c r="BWQ17" s="68">
        <f t="shared" si="613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4"/>
        <v>1512</v>
      </c>
      <c r="BWY17" s="68">
        <f t="shared" si="615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6"/>
        <v>219</v>
      </c>
      <c r="BXG17" s="68">
        <f t="shared" si="617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8"/>
        <v>1316</v>
      </c>
      <c r="BXO17" s="68">
        <f t="shared" si="619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20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1"/>
        <v>1103</v>
      </c>
      <c r="BYE17" s="68">
        <f t="shared" si="622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3"/>
        <v>1359</v>
      </c>
      <c r="BYM17" s="68">
        <f t="shared" si="624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5"/>
        <v>1389</v>
      </c>
      <c r="BYU17" s="68">
        <f t="shared" si="626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7"/>
        <v>2508</v>
      </c>
      <c r="BZC17" s="68">
        <f t="shared" si="628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9"/>
        <v>889</v>
      </c>
      <c r="BZK17" s="68">
        <f t="shared" si="630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1"/>
        <v>896</v>
      </c>
      <c r="BZS17" s="68">
        <f t="shared" si="632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3"/>
        <v>419</v>
      </c>
      <c r="CAA17" s="68">
        <f t="shared" si="634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5"/>
        <v>1675</v>
      </c>
      <c r="CAI17" s="68">
        <f t="shared" si="636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7"/>
        <v>856</v>
      </c>
      <c r="CAQ17" s="68">
        <f t="shared" si="638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9"/>
        <v>3416</v>
      </c>
      <c r="CAY17" s="68">
        <f t="shared" si="640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1"/>
        <v>882</v>
      </c>
      <c r="CBG17" s="68">
        <f t="shared" si="642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3"/>
        <v>661</v>
      </c>
      <c r="CBO17" s="68">
        <f t="shared" si="644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5"/>
        <v>1870</v>
      </c>
      <c r="CBW17" s="68">
        <f t="shared" si="646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7"/>
        <v>1135</v>
      </c>
      <c r="CCE17" s="68">
        <f t="shared" si="648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9"/>
        <v>1212</v>
      </c>
      <c r="CCM17" s="68">
        <f t="shared" si="650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1"/>
        <v>779</v>
      </c>
      <c r="CCU17" s="68">
        <f t="shared" si="652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3"/>
        <v>685</v>
      </c>
      <c r="CDC17" s="68">
        <f t="shared" si="654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5"/>
        <v>1096</v>
      </c>
      <c r="CDK17" s="68">
        <f t="shared" si="656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7"/>
        <v>1118</v>
      </c>
      <c r="CDS17" s="68">
        <f t="shared" si="658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9"/>
        <v>982</v>
      </c>
      <c r="CEA17" s="68">
        <f t="shared" si="660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1"/>
        <v>1194</v>
      </c>
      <c r="CEI17" s="68">
        <f t="shared" si="662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3"/>
        <v>1795</v>
      </c>
      <c r="CEQ17" s="68">
        <f t="shared" si="664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5"/>
        <v>888</v>
      </c>
      <c r="CEY17" s="68">
        <f t="shared" si="666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7"/>
        <v>1618</v>
      </c>
      <c r="CFG17" s="68">
        <f t="shared" si="668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9"/>
        <v>857</v>
      </c>
      <c r="CFO17" s="68">
        <f t="shared" si="670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1"/>
        <v>1840</v>
      </c>
      <c r="CFW17" s="68">
        <f t="shared" si="672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3"/>
        <v>2405</v>
      </c>
      <c r="CGE17" s="68">
        <f t="shared" si="674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5"/>
        <v>460</v>
      </c>
      <c r="CGM17" s="68">
        <f t="shared" si="676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7"/>
        <v>837</v>
      </c>
      <c r="CGU17" s="68">
        <f t="shared" si="678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9"/>
        <v>1927</v>
      </c>
      <c r="CHC17" s="68">
        <f t="shared" si="680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1"/>
        <v>1320</v>
      </c>
      <c r="CHK17" s="68">
        <f t="shared" si="682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3"/>
        <v>838</v>
      </c>
      <c r="CHS17" s="68">
        <f t="shared" si="684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5"/>
        <v>1787</v>
      </c>
      <c r="CIA17" s="68">
        <f t="shared" si="686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7"/>
        <v>1093</v>
      </c>
      <c r="CII17" s="68">
        <f t="shared" si="688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9"/>
        <v>2331</v>
      </c>
      <c r="CIQ17" s="68">
        <f t="shared" si="690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1"/>
        <v>1207</v>
      </c>
      <c r="CIY17" s="68">
        <f t="shared" si="692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3"/>
        <v>1994</v>
      </c>
      <c r="CJG17" s="68">
        <f t="shared" si="1206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4"/>
        <v>1033</v>
      </c>
      <c r="CJO17" s="68">
        <f t="shared" si="695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6"/>
        <v>1093</v>
      </c>
      <c r="CJW17" s="68">
        <f t="shared" si="697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8"/>
        <v>890</v>
      </c>
      <c r="CKE17" s="68">
        <f t="shared" si="699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700"/>
        <v>2331</v>
      </c>
      <c r="CKM17" s="68">
        <f t="shared" si="701"/>
        <v>388.5</v>
      </c>
      <c r="CKN17" s="48"/>
      <c r="CKO17" s="49"/>
      <c r="CKP17" s="49"/>
      <c r="CKQ17" s="49"/>
      <c r="CKR17" s="49"/>
      <c r="CKS17" s="47"/>
      <c r="CKT17" s="67">
        <f t="shared" si="702"/>
        <v>0</v>
      </c>
      <c r="CKU17" s="68">
        <f t="shared" si="703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4"/>
        <v>1002</v>
      </c>
      <c r="CLC17" s="68">
        <f t="shared" si="705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6"/>
        <v>1119</v>
      </c>
      <c r="CLK17" s="68">
        <f t="shared" si="707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8"/>
        <v>1964</v>
      </c>
      <c r="CLS17" s="68">
        <f t="shared" si="709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10"/>
        <v>516</v>
      </c>
      <c r="CMA17" s="68">
        <f t="shared" si="711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2"/>
        <v>1317</v>
      </c>
      <c r="CMI17" s="68">
        <f t="shared" si="713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4"/>
        <v>914</v>
      </c>
      <c r="CMQ17" s="68">
        <f t="shared" si="715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6"/>
        <v>892</v>
      </c>
      <c r="CMY17" s="68">
        <f t="shared" si="717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8"/>
        <v>967</v>
      </c>
      <c r="CNG17" s="68">
        <f t="shared" si="719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20"/>
        <v>1315</v>
      </c>
      <c r="CNO17" s="68">
        <f t="shared" si="721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2"/>
        <v>1098</v>
      </c>
      <c r="CNW17" s="68">
        <f t="shared" si="723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4"/>
        <v>1210</v>
      </c>
      <c r="COE17" s="68">
        <f t="shared" si="725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6"/>
        <v>969</v>
      </c>
      <c r="COM17" s="68">
        <f t="shared" si="727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8"/>
        <v>895</v>
      </c>
      <c r="COU17" s="68">
        <f t="shared" si="729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30"/>
        <v>659</v>
      </c>
      <c r="CPC17" s="68">
        <f t="shared" si="731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2"/>
        <v>1110</v>
      </c>
      <c r="CPK17" s="68">
        <f t="shared" si="733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4"/>
        <v>0</v>
      </c>
      <c r="CPS17" s="68">
        <f t="shared" si="735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6"/>
        <v>439</v>
      </c>
      <c r="CQA17" s="68">
        <f t="shared" si="737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8"/>
        <v>923</v>
      </c>
      <c r="CQI17" s="68">
        <f t="shared" si="739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40"/>
        <v>438</v>
      </c>
      <c r="CQQ17" s="68">
        <f t="shared" si="741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2"/>
        <v>1474</v>
      </c>
      <c r="CQY17" s="68">
        <f t="shared" si="743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4"/>
        <v>448</v>
      </c>
      <c r="CRG17" s="68">
        <f t="shared" si="745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6"/>
        <v>537</v>
      </c>
      <c r="CRO17" s="68">
        <f t="shared" si="747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8"/>
        <v>771</v>
      </c>
      <c r="CRW17" s="68">
        <f t="shared" si="749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50"/>
        <v>308</v>
      </c>
      <c r="CSE17" s="68">
        <f t="shared" si="751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2"/>
        <v>771</v>
      </c>
      <c r="CSM17" s="68">
        <f t="shared" si="753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4"/>
        <v>875</v>
      </c>
      <c r="CSU17" s="68">
        <f t="shared" si="755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6"/>
        <v>758</v>
      </c>
      <c r="CTC17" s="68">
        <f t="shared" si="757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8"/>
        <v>1132</v>
      </c>
      <c r="CTK17" s="68">
        <f t="shared" si="759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60"/>
        <v>547</v>
      </c>
      <c r="CTS17" s="68">
        <f t="shared" si="761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2"/>
        <v>1255</v>
      </c>
      <c r="CUA17" s="68">
        <f t="shared" si="763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4"/>
        <v>861</v>
      </c>
      <c r="CUI17" s="68">
        <f t="shared" si="765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6"/>
        <v>905</v>
      </c>
      <c r="CUQ17" s="68">
        <f t="shared" si="767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8"/>
        <v>447</v>
      </c>
      <c r="CUY17" s="68">
        <f t="shared" si="769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70"/>
        <v>981</v>
      </c>
      <c r="CVG17" s="68">
        <f t="shared" si="771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2"/>
        <v>1100</v>
      </c>
      <c r="CVO17" s="68">
        <f t="shared" si="773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4"/>
        <v>1053</v>
      </c>
      <c r="CVW17" s="68">
        <f t="shared" si="775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6"/>
        <v>989</v>
      </c>
      <c r="CWE17" s="68">
        <f t="shared" si="777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8"/>
        <v>551</v>
      </c>
      <c r="CWM17" s="68">
        <f t="shared" si="779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80"/>
        <v>1190</v>
      </c>
      <c r="CWU17" s="68">
        <f t="shared" si="781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2"/>
        <v>655</v>
      </c>
      <c r="CXC17" s="43">
        <f t="shared" si="783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4"/>
        <v>331</v>
      </c>
      <c r="CXK17" s="43">
        <f t="shared" si="785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6"/>
        <v>1583</v>
      </c>
      <c r="CXS17" s="43">
        <f t="shared" si="787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8"/>
        <v>1102</v>
      </c>
      <c r="CYA17" s="43">
        <f t="shared" si="789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90"/>
        <v>655</v>
      </c>
      <c r="CYI17" s="43">
        <f t="shared" si="791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2"/>
        <v>440</v>
      </c>
      <c r="CYQ17" s="43">
        <f t="shared" si="793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4"/>
        <v>939</v>
      </c>
      <c r="CYY17" s="43">
        <f t="shared" si="795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6"/>
        <v>220</v>
      </c>
      <c r="CZG17" s="43">
        <f t="shared" si="797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8"/>
        <v>1318</v>
      </c>
      <c r="CZO17" s="43">
        <f t="shared" si="799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800"/>
        <v>400</v>
      </c>
      <c r="CZW17" s="43">
        <f t="shared" si="801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2"/>
        <v>1321</v>
      </c>
      <c r="DAE17" s="68">
        <f t="shared" si="803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4"/>
        <v>330</v>
      </c>
      <c r="DAM17" s="68">
        <f t="shared" si="805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6"/>
        <v>1320</v>
      </c>
      <c r="DAU17" s="68">
        <f t="shared" si="807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8"/>
        <v>1261</v>
      </c>
      <c r="DBC17" s="68">
        <f t="shared" si="809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10"/>
        <v>440</v>
      </c>
      <c r="DBK17" s="68">
        <f t="shared" si="811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2"/>
        <v>659</v>
      </c>
      <c r="DBS17" s="68">
        <f t="shared" si="813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4"/>
        <v>879</v>
      </c>
      <c r="DCA17" s="68">
        <f t="shared" si="815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6"/>
        <v>1240</v>
      </c>
      <c r="DCI17" s="68">
        <f t="shared" si="817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8"/>
        <v>220</v>
      </c>
      <c r="DCQ17" s="68">
        <f t="shared" si="819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20"/>
        <v>1024</v>
      </c>
      <c r="DCY17" s="68">
        <f t="shared" si="821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2"/>
        <v>658</v>
      </c>
      <c r="DDG17" s="68">
        <f t="shared" si="823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4"/>
        <v>1082</v>
      </c>
      <c r="DDO17" s="43">
        <f t="shared" si="825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6"/>
        <v>656</v>
      </c>
      <c r="DDW17" s="43">
        <f t="shared" si="827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8"/>
        <v>1099</v>
      </c>
      <c r="DEE17" s="43">
        <f t="shared" si="829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30"/>
        <v>557</v>
      </c>
      <c r="DEM17" s="43">
        <f t="shared" si="831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2"/>
        <v>451</v>
      </c>
      <c r="DEU17" s="43">
        <f t="shared" si="833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4"/>
        <v>1207</v>
      </c>
      <c r="DFC17" s="43">
        <f t="shared" si="835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6"/>
        <v>330</v>
      </c>
      <c r="DFK17" s="43">
        <f t="shared" si="837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8"/>
        <v>839</v>
      </c>
      <c r="DFS17" s="68">
        <f t="shared" si="839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40"/>
        <v>882</v>
      </c>
      <c r="DGA17" s="43">
        <f t="shared" si="841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2"/>
        <v>551</v>
      </c>
      <c r="DGI17" s="43">
        <f t="shared" si="843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4"/>
        <v>646</v>
      </c>
      <c r="DGQ17" s="68">
        <f t="shared" si="845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6"/>
        <v>1031</v>
      </c>
      <c r="DGY17" s="68">
        <f t="shared" si="847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8"/>
        <v>868</v>
      </c>
      <c r="DHG17" s="68">
        <f t="shared" si="849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50"/>
        <v>440</v>
      </c>
      <c r="DHO17" s="68">
        <f t="shared" si="851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2"/>
        <v>502</v>
      </c>
      <c r="DHW17" s="68">
        <f t="shared" si="853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4"/>
        <v>998</v>
      </c>
      <c r="DIE17" s="68">
        <f t="shared" si="855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6"/>
        <v>460</v>
      </c>
      <c r="DIM17" s="68">
        <f t="shared" si="857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8"/>
        <v>665</v>
      </c>
      <c r="DIU17" s="68">
        <f t="shared" si="859"/>
        <v>110.83333333333333</v>
      </c>
      <c r="DIV17" s="48">
        <f>SUMIF(SUMPK!$B:$B,$B:$B,SUMPK!$O:$O)</f>
        <v>442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60"/>
        <v>870</v>
      </c>
      <c r="DJC17" s="68">
        <f t="shared" si="861"/>
        <v>145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2"/>
        <v>758</v>
      </c>
      <c r="DJK17" s="68">
        <f t="shared" si="863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4"/>
        <v>722</v>
      </c>
      <c r="DJS17" s="68">
        <f t="shared" si="865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6"/>
        <v>112</v>
      </c>
      <c r="DKA17" s="68">
        <f t="shared" si="867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8"/>
        <v>1033</v>
      </c>
      <c r="DKI17" s="68">
        <f t="shared" si="869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70"/>
        <v>626</v>
      </c>
      <c r="DKQ17" s="68">
        <f t="shared" si="871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2"/>
        <v>551</v>
      </c>
      <c r="DKY17" s="68">
        <f t="shared" si="873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4"/>
        <v>990</v>
      </c>
      <c r="DLG17" s="68">
        <f t="shared" si="875"/>
        <v>165</v>
      </c>
      <c r="DLH17" s="48"/>
      <c r="DLI17" s="49">
        <v>0</v>
      </c>
      <c r="DLJ17" s="49">
        <v>0</v>
      </c>
      <c r="DLK17" s="49">
        <f>SUMIF(SUMPK!$B:$B,$B:$B,SUMPK!$O:$O)</f>
        <v>442</v>
      </c>
      <c r="DLL17" s="49"/>
      <c r="DLM17" s="49">
        <v>0</v>
      </c>
      <c r="DLN17" s="64">
        <f t="shared" si="876"/>
        <v>442</v>
      </c>
      <c r="DLO17" s="68">
        <f t="shared" si="877"/>
        <v>73.666666666666671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8"/>
        <v>663</v>
      </c>
      <c r="DLW17" s="68">
        <f t="shared" si="879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80"/>
        <v>881</v>
      </c>
      <c r="DME17" s="68">
        <f t="shared" si="881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2"/>
        <v>220</v>
      </c>
      <c r="DMM17" s="68">
        <f t="shared" si="883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4"/>
        <v>1150</v>
      </c>
      <c r="DMU17" s="68">
        <f t="shared" si="885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6"/>
        <v>75</v>
      </c>
      <c r="DNC17" s="68">
        <f t="shared" si="887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8"/>
        <v>739</v>
      </c>
      <c r="DNK17" s="68">
        <f t="shared" si="889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90"/>
        <v>220</v>
      </c>
      <c r="DNS17" s="68">
        <f t="shared" si="891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2"/>
        <v>933</v>
      </c>
      <c r="DOA17" s="68">
        <f t="shared" si="893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4"/>
        <v>330</v>
      </c>
      <c r="DOI17" s="68">
        <f t="shared" si="895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6"/>
        <v>766</v>
      </c>
      <c r="DOQ17" s="68">
        <f t="shared" si="897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8"/>
        <v>550</v>
      </c>
      <c r="DOY17" s="68">
        <f t="shared" si="899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900"/>
        <v>438</v>
      </c>
      <c r="DPG17" s="68">
        <f t="shared" si="901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2"/>
        <v>777</v>
      </c>
      <c r="DPO17" s="68">
        <f t="shared" si="903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4"/>
        <v>1220</v>
      </c>
      <c r="DPW17" s="492">
        <f t="shared" si="905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6"/>
        <v>0</v>
      </c>
      <c r="DQE17" s="492">
        <f t="shared" si="907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8"/>
        <v>1037</v>
      </c>
      <c r="DQM17" s="492">
        <f t="shared" si="909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10"/>
        <v>220</v>
      </c>
      <c r="DQU17" s="68">
        <f t="shared" si="911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2"/>
        <v>661</v>
      </c>
      <c r="DRC17" s="492">
        <f t="shared" si="913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4"/>
        <v>441</v>
      </c>
      <c r="DRK17" s="492">
        <f t="shared" si="915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6"/>
        <v>0</v>
      </c>
      <c r="DRS17" s="68">
        <f t="shared" si="917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8"/>
        <v>879</v>
      </c>
      <c r="DSA17" s="68">
        <f t="shared" si="919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20"/>
        <v>550</v>
      </c>
      <c r="DSI17" s="68">
        <f t="shared" si="921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2"/>
        <v>550</v>
      </c>
      <c r="DSQ17" s="68">
        <f t="shared" si="923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4"/>
        <v>550</v>
      </c>
      <c r="DSY17" s="68">
        <f t="shared" si="925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6"/>
        <v>666</v>
      </c>
      <c r="DTG17" s="68">
        <f t="shared" si="927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8"/>
        <v>608</v>
      </c>
      <c r="DTO17" s="68">
        <f t="shared" si="929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30"/>
        <v>440</v>
      </c>
      <c r="DTW17" s="68">
        <f t="shared" si="931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2"/>
        <v>441</v>
      </c>
      <c r="DUE17" s="68">
        <f t="shared" si="933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4"/>
        <v>993</v>
      </c>
      <c r="DUM17" s="68">
        <f t="shared" si="935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6"/>
        <v>441</v>
      </c>
      <c r="DUU17" s="184">
        <f t="shared" si="937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8"/>
        <v>660</v>
      </c>
      <c r="DVC17" s="68">
        <f t="shared" si="939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40"/>
        <v>770</v>
      </c>
      <c r="DVK17" s="68">
        <f t="shared" si="941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2"/>
        <v>220</v>
      </c>
      <c r="DVS17" s="68">
        <f t="shared" si="943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4"/>
        <v>440</v>
      </c>
      <c r="DWA17" s="68">
        <f t="shared" si="945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6"/>
        <v>699</v>
      </c>
      <c r="DWI17" s="68">
        <f t="shared" si="947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8"/>
        <v>440</v>
      </c>
      <c r="DWQ17" s="68">
        <f t="shared" si="949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50"/>
        <v>659</v>
      </c>
      <c r="DWY17" s="68">
        <f t="shared" si="1207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1"/>
        <v>663</v>
      </c>
      <c r="DXG17" s="68">
        <f t="shared" si="952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3"/>
        <v>440</v>
      </c>
      <c r="DXO17" s="68">
        <f t="shared" si="954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5"/>
        <v>1097</v>
      </c>
      <c r="DXW17" s="68">
        <f t="shared" si="956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7"/>
        <v>598</v>
      </c>
      <c r="DYE17" s="68">
        <f t="shared" si="958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9"/>
        <v>433</v>
      </c>
      <c r="DYM17" s="68">
        <f t="shared" si="960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1"/>
        <v>220</v>
      </c>
      <c r="DYU17" s="68">
        <f t="shared" si="962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3"/>
        <v>440</v>
      </c>
      <c r="DZC17" s="68">
        <f t="shared" si="964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442</v>
      </c>
      <c r="DZI17" s="49"/>
      <c r="DZJ17" s="64">
        <f t="shared" si="965"/>
        <v>1384</v>
      </c>
      <c r="DZK17" s="68">
        <f t="shared" si="966"/>
        <v>230.66666666666666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7"/>
        <v>470</v>
      </c>
      <c r="DZS17" s="68">
        <f t="shared" si="968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9"/>
        <v>330</v>
      </c>
      <c r="EAA17" s="68">
        <f t="shared" si="970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1"/>
        <v>521</v>
      </c>
      <c r="EAI17" s="68">
        <f t="shared" si="972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3"/>
        <v>810</v>
      </c>
      <c r="EAQ17" s="68">
        <f t="shared" si="1208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4"/>
        <v>661</v>
      </c>
      <c r="EAY17" s="68">
        <f t="shared" si="975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6"/>
        <v>440</v>
      </c>
      <c r="EBG17" s="68">
        <f t="shared" si="977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8"/>
        <v>838</v>
      </c>
      <c r="EBO17" s="68">
        <f t="shared" si="1137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9"/>
        <v>553</v>
      </c>
      <c r="EBW17" s="68">
        <f t="shared" si="980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1"/>
        <v>333</v>
      </c>
      <c r="ECE17" s="68">
        <f t="shared" si="982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3"/>
        <v>660</v>
      </c>
      <c r="ECM17" s="68">
        <f t="shared" si="984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5"/>
        <v>550</v>
      </c>
      <c r="ECU17" s="68">
        <f t="shared" si="986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7"/>
        <v>650</v>
      </c>
      <c r="EDC17" s="68">
        <f t="shared" si="988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9"/>
        <v>218</v>
      </c>
      <c r="EDK17" s="68">
        <f t="shared" si="990"/>
        <v>36.333333333333336</v>
      </c>
      <c r="EDL17" s="48">
        <v>440</v>
      </c>
      <c r="EDM17" s="49"/>
      <c r="EDN17" s="49"/>
      <c r="EDO17" s="49">
        <f>SUMIF(SUMPK!$B:$B,$B:$B,SUMPK!$O:$O)</f>
        <v>442</v>
      </c>
      <c r="EDP17" s="49"/>
      <c r="EDQ17" s="49">
        <v>329</v>
      </c>
      <c r="EDR17" s="64">
        <f t="shared" si="991"/>
        <v>1211</v>
      </c>
      <c r="EDS17" s="184">
        <f t="shared" si="992"/>
        <v>201.83333333333334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3"/>
        <v>549</v>
      </c>
      <c r="EEA17" s="184">
        <f t="shared" si="994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5"/>
        <v>440</v>
      </c>
      <c r="EEI17" s="68">
        <f t="shared" si="996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7"/>
        <v>440</v>
      </c>
      <c r="EEQ17" s="68">
        <f t="shared" si="998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9"/>
        <v>439</v>
      </c>
      <c r="EEY17" s="68">
        <f t="shared" si="1000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1"/>
        <v>682</v>
      </c>
      <c r="EFG17" s="68">
        <f t="shared" si="1002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3"/>
        <v>878</v>
      </c>
      <c r="EFO17" s="68">
        <f t="shared" si="1004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5"/>
        <v>330</v>
      </c>
      <c r="EFW17" s="68">
        <f t="shared" si="1006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7"/>
        <v>440</v>
      </c>
      <c r="EGE17" s="68">
        <f t="shared" si="1008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9"/>
        <v>410</v>
      </c>
      <c r="EGM17" s="68">
        <f t="shared" si="1010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1"/>
        <v>409</v>
      </c>
      <c r="EGU17" s="68">
        <f t="shared" si="1209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2"/>
        <v>440</v>
      </c>
      <c r="EHC17" s="68">
        <f t="shared" si="1013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4"/>
        <v>864</v>
      </c>
      <c r="EHK17" s="68">
        <f t="shared" si="1015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6"/>
        <v>420</v>
      </c>
      <c r="EHS17" s="68">
        <f t="shared" si="1017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8"/>
        <v>445</v>
      </c>
      <c r="EIA17" s="68">
        <f t="shared" si="1019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20"/>
        <v>553</v>
      </c>
      <c r="EII17" s="68">
        <f t="shared" si="1021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2"/>
        <v>763</v>
      </c>
      <c r="EIQ17" s="68">
        <f t="shared" si="1023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4"/>
        <v>220</v>
      </c>
      <c r="EIY17" s="68">
        <f t="shared" si="1025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6"/>
        <v>419</v>
      </c>
      <c r="EJG17" s="68">
        <f t="shared" si="1027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8"/>
        <v>440</v>
      </c>
      <c r="EJO17" s="68">
        <f t="shared" si="1029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30"/>
        <v>768</v>
      </c>
      <c r="EJW17" s="68">
        <f t="shared" si="1031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2"/>
        <v>0</v>
      </c>
      <c r="EKE17" s="68">
        <f t="shared" si="1033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4"/>
        <v>552</v>
      </c>
      <c r="EKM17" s="68">
        <f t="shared" si="1035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6"/>
        <v>411</v>
      </c>
      <c r="EKU17" s="184">
        <f t="shared" si="1037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8"/>
        <v>841</v>
      </c>
      <c r="ELD17" s="211">
        <f t="shared" si="1039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40"/>
        <v>660</v>
      </c>
      <c r="ELL17" s="211">
        <f t="shared" si="1041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2"/>
        <v>661</v>
      </c>
      <c r="ELT17" s="211">
        <f t="shared" si="1043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4"/>
        <v>642</v>
      </c>
      <c r="EMB17" s="211">
        <f t="shared" si="1045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6"/>
        <v>437</v>
      </c>
      <c r="EMJ17" s="211">
        <f t="shared" si="1047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8"/>
        <v>665</v>
      </c>
      <c r="EMR17" s="211">
        <f t="shared" si="1049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50"/>
        <v>667</v>
      </c>
      <c r="EMZ17" s="211">
        <f t="shared" si="1051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2"/>
        <v>619</v>
      </c>
      <c r="ENH17" s="211">
        <f t="shared" si="1053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4"/>
        <v>437</v>
      </c>
      <c r="ENP17" s="211">
        <f t="shared" si="1055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6"/>
        <v>647</v>
      </c>
      <c r="ENX17" s="211">
        <f t="shared" si="1057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8"/>
        <v>544</v>
      </c>
      <c r="EOF17" s="211">
        <f t="shared" si="1059"/>
        <v>90.666666666666671</v>
      </c>
      <c r="EOG17" s="195"/>
      <c r="EOH17" s="360">
        <f>SUMIF(SUMPK!$B:$B,$B:$B,SUMPK!$O:$O)</f>
        <v>442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60"/>
        <v>662</v>
      </c>
      <c r="EON17" s="211">
        <f t="shared" si="1061"/>
        <v>110.33333333333333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2"/>
        <v>437</v>
      </c>
      <c r="EOV17" s="211">
        <f t="shared" si="1063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4"/>
        <v>1099</v>
      </c>
      <c r="EPD17" s="211">
        <f t="shared" si="1065"/>
        <v>183.16666666666666</v>
      </c>
      <c r="EPE17" s="195">
        <v>219</v>
      </c>
      <c r="EPF17" s="49">
        <f>SUMIF(SUMPK!$B:$B,$B:$B,SUMPK!$O:$O)</f>
        <v>442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6"/>
        <v>1318</v>
      </c>
      <c r="EPL17" s="211">
        <f t="shared" si="1067"/>
        <v>219.66666666666666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8"/>
        <v>432</v>
      </c>
      <c r="EPT17" s="211">
        <f t="shared" si="1069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70"/>
        <v>604</v>
      </c>
      <c r="EQB17" s="211">
        <f t="shared" si="1071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2"/>
        <v>441</v>
      </c>
      <c r="EQJ17" s="211">
        <f t="shared" si="1073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4"/>
        <v>661</v>
      </c>
      <c r="EQR17" s="211">
        <f t="shared" si="1075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6"/>
        <v>441</v>
      </c>
      <c r="EQZ17" s="211">
        <f t="shared" si="1077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8"/>
        <v>782</v>
      </c>
      <c r="ERH17" s="211">
        <f t="shared" si="1079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80"/>
        <v>329</v>
      </c>
      <c r="ERP17" s="211">
        <f t="shared" si="1081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2"/>
        <v>779</v>
      </c>
      <c r="ERX17" s="211">
        <f t="shared" si="1083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4"/>
        <v>456</v>
      </c>
      <c r="ESF17" s="211">
        <f t="shared" si="1085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6"/>
        <v>822</v>
      </c>
      <c r="ESN17" s="211">
        <f t="shared" si="1087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8"/>
        <v>447</v>
      </c>
      <c r="ESV17" s="211">
        <f t="shared" si="1089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90"/>
        <v>440</v>
      </c>
      <c r="ETD17" s="211">
        <f t="shared" si="1091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2"/>
        <v>222</v>
      </c>
      <c r="ETL17" s="211">
        <f t="shared" si="1093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4"/>
        <v>657</v>
      </c>
      <c r="ETT17" s="211">
        <f t="shared" si="1095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6"/>
        <v>443</v>
      </c>
      <c r="EUB17" s="211">
        <f t="shared" si="1097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8"/>
        <v>625</v>
      </c>
      <c r="EUJ17" s="211">
        <f t="shared" si="1099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442</v>
      </c>
      <c r="EUO17" s="49"/>
      <c r="EUP17" s="49">
        <v>109</v>
      </c>
      <c r="EUQ17" s="808">
        <f t="shared" si="1100"/>
        <v>772</v>
      </c>
      <c r="EUR17" s="211">
        <f t="shared" si="1101"/>
        <v>128.66666666666666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2"/>
        <v>661</v>
      </c>
      <c r="EUZ17" s="211">
        <f t="shared" si="1103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4"/>
        <v>220</v>
      </c>
      <c r="EVH17" s="211">
        <f t="shared" si="1105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6"/>
        <v>747</v>
      </c>
      <c r="EVP17" s="211">
        <f t="shared" si="1107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8"/>
        <v>768</v>
      </c>
      <c r="EVX17" s="211">
        <f t="shared" si="1109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10"/>
        <v>434</v>
      </c>
      <c r="EWF17" s="211">
        <f t="shared" si="1111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2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3"/>
        <v>440</v>
      </c>
      <c r="EWV17" s="211">
        <f t="shared" si="1114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5"/>
        <v>0</v>
      </c>
      <c r="EXD17" s="211">
        <f t="shared" si="1116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7"/>
        <v>707</v>
      </c>
      <c r="EXL17" s="211">
        <f t="shared" si="1118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9"/>
        <v>440</v>
      </c>
      <c r="EXT17" s="211">
        <f t="shared" si="1120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1"/>
        <v>220</v>
      </c>
      <c r="EYB17" s="211">
        <f t="shared" si="1122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3"/>
        <v>1059</v>
      </c>
      <c r="EYJ17" s="211">
        <f t="shared" si="1124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5"/>
        <v>660</v>
      </c>
      <c r="EYR17" s="211">
        <f t="shared" si="1126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7"/>
        <v>2873</v>
      </c>
      <c r="EYZ17" s="873">
        <f t="shared" si="1128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9"/>
        <v>541</v>
      </c>
      <c r="EZH17" s="873">
        <f t="shared" si="1130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442</v>
      </c>
      <c r="EZN17" s="49">
        <v>220</v>
      </c>
      <c r="EZO17" s="872">
        <f t="shared" si="1131"/>
        <v>1099</v>
      </c>
      <c r="EZP17" s="873">
        <f t="shared" si="1132"/>
        <v>183.16666666666666</v>
      </c>
      <c r="EZQ17" s="458"/>
      <c r="EZR17" s="83"/>
      <c r="EZS17" s="83">
        <v>0</v>
      </c>
      <c r="EZT17" s="83"/>
      <c r="EZU17" s="83"/>
      <c r="EZV17" s="83">
        <v>0</v>
      </c>
      <c r="EZW17" s="872">
        <f t="shared" si="1133"/>
        <v>0</v>
      </c>
      <c r="EZX17" s="873">
        <f t="shared" si="1134"/>
        <v>0</v>
      </c>
      <c r="EZY17" s="195">
        <v>0</v>
      </c>
      <c r="EZZ17" s="49">
        <v>0</v>
      </c>
      <c r="FAA17" s="49"/>
      <c r="FAB17" s="49"/>
      <c r="FAC17" s="49"/>
      <c r="FAD17" s="49"/>
      <c r="FAE17" s="872">
        <f t="shared" si="1135"/>
        <v>0</v>
      </c>
      <c r="FAF17" s="873">
        <f t="shared" si="1136"/>
        <v>0</v>
      </c>
    </row>
    <row r="18" spans="1:4088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720</v>
      </c>
      <c r="G18" s="24"/>
      <c r="H18" s="24"/>
      <c r="I18" s="24"/>
      <c r="J18" s="360">
        <f>SUMIF(SUMPK!$B:$B,$B:$B,SUMPK!$O:$O)</f>
        <v>0</v>
      </c>
      <c r="K18" s="15">
        <f t="shared" si="1210"/>
        <v>0</v>
      </c>
      <c r="L18" s="24">
        <f t="shared" si="189"/>
        <v>720</v>
      </c>
      <c r="M18" s="24">
        <f t="shared" si="190"/>
        <v>720</v>
      </c>
      <c r="N18" s="15">
        <v>23.666666666666668</v>
      </c>
      <c r="O18" s="276">
        <f t="shared" ref="O18:O21" si="1212">IF(N18=0,0,M18/N18)</f>
        <v>30.422535211267604</v>
      </c>
      <c r="P18" s="712">
        <v>73.333333333333329</v>
      </c>
      <c r="Q18" s="276">
        <f t="shared" si="192"/>
        <v>58.909090909090907</v>
      </c>
      <c r="R18" s="277">
        <f t="shared" si="193"/>
        <v>30.76923076923077</v>
      </c>
      <c r="S18" s="222">
        <v>800</v>
      </c>
      <c r="T18" s="276">
        <f t="shared" ref="T18:T20" si="1213">IF(R18=0,0,M18/R18)</f>
        <v>23.4</v>
      </c>
      <c r="U18" s="303"/>
      <c r="V18" s="302">
        <f t="shared" si="1211"/>
        <v>23.4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3"/>
        <v>646</v>
      </c>
      <c r="AK18" s="43">
        <f t="shared" si="1144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5"/>
        <v>1209</v>
      </c>
      <c r="AS18" s="43">
        <f t="shared" si="1146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7"/>
        <v>300</v>
      </c>
      <c r="BA18" s="43">
        <f t="shared" si="1148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9"/>
        <v>1000</v>
      </c>
      <c r="BI18" s="43">
        <f t="shared" si="1150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51"/>
        <v>750</v>
      </c>
      <c r="BQ18" s="43">
        <f t="shared" si="1152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3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4"/>
        <v>1000</v>
      </c>
      <c r="CG18" s="43">
        <f t="shared" si="1155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6"/>
        <v>1200</v>
      </c>
      <c r="CO18" s="43">
        <f t="shared" si="1157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8"/>
        <v>700</v>
      </c>
      <c r="CW18" s="43">
        <f t="shared" si="1159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60"/>
        <v>1976</v>
      </c>
      <c r="DE18" s="43">
        <f t="shared" si="1161"/>
        <v>329.33333333333331</v>
      </c>
      <c r="DF18" s="48"/>
      <c r="DG18" s="49"/>
      <c r="DH18" s="49"/>
      <c r="DI18" s="49"/>
      <c r="DJ18" s="49"/>
      <c r="DK18" s="49"/>
      <c r="DL18" s="42">
        <f t="shared" si="1162"/>
        <v>0</v>
      </c>
      <c r="DM18" s="43">
        <f t="shared" si="1163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4"/>
        <v>1556</v>
      </c>
      <c r="DU18" s="43">
        <f t="shared" si="1165"/>
        <v>259.33333333333331</v>
      </c>
      <c r="DV18" s="48"/>
      <c r="DW18" s="49"/>
      <c r="DX18" s="49"/>
      <c r="DY18" s="49"/>
      <c r="DZ18" s="49"/>
      <c r="EA18" s="49"/>
      <c r="EB18" s="42">
        <f t="shared" si="1166"/>
        <v>0</v>
      </c>
      <c r="EC18" s="43">
        <f t="shared" si="1167"/>
        <v>0</v>
      </c>
      <c r="ED18" s="48"/>
      <c r="EE18" s="49"/>
      <c r="EF18" s="49"/>
      <c r="EG18" s="49">
        <v>800</v>
      </c>
      <c r="EH18" s="49"/>
      <c r="EI18" s="49"/>
      <c r="EJ18" s="42">
        <f t="shared" si="1168"/>
        <v>800</v>
      </c>
      <c r="EK18" s="43">
        <f t="shared" si="1169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70"/>
        <v>800</v>
      </c>
      <c r="ES18" s="43">
        <f t="shared" si="1171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72"/>
        <v>785</v>
      </c>
      <c r="FA18" s="43">
        <f t="shared" si="1173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4"/>
        <v>1047</v>
      </c>
      <c r="FI18" s="43">
        <f t="shared" si="1175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6"/>
        <v>972</v>
      </c>
      <c r="FQ18" s="43">
        <f t="shared" si="1177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8"/>
        <v>800</v>
      </c>
      <c r="FY18" s="43">
        <f t="shared" si="1179"/>
        <v>133.33333333333334</v>
      </c>
      <c r="FZ18" s="48"/>
      <c r="GA18" s="49"/>
      <c r="GB18" s="49"/>
      <c r="GC18" s="49"/>
      <c r="GD18" s="49"/>
      <c r="GE18" s="49"/>
      <c r="GF18" s="42">
        <f t="shared" si="1180"/>
        <v>0</v>
      </c>
      <c r="GG18" s="43">
        <f t="shared" si="1181"/>
        <v>0</v>
      </c>
      <c r="GH18" s="48">
        <v>798</v>
      </c>
      <c r="GI18" s="49"/>
      <c r="GJ18" s="49"/>
      <c r="GK18" s="49"/>
      <c r="GL18" s="49"/>
      <c r="GM18" s="49"/>
      <c r="GN18" s="42">
        <f t="shared" si="1182"/>
        <v>798</v>
      </c>
      <c r="GO18" s="43">
        <f t="shared" si="1183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4"/>
        <v>800</v>
      </c>
      <c r="GW18" s="43">
        <f t="shared" si="1185"/>
        <v>133.33333333333334</v>
      </c>
      <c r="GX18" s="48"/>
      <c r="GY18" s="49"/>
      <c r="GZ18" s="49"/>
      <c r="HA18" s="49"/>
      <c r="HB18" s="49"/>
      <c r="HC18" s="49"/>
      <c r="HD18" s="42">
        <f t="shared" si="1186"/>
        <v>0</v>
      </c>
      <c r="HE18" s="43">
        <f t="shared" si="1187"/>
        <v>0</v>
      </c>
      <c r="HF18" s="48"/>
      <c r="HG18" s="49"/>
      <c r="HH18" s="49"/>
      <c r="HI18" s="49"/>
      <c r="HJ18" s="49"/>
      <c r="HK18" s="49"/>
      <c r="HL18" s="42">
        <f t="shared" si="1188"/>
        <v>0</v>
      </c>
      <c r="HM18" s="43">
        <f t="shared" si="1189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90"/>
        <v>976</v>
      </c>
      <c r="HU18" s="43">
        <f t="shared" si="1191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92"/>
        <v>567</v>
      </c>
      <c r="IC18" s="43">
        <f t="shared" si="1193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4"/>
        <v>977</v>
      </c>
      <c r="IK18" s="43">
        <f t="shared" si="1195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6"/>
        <v>1276</v>
      </c>
      <c r="IS18" s="68">
        <f t="shared" si="1197"/>
        <v>212.66666666666666</v>
      </c>
      <c r="IT18" s="48"/>
      <c r="IU18" s="49"/>
      <c r="IV18" s="49"/>
      <c r="IW18" s="49"/>
      <c r="IX18" s="49"/>
      <c r="IY18" s="49"/>
      <c r="IZ18" s="67">
        <f t="shared" si="1198"/>
        <v>0</v>
      </c>
      <c r="JA18" s="68">
        <f t="shared" si="1199"/>
        <v>0</v>
      </c>
      <c r="JB18" s="48"/>
      <c r="JC18" s="49"/>
      <c r="JD18" s="49"/>
      <c r="JE18" s="49">
        <v>800</v>
      </c>
      <c r="JF18" s="49"/>
      <c r="JG18" s="49"/>
      <c r="JH18" s="67">
        <f t="shared" si="1200"/>
        <v>800</v>
      </c>
      <c r="JI18" s="68">
        <f t="shared" si="1201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202"/>
        <v>1153</v>
      </c>
      <c r="JQ18" s="43">
        <f t="shared" si="1203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4"/>
        <v>790</v>
      </c>
      <c r="JY18" s="43">
        <f t="shared" si="1205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6"/>
        <v>1493</v>
      </c>
      <c r="KG18" s="43">
        <f t="shared" si="197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8"/>
        <v>600</v>
      </c>
      <c r="KO18" s="68">
        <f t="shared" si="199"/>
        <v>100</v>
      </c>
      <c r="KP18" s="48"/>
      <c r="KQ18" s="49"/>
      <c r="KR18" s="49"/>
      <c r="KS18" s="49"/>
      <c r="KT18" s="49"/>
      <c r="KU18" s="49">
        <v>1000</v>
      </c>
      <c r="KV18" s="67">
        <f t="shared" si="200"/>
        <v>1000</v>
      </c>
      <c r="KW18" s="68">
        <f t="shared" si="201"/>
        <v>166.66666666666666</v>
      </c>
      <c r="KX18" s="48"/>
      <c r="KY18" s="49"/>
      <c r="KZ18" s="49"/>
      <c r="LA18" s="49"/>
      <c r="LB18" s="49"/>
      <c r="LC18" s="49"/>
      <c r="LD18" s="67">
        <f t="shared" si="202"/>
        <v>0</v>
      </c>
      <c r="LE18" s="68">
        <f t="shared" si="203"/>
        <v>0</v>
      </c>
      <c r="LF18" s="48">
        <v>600</v>
      </c>
      <c r="LG18" s="49"/>
      <c r="LH18" s="49"/>
      <c r="LI18" s="49"/>
      <c r="LJ18" s="49"/>
      <c r="LK18" s="49"/>
      <c r="LL18" s="67">
        <f t="shared" si="204"/>
        <v>600</v>
      </c>
      <c r="LM18" s="68">
        <f t="shared" si="205"/>
        <v>100</v>
      </c>
      <c r="LN18" s="48"/>
      <c r="LO18" s="49">
        <v>800</v>
      </c>
      <c r="LP18" s="49"/>
      <c r="LQ18" s="49"/>
      <c r="LR18" s="49"/>
      <c r="LS18" s="49"/>
      <c r="LT18" s="67">
        <f t="shared" si="206"/>
        <v>800</v>
      </c>
      <c r="LU18" s="68">
        <f t="shared" si="207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8"/>
        <v>600</v>
      </c>
      <c r="MC18" s="68">
        <f t="shared" si="209"/>
        <v>100</v>
      </c>
      <c r="MD18" s="48"/>
      <c r="ME18" s="49"/>
      <c r="MF18" s="49">
        <v>639</v>
      </c>
      <c r="MG18" s="49"/>
      <c r="MH18" s="49"/>
      <c r="MI18" s="49"/>
      <c r="MJ18" s="67">
        <f t="shared" si="210"/>
        <v>639</v>
      </c>
      <c r="MK18" s="68">
        <f t="shared" si="211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2"/>
        <v>599</v>
      </c>
      <c r="MS18" s="68">
        <f t="shared" si="213"/>
        <v>99.833333333333329</v>
      </c>
      <c r="MT18" s="48"/>
      <c r="MU18" s="49"/>
      <c r="MV18" s="49"/>
      <c r="MW18" s="49"/>
      <c r="MX18" s="49"/>
      <c r="MY18" s="49"/>
      <c r="MZ18" s="67">
        <f t="shared" si="214"/>
        <v>0</v>
      </c>
      <c r="NA18" s="68">
        <f t="shared" si="215"/>
        <v>0</v>
      </c>
      <c r="NB18" s="48"/>
      <c r="NC18" s="49">
        <v>830</v>
      </c>
      <c r="ND18" s="49"/>
      <c r="NE18" s="49"/>
      <c r="NF18" s="49"/>
      <c r="NG18" s="49"/>
      <c r="NH18" s="67">
        <f t="shared" si="216"/>
        <v>830</v>
      </c>
      <c r="NI18" s="68">
        <f t="shared" si="217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8"/>
        <v>400</v>
      </c>
      <c r="NQ18" s="68">
        <f t="shared" si="219"/>
        <v>66.666666666666671</v>
      </c>
      <c r="NR18" s="48"/>
      <c r="NS18" s="49"/>
      <c r="NT18" s="49"/>
      <c r="NU18" s="49"/>
      <c r="NV18" s="49"/>
      <c r="NW18" s="49"/>
      <c r="NX18" s="67">
        <f t="shared" si="220"/>
        <v>0</v>
      </c>
      <c r="NY18" s="68">
        <f t="shared" si="221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2"/>
        <v>845</v>
      </c>
      <c r="OG18" s="68">
        <f t="shared" si="223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4"/>
        <v>514</v>
      </c>
      <c r="OO18" s="68">
        <f t="shared" si="225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6"/>
        <v>400</v>
      </c>
      <c r="OW18" s="68">
        <f t="shared" si="227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8"/>
        <v>300</v>
      </c>
      <c r="PE18" s="68">
        <f t="shared" si="229"/>
        <v>50</v>
      </c>
      <c r="PF18" s="48">
        <v>300</v>
      </c>
      <c r="PG18" s="49"/>
      <c r="PH18" s="49"/>
      <c r="PI18" s="49"/>
      <c r="PJ18" s="49"/>
      <c r="PK18" s="49"/>
      <c r="PL18" s="67">
        <f t="shared" si="230"/>
        <v>300</v>
      </c>
      <c r="PM18" s="68">
        <f t="shared" si="231"/>
        <v>50</v>
      </c>
      <c r="PN18" s="48"/>
      <c r="PO18" s="49">
        <v>589</v>
      </c>
      <c r="PP18" s="49"/>
      <c r="PQ18" s="49"/>
      <c r="PR18" s="49"/>
      <c r="PS18" s="49"/>
      <c r="PT18" s="104">
        <f t="shared" si="232"/>
        <v>589</v>
      </c>
      <c r="PU18" s="105">
        <f t="shared" si="233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4"/>
        <v>600</v>
      </c>
      <c r="QC18" s="105">
        <f t="shared" si="235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6"/>
        <v>415</v>
      </c>
      <c r="QK18" s="105">
        <f t="shared" si="237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8"/>
        <v>589</v>
      </c>
      <c r="QS18" s="105">
        <f t="shared" si="239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40"/>
        <v>807</v>
      </c>
      <c r="RA18" s="105">
        <f t="shared" si="241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2"/>
        <v>606</v>
      </c>
      <c r="RI18" s="105">
        <f t="shared" si="243"/>
        <v>101</v>
      </c>
      <c r="RJ18" s="106"/>
      <c r="RK18" s="107"/>
      <c r="RL18" s="107"/>
      <c r="RM18" s="107"/>
      <c r="RN18" s="107"/>
      <c r="RO18" s="107"/>
      <c r="RP18" s="104">
        <f t="shared" si="244"/>
        <v>0</v>
      </c>
      <c r="RQ18" s="105">
        <f t="shared" si="245"/>
        <v>0</v>
      </c>
      <c r="RR18" s="106"/>
      <c r="RS18" s="107"/>
      <c r="RT18" s="107"/>
      <c r="RU18" s="107"/>
      <c r="RV18" s="107"/>
      <c r="RW18" s="107"/>
      <c r="RX18" s="104">
        <f t="shared" si="246"/>
        <v>0</v>
      </c>
      <c r="RY18" s="105">
        <f t="shared" si="247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8"/>
        <v>606</v>
      </c>
      <c r="SG18" s="105">
        <f t="shared" si="249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50"/>
        <v>621</v>
      </c>
      <c r="SO18" s="105">
        <f t="shared" si="251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2"/>
        <v>594</v>
      </c>
      <c r="SW18" s="105">
        <f t="shared" si="253"/>
        <v>99</v>
      </c>
      <c r="SX18" s="106"/>
      <c r="SY18" s="107"/>
      <c r="SZ18" s="107"/>
      <c r="TA18" s="107"/>
      <c r="TB18" s="107"/>
      <c r="TC18" s="107"/>
      <c r="TD18" s="104">
        <f t="shared" si="254"/>
        <v>0</v>
      </c>
      <c r="TE18" s="105">
        <f t="shared" si="255"/>
        <v>0</v>
      </c>
      <c r="TF18" s="106"/>
      <c r="TG18" s="107"/>
      <c r="TH18" s="107"/>
      <c r="TI18" s="107"/>
      <c r="TJ18" s="107"/>
      <c r="TK18" s="107"/>
      <c r="TL18" s="104">
        <f t="shared" si="256"/>
        <v>0</v>
      </c>
      <c r="TM18" s="105">
        <f t="shared" si="257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8"/>
        <v>398</v>
      </c>
      <c r="TU18" s="105">
        <f t="shared" si="259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60"/>
        <v>796</v>
      </c>
      <c r="UC18" s="105">
        <f t="shared" si="261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2"/>
        <v>593</v>
      </c>
      <c r="UK18" s="105">
        <f t="shared" si="263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4"/>
        <v>400</v>
      </c>
      <c r="UT18" s="105">
        <f t="shared" si="265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6"/>
        <v>600</v>
      </c>
      <c r="VB18" s="105">
        <f t="shared" si="267"/>
        <v>100</v>
      </c>
      <c r="VC18" s="106"/>
      <c r="VD18" s="107"/>
      <c r="VE18" s="107"/>
      <c r="VF18" s="107"/>
      <c r="VG18" s="107"/>
      <c r="VH18" s="107"/>
      <c r="VI18" s="104">
        <f t="shared" si="268"/>
        <v>0</v>
      </c>
      <c r="VJ18" s="105">
        <f t="shared" si="269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70"/>
        <v>568</v>
      </c>
      <c r="VR18" s="105">
        <f t="shared" si="271"/>
        <v>94.666666666666671</v>
      </c>
      <c r="VS18" s="106"/>
      <c r="VT18" s="107"/>
      <c r="VU18" s="107"/>
      <c r="VV18" s="107"/>
      <c r="VW18" s="107"/>
      <c r="VX18" s="107"/>
      <c r="VY18" s="104">
        <f t="shared" si="272"/>
        <v>0</v>
      </c>
      <c r="VZ18" s="105">
        <f t="shared" si="273"/>
        <v>0</v>
      </c>
      <c r="WA18" s="63"/>
      <c r="WB18" s="64"/>
      <c r="WC18" s="64"/>
      <c r="WD18" s="64"/>
      <c r="WE18" s="64"/>
      <c r="WF18" s="64"/>
      <c r="WG18" s="67">
        <f t="shared" si="274"/>
        <v>0</v>
      </c>
      <c r="WH18" s="68">
        <f t="shared" si="275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6"/>
        <v>792</v>
      </c>
      <c r="WP18" s="68">
        <f t="shared" si="277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8"/>
        <v>394</v>
      </c>
      <c r="WY18" s="68">
        <f t="shared" si="279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80"/>
        <v>802</v>
      </c>
      <c r="XH18" s="68">
        <f t="shared" si="281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2"/>
        <v>420</v>
      </c>
      <c r="XQ18" s="105">
        <f t="shared" si="283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4"/>
        <v>200</v>
      </c>
      <c r="XZ18" s="68">
        <f t="shared" si="285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6"/>
        <v>615</v>
      </c>
      <c r="YI18" s="68">
        <f t="shared" si="287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8"/>
        <v>400</v>
      </c>
      <c r="YR18" s="68">
        <f t="shared" si="289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90"/>
        <v>788</v>
      </c>
      <c r="YZ18" s="68">
        <f t="shared" si="291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2"/>
        <v>800</v>
      </c>
      <c r="ZH18" s="68">
        <f t="shared" si="293"/>
        <v>133.33333333333334</v>
      </c>
      <c r="ZI18" s="48"/>
      <c r="ZJ18" s="49"/>
      <c r="ZK18" s="49"/>
      <c r="ZL18" s="49"/>
      <c r="ZM18" s="49"/>
      <c r="ZN18" s="24"/>
      <c r="ZO18" s="67">
        <f t="shared" si="294"/>
        <v>0</v>
      </c>
      <c r="ZP18" s="68">
        <f t="shared" si="295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6"/>
        <v>400</v>
      </c>
      <c r="ZY18" s="68">
        <f t="shared" si="297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8"/>
        <v>400</v>
      </c>
      <c r="AAH18" s="68">
        <f t="shared" si="299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300"/>
        <v>100</v>
      </c>
      <c r="AAP18" s="68">
        <f t="shared" si="301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2"/>
        <v>800</v>
      </c>
      <c r="AAX18" s="68">
        <f t="shared" si="303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4"/>
        <v>197</v>
      </c>
      <c r="ABF18" s="68">
        <f t="shared" si="305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6"/>
        <v>508</v>
      </c>
      <c r="ABN18" s="68">
        <f t="shared" si="307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8"/>
        <v>903</v>
      </c>
      <c r="ABV18" s="68">
        <f t="shared" si="309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10"/>
        <v>102</v>
      </c>
      <c r="ACD18" s="68">
        <f t="shared" si="311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2"/>
        <v>1063</v>
      </c>
      <c r="ACL18" s="68">
        <f t="shared" si="313"/>
        <v>177.16666666666666</v>
      </c>
      <c r="ACM18" s="48"/>
      <c r="ACN18" s="49"/>
      <c r="ACO18" s="49"/>
      <c r="ACP18" s="49"/>
      <c r="ACQ18" s="49"/>
      <c r="ACR18" s="49"/>
      <c r="ACS18" s="67">
        <f t="shared" si="314"/>
        <v>0</v>
      </c>
      <c r="ACT18" s="68">
        <f t="shared" si="315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6"/>
        <v>220</v>
      </c>
      <c r="ADB18" s="68">
        <f t="shared" si="317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8"/>
        <v>521</v>
      </c>
      <c r="ADJ18" s="68">
        <f t="shared" si="319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20"/>
        <v>506</v>
      </c>
      <c r="ADR18" s="68">
        <f t="shared" si="321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2"/>
        <v>660</v>
      </c>
      <c r="ADZ18" s="68">
        <f t="shared" si="323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4"/>
        <v>689</v>
      </c>
      <c r="AEH18" s="68">
        <f t="shared" si="325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6"/>
        <v>220</v>
      </c>
      <c r="AEP18" s="68">
        <f t="shared" si="327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8"/>
        <v>846</v>
      </c>
      <c r="AEX18" s="68">
        <f t="shared" si="329"/>
        <v>141</v>
      </c>
      <c r="AEY18" s="48"/>
      <c r="AEZ18" s="49"/>
      <c r="AFA18" s="49"/>
      <c r="AFB18" s="49"/>
      <c r="AFC18" s="49"/>
      <c r="AFD18" s="49"/>
      <c r="AFE18" s="67">
        <f t="shared" si="330"/>
        <v>0</v>
      </c>
      <c r="AFF18" s="68">
        <f t="shared" si="331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2"/>
        <v>364</v>
      </c>
      <c r="AFN18" s="68">
        <f t="shared" si="333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4"/>
        <v>880</v>
      </c>
      <c r="AFV18" s="68">
        <f t="shared" si="335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6"/>
        <v>545</v>
      </c>
      <c r="AGD18" s="68">
        <f t="shared" si="337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8"/>
        <v>660</v>
      </c>
      <c r="AGL18" s="68">
        <f t="shared" si="339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40"/>
        <v>0</v>
      </c>
      <c r="AGU18" s="68">
        <f t="shared" si="341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2"/>
        <v>660</v>
      </c>
      <c r="AHC18" s="68">
        <f t="shared" si="343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4"/>
        <v>550</v>
      </c>
      <c r="AHK18" s="68">
        <f t="shared" si="345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6"/>
        <v>550</v>
      </c>
      <c r="AHS18" s="68">
        <f t="shared" si="347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8"/>
        <v>660</v>
      </c>
      <c r="AIA18" s="68">
        <f t="shared" si="349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50"/>
        <v>682</v>
      </c>
      <c r="AII18" s="68">
        <f t="shared" si="351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2"/>
        <v>438</v>
      </c>
      <c r="AIQ18" s="68">
        <f t="shared" si="353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4"/>
        <v>330</v>
      </c>
      <c r="AIY18" s="68">
        <f t="shared" si="355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6"/>
        <v>440</v>
      </c>
      <c r="AJG18" s="68">
        <f t="shared" si="357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8"/>
        <v>793</v>
      </c>
      <c r="AJO18" s="43">
        <f t="shared" si="359"/>
        <v>27.344827586206897</v>
      </c>
      <c r="AJP18" s="48"/>
      <c r="AJQ18" s="49"/>
      <c r="AJR18" s="49"/>
      <c r="AJS18" s="49"/>
      <c r="AJT18" s="49"/>
      <c r="AJU18" s="49"/>
      <c r="AJV18" s="42">
        <f t="shared" si="360"/>
        <v>0</v>
      </c>
      <c r="AJW18" s="43">
        <f t="shared" si="361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2"/>
        <v>880</v>
      </c>
      <c r="AKE18" s="68">
        <f t="shared" si="363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4"/>
        <v>725</v>
      </c>
      <c r="AKM18" s="184">
        <f t="shared" si="365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6"/>
        <v>439</v>
      </c>
      <c r="AKU18" s="184">
        <f t="shared" si="367"/>
        <v>73.166666666666671</v>
      </c>
      <c r="AKV18" s="48"/>
      <c r="AKW18" s="49"/>
      <c r="AKX18" s="49"/>
      <c r="AKY18" s="49"/>
      <c r="AKZ18" s="49"/>
      <c r="ALA18" s="49"/>
      <c r="ALB18" s="67">
        <f t="shared" si="368"/>
        <v>0</v>
      </c>
      <c r="ALC18" s="68">
        <f t="shared" si="369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70"/>
        <v>445</v>
      </c>
      <c r="ALK18" s="68">
        <f t="shared" si="371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2"/>
        <v>440</v>
      </c>
      <c r="ALS18" s="68">
        <f t="shared" si="373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4"/>
        <v>440</v>
      </c>
      <c r="AMA18" s="68">
        <f t="shared" si="375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6"/>
        <v>440</v>
      </c>
      <c r="AMI18" s="68">
        <f t="shared" si="377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8"/>
        <v>440</v>
      </c>
      <c r="AMQ18" s="68">
        <f t="shared" si="379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80"/>
        <v>594</v>
      </c>
      <c r="AMY18" s="68">
        <f t="shared" si="381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2"/>
        <v>636</v>
      </c>
      <c r="ANG18" s="68">
        <f t="shared" si="383"/>
        <v>106</v>
      </c>
      <c r="ANH18" s="48"/>
      <c r="ANI18" s="49"/>
      <c r="ANJ18" s="49"/>
      <c r="ANK18" s="49"/>
      <c r="ANL18" s="49"/>
      <c r="ANM18" s="49"/>
      <c r="ANN18" s="67">
        <f t="shared" si="384"/>
        <v>0</v>
      </c>
      <c r="ANO18" s="68">
        <f t="shared" si="385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6"/>
        <v>437</v>
      </c>
      <c r="ANW18" s="68">
        <f t="shared" si="387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8"/>
        <v>897</v>
      </c>
      <c r="AOE18" s="68">
        <f t="shared" si="389"/>
        <v>149.5</v>
      </c>
      <c r="AOF18" s="48"/>
      <c r="AOG18" s="49"/>
      <c r="AOH18" s="49"/>
      <c r="AOI18" s="49"/>
      <c r="AOJ18" s="49"/>
      <c r="AOK18" s="49"/>
      <c r="AOL18" s="67">
        <f t="shared" si="390"/>
        <v>0</v>
      </c>
      <c r="AOM18" s="68">
        <f t="shared" si="391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2"/>
        <v>440</v>
      </c>
      <c r="AOU18" s="68">
        <f t="shared" si="393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4"/>
        <v>772</v>
      </c>
      <c r="APC18" s="68">
        <f t="shared" si="395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6"/>
        <v>551</v>
      </c>
      <c r="APK18" s="68">
        <f t="shared" si="397"/>
        <v>91.833333333333329</v>
      </c>
      <c r="APL18" s="48"/>
      <c r="APM18" s="49"/>
      <c r="APN18" s="49"/>
      <c r="APO18" s="49"/>
      <c r="APP18" s="49"/>
      <c r="APQ18" s="49"/>
      <c r="APR18" s="67">
        <f t="shared" si="398"/>
        <v>0</v>
      </c>
      <c r="APS18" s="68">
        <f t="shared" si="399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400"/>
        <v>660</v>
      </c>
      <c r="AQA18" s="68">
        <f t="shared" si="401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2"/>
        <v>660</v>
      </c>
      <c r="AQI18" s="68">
        <f t="shared" si="403"/>
        <v>110</v>
      </c>
      <c r="AQJ18" s="48"/>
      <c r="AQK18" s="49"/>
      <c r="AQL18" s="49"/>
      <c r="AQM18" s="49"/>
      <c r="AQN18" s="49"/>
      <c r="AQO18" s="49"/>
      <c r="AQP18" s="67">
        <f t="shared" si="404"/>
        <v>0</v>
      </c>
      <c r="AQQ18" s="68">
        <f t="shared" si="405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6"/>
        <v>440</v>
      </c>
      <c r="AQY18" s="68">
        <f t="shared" si="407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8"/>
        <v>440</v>
      </c>
      <c r="ARG18" s="68">
        <f t="shared" si="409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10"/>
        <v>439</v>
      </c>
      <c r="ARO18" s="68">
        <f t="shared" si="411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2"/>
        <v>198</v>
      </c>
      <c r="ARW18" s="68">
        <f t="shared" si="413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4"/>
        <v>397</v>
      </c>
      <c r="ASE18" s="68">
        <f t="shared" si="415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6"/>
        <v>439</v>
      </c>
      <c r="ASM18" s="68">
        <f t="shared" si="417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8"/>
        <v>220</v>
      </c>
      <c r="ASU18" s="68">
        <f t="shared" si="419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20"/>
        <v>665</v>
      </c>
      <c r="ATC18" s="68">
        <f t="shared" si="421"/>
        <v>110.83333333333333</v>
      </c>
      <c r="ATD18" s="48"/>
      <c r="ATE18" s="49"/>
      <c r="ATF18" s="49"/>
      <c r="ATG18" s="49"/>
      <c r="ATH18" s="49"/>
      <c r="ATI18" s="49"/>
      <c r="ATJ18" s="67">
        <f t="shared" si="422"/>
        <v>0</v>
      </c>
      <c r="ATK18" s="68">
        <f t="shared" si="423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4"/>
        <v>449</v>
      </c>
      <c r="ATS18" s="68">
        <f t="shared" si="425"/>
        <v>74.833333333333329</v>
      </c>
      <c r="ATT18" s="48"/>
      <c r="ATU18" s="49"/>
      <c r="ATV18" s="49"/>
      <c r="ATW18" s="49"/>
      <c r="ATX18" s="49"/>
      <c r="ATY18" s="49"/>
      <c r="ATZ18" s="67">
        <f t="shared" si="426"/>
        <v>0</v>
      </c>
      <c r="AUA18" s="68">
        <f t="shared" si="427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8"/>
        <v>660</v>
      </c>
      <c r="AUI18" s="68">
        <f t="shared" si="429"/>
        <v>110</v>
      </c>
      <c r="AUJ18" s="48"/>
      <c r="AUK18" s="49"/>
      <c r="AUL18" s="49"/>
      <c r="AUM18" s="49"/>
      <c r="AUN18" s="49"/>
      <c r="AUO18" s="49"/>
      <c r="AUP18" s="67">
        <f t="shared" si="430"/>
        <v>0</v>
      </c>
      <c r="AUQ18" s="68">
        <f t="shared" si="431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2"/>
        <v>220</v>
      </c>
      <c r="AUY18" s="68">
        <f t="shared" si="433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4"/>
        <v>478</v>
      </c>
      <c r="AVG18" s="68">
        <f t="shared" si="435"/>
        <v>79.666666666666671</v>
      </c>
      <c r="AVH18" s="48"/>
      <c r="AVI18" s="49"/>
      <c r="AVJ18" s="49"/>
      <c r="AVK18" s="49"/>
      <c r="AVL18" s="49"/>
      <c r="AVM18" s="49"/>
      <c r="AVN18" s="67">
        <f t="shared" si="436"/>
        <v>0</v>
      </c>
      <c r="AVO18" s="68">
        <f t="shared" si="437"/>
        <v>0</v>
      </c>
      <c r="AVP18" s="48"/>
      <c r="AVQ18" s="49"/>
      <c r="AVR18" s="49"/>
      <c r="AVS18" s="49"/>
      <c r="AVT18" s="49"/>
      <c r="AVU18" s="49"/>
      <c r="AVV18" s="67">
        <f t="shared" si="438"/>
        <v>0</v>
      </c>
      <c r="AVW18" s="68">
        <f t="shared" si="439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40"/>
        <v>418</v>
      </c>
      <c r="AWE18" s="68">
        <f t="shared" si="441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2"/>
        <v>550</v>
      </c>
      <c r="AWM18" s="68">
        <f t="shared" si="443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4"/>
        <v>440</v>
      </c>
      <c r="AWU18" s="43">
        <f t="shared" si="445"/>
        <v>73.333333333333329</v>
      </c>
      <c r="AWV18" s="48"/>
      <c r="AWW18" s="49"/>
      <c r="AWX18" s="49"/>
      <c r="AWY18" s="49"/>
      <c r="AWZ18" s="49"/>
      <c r="AXA18" s="49"/>
      <c r="AXB18" s="42">
        <f t="shared" si="446"/>
        <v>0</v>
      </c>
      <c r="AXC18" s="43">
        <f t="shared" si="447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8"/>
        <v>420</v>
      </c>
      <c r="AXK18" s="43">
        <f t="shared" si="449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50"/>
        <v>879</v>
      </c>
      <c r="AXS18" s="43">
        <f t="shared" si="451"/>
        <v>146.5</v>
      </c>
      <c r="AXT18" s="48"/>
      <c r="AXU18" s="49"/>
      <c r="AXV18" s="49"/>
      <c r="AXW18" s="49"/>
      <c r="AXX18" s="49"/>
      <c r="AXY18" s="49"/>
      <c r="AXZ18" s="42">
        <f t="shared" si="452"/>
        <v>0</v>
      </c>
      <c r="AYA18" s="43">
        <f t="shared" si="453"/>
        <v>0</v>
      </c>
      <c r="AYB18" s="48"/>
      <c r="AYC18" s="49"/>
      <c r="AYD18" s="49"/>
      <c r="AYE18" s="49"/>
      <c r="AYF18" s="49"/>
      <c r="AYG18" s="49"/>
      <c r="AYH18" s="42">
        <f t="shared" si="454"/>
        <v>0</v>
      </c>
      <c r="AYI18" s="43">
        <f t="shared" si="455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6"/>
        <v>473</v>
      </c>
      <c r="AYQ18" s="43">
        <f t="shared" si="457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8"/>
        <v>308</v>
      </c>
      <c r="AYY18" s="43">
        <f t="shared" si="459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60"/>
        <v>440</v>
      </c>
      <c r="AZG18" s="43">
        <f t="shared" si="461"/>
        <v>73.333333333333329</v>
      </c>
      <c r="AZH18" s="48"/>
      <c r="AZI18" s="49"/>
      <c r="AZJ18" s="49"/>
      <c r="AZK18" s="49"/>
      <c r="AZL18" s="49"/>
      <c r="AZM18" s="49"/>
      <c r="AZN18" s="42">
        <f t="shared" si="462"/>
        <v>0</v>
      </c>
      <c r="AZO18" s="43">
        <f t="shared" si="463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4"/>
        <v>871</v>
      </c>
      <c r="AZW18" s="43">
        <f t="shared" si="465"/>
        <v>145.16666666666666</v>
      </c>
      <c r="AZX18" s="82"/>
      <c r="AZY18" s="83"/>
      <c r="AZZ18" s="83"/>
      <c r="BAA18" s="83"/>
      <c r="BAB18" s="83"/>
      <c r="BAC18" s="83"/>
      <c r="BAD18" s="42">
        <f t="shared" si="466"/>
        <v>0</v>
      </c>
      <c r="BAE18" s="43">
        <f t="shared" si="467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8"/>
        <v>220</v>
      </c>
      <c r="BAM18" s="43">
        <f t="shared" si="469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70"/>
        <v>197</v>
      </c>
      <c r="BAU18" s="43">
        <f t="shared" si="471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2"/>
        <v>631</v>
      </c>
      <c r="BBC18" s="43">
        <f t="shared" si="473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4"/>
        <v>334</v>
      </c>
      <c r="BBK18" s="43">
        <f t="shared" si="475"/>
        <v>55.666666666666664</v>
      </c>
      <c r="BBL18" s="48"/>
      <c r="BBM18" s="49"/>
      <c r="BBN18" s="49"/>
      <c r="BBO18" s="49"/>
      <c r="BBP18" s="49"/>
      <c r="BBQ18" s="49"/>
      <c r="BBR18" s="42">
        <f t="shared" si="476"/>
        <v>0</v>
      </c>
      <c r="BBS18" s="43">
        <f t="shared" si="477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8"/>
        <v>403</v>
      </c>
      <c r="BCA18" s="43">
        <f t="shared" si="479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80"/>
        <v>110</v>
      </c>
      <c r="BCI18" s="43">
        <f t="shared" si="481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2"/>
        <v>415</v>
      </c>
      <c r="BCQ18" s="43">
        <f t="shared" si="483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4"/>
        <v>458</v>
      </c>
      <c r="BCY18" s="43">
        <f t="shared" si="485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6"/>
        <v>440</v>
      </c>
      <c r="BDG18" s="43">
        <f t="shared" si="487"/>
        <v>73.333333333333329</v>
      </c>
      <c r="BDH18" s="48"/>
      <c r="BDI18" s="49"/>
      <c r="BDJ18" s="49"/>
      <c r="BDK18" s="49"/>
      <c r="BDL18" s="49"/>
      <c r="BDM18" s="49"/>
      <c r="BDN18" s="42">
        <f t="shared" si="488"/>
        <v>0</v>
      </c>
      <c r="BDO18" s="43">
        <f t="shared" si="489"/>
        <v>0</v>
      </c>
      <c r="BDP18" s="48"/>
      <c r="BDQ18" s="49"/>
      <c r="BDR18" s="49"/>
      <c r="BDS18" s="49"/>
      <c r="BDT18" s="49"/>
      <c r="BDU18" s="49"/>
      <c r="BDV18" s="42">
        <f t="shared" si="490"/>
        <v>0</v>
      </c>
      <c r="BDW18" s="43">
        <f t="shared" si="491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2"/>
        <v>569</v>
      </c>
      <c r="BEE18" s="43">
        <f t="shared" si="493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4"/>
        <v>392</v>
      </c>
      <c r="BEM18" s="43">
        <f t="shared" si="495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6"/>
        <v>440</v>
      </c>
      <c r="BEU18" s="43">
        <f t="shared" si="497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8"/>
        <v>111</v>
      </c>
      <c r="BFC18" s="43">
        <f t="shared" si="499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500"/>
        <v>220</v>
      </c>
      <c r="BFK18" s="43">
        <f t="shared" si="501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2"/>
        <v>338</v>
      </c>
      <c r="BFS18" s="43">
        <f t="shared" si="503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4"/>
        <v>531</v>
      </c>
      <c r="BGA18" s="43">
        <f t="shared" si="505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6"/>
        <v>330</v>
      </c>
      <c r="BGI18" s="43">
        <f t="shared" si="507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8"/>
        <v>220</v>
      </c>
      <c r="BGQ18" s="43">
        <f t="shared" si="509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10"/>
        <v>440</v>
      </c>
      <c r="BGY18" s="43">
        <f t="shared" si="511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2"/>
        <v>226</v>
      </c>
      <c r="BHG18" s="43">
        <f t="shared" si="513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4"/>
        <v>658</v>
      </c>
      <c r="BHO18" s="43">
        <f t="shared" si="515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6"/>
        <v>220</v>
      </c>
      <c r="BHW18" s="43">
        <f t="shared" si="517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8"/>
        <v>220</v>
      </c>
      <c r="BIE18" s="43">
        <f t="shared" si="519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20"/>
        <v>440</v>
      </c>
      <c r="BIM18" s="43">
        <f t="shared" si="521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2"/>
        <v>84</v>
      </c>
      <c r="BIU18" s="43">
        <f t="shared" si="523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4"/>
        <v>670</v>
      </c>
      <c r="BJC18" s="43">
        <f t="shared" si="525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6"/>
        <v>221</v>
      </c>
      <c r="BJK18" s="43">
        <f t="shared" si="527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8"/>
        <v>380</v>
      </c>
      <c r="BJS18" s="43">
        <f t="shared" si="529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30"/>
        <v>220</v>
      </c>
      <c r="BKA18" s="43">
        <f t="shared" si="531"/>
        <v>44</v>
      </c>
      <c r="BKB18" s="48"/>
      <c r="BKC18" s="49"/>
      <c r="BKD18" s="49"/>
      <c r="BKE18" s="49"/>
      <c r="BKF18" s="49"/>
      <c r="BKG18" s="49"/>
      <c r="BKH18" s="67">
        <f t="shared" si="532"/>
        <v>0</v>
      </c>
      <c r="BKI18" s="68">
        <f t="shared" si="533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4"/>
        <v>310</v>
      </c>
      <c r="BKQ18" s="43">
        <f t="shared" si="535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6"/>
        <v>231</v>
      </c>
      <c r="BKY18" s="43">
        <f t="shared" si="537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8"/>
        <v>440</v>
      </c>
      <c r="BLG18" s="43">
        <f t="shared" si="539"/>
        <v>73.333333333333329</v>
      </c>
      <c r="BLH18" s="48"/>
      <c r="BLI18" s="49"/>
      <c r="BLJ18" s="49"/>
      <c r="BLK18" s="49"/>
      <c r="BLL18" s="49"/>
      <c r="BLM18" s="49"/>
      <c r="BLN18" s="42">
        <f t="shared" si="540"/>
        <v>0</v>
      </c>
      <c r="BLO18" s="43">
        <f t="shared" si="541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2"/>
        <v>330</v>
      </c>
      <c r="BLW18" s="43">
        <f t="shared" si="543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4"/>
        <v>336</v>
      </c>
      <c r="BME18" s="43">
        <f t="shared" si="545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6"/>
        <v>459</v>
      </c>
      <c r="BMM18" s="43">
        <f t="shared" si="547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8"/>
        <v>327</v>
      </c>
      <c r="BMU18" s="43">
        <f t="shared" si="549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50"/>
        <v>328</v>
      </c>
      <c r="BNC18" s="43">
        <f t="shared" si="551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2"/>
        <v>330</v>
      </c>
      <c r="BNK18" s="43">
        <f t="shared" si="553"/>
        <v>55</v>
      </c>
      <c r="BNL18" s="48"/>
      <c r="BNM18" s="49"/>
      <c r="BNN18" s="49"/>
      <c r="BNO18" s="49"/>
      <c r="BNP18" s="49"/>
      <c r="BNQ18" s="49"/>
      <c r="BNR18" s="42">
        <f t="shared" si="554"/>
        <v>0</v>
      </c>
      <c r="BNS18" s="43">
        <f t="shared" si="555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6"/>
        <v>864</v>
      </c>
      <c r="BOA18" s="43">
        <f t="shared" si="557"/>
        <v>144</v>
      </c>
      <c r="BOB18" s="48"/>
      <c r="BOC18" s="49"/>
      <c r="BOD18" s="49"/>
      <c r="BOE18" s="49"/>
      <c r="BOF18" s="49"/>
      <c r="BOG18" s="49"/>
      <c r="BOH18" s="42">
        <f t="shared" si="558"/>
        <v>0</v>
      </c>
      <c r="BOI18" s="43">
        <f t="shared" si="559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60"/>
        <v>110</v>
      </c>
      <c r="BOQ18" s="43">
        <f t="shared" si="561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2"/>
        <v>439</v>
      </c>
      <c r="BOY18" s="43">
        <f t="shared" si="563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4"/>
        <v>634</v>
      </c>
      <c r="BPG18" s="43">
        <f t="shared" si="565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6"/>
        <v>444</v>
      </c>
      <c r="BPO18" s="43">
        <f t="shared" si="567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8"/>
        <v>108</v>
      </c>
      <c r="BPW18" s="43">
        <f t="shared" si="569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70"/>
        <v>700</v>
      </c>
      <c r="BQE18" s="43">
        <f t="shared" si="571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2"/>
        <v>763</v>
      </c>
      <c r="BQM18" s="43">
        <f t="shared" si="573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4"/>
        <v>219</v>
      </c>
      <c r="BQU18" s="43">
        <f t="shared" si="575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6"/>
        <v>210</v>
      </c>
      <c r="BRC18" s="43">
        <f t="shared" si="577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8"/>
        <v>226</v>
      </c>
      <c r="BRK18" s="43">
        <f t="shared" si="579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80"/>
        <v>770</v>
      </c>
      <c r="BRS18" s="68">
        <f t="shared" si="581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2"/>
        <v>626</v>
      </c>
      <c r="BSA18" s="43">
        <f t="shared" si="583"/>
        <v>104.33333333333333</v>
      </c>
      <c r="BSB18" s="63"/>
      <c r="BSC18" s="64"/>
      <c r="BSD18" s="64"/>
      <c r="BSE18" s="64"/>
      <c r="BSF18" s="64"/>
      <c r="BSG18" s="64"/>
      <c r="BSH18" s="67">
        <f t="shared" si="584"/>
        <v>0</v>
      </c>
      <c r="BSI18" s="43">
        <f t="shared" si="585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6"/>
        <v>537</v>
      </c>
      <c r="BSQ18" s="43">
        <f t="shared" si="587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8"/>
        <v>1104</v>
      </c>
      <c r="BSY18" s="43">
        <f t="shared" si="589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90"/>
        <v>550</v>
      </c>
      <c r="BTG18" s="43">
        <f t="shared" si="591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2"/>
        <v>225</v>
      </c>
      <c r="BTO18" s="68">
        <f t="shared" si="593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4"/>
        <v>332</v>
      </c>
      <c r="BTW18" s="43">
        <f t="shared" si="595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6"/>
        <v>321</v>
      </c>
      <c r="BUE18" s="68">
        <f t="shared" si="597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8"/>
        <v>662</v>
      </c>
      <c r="BUM18" s="68">
        <f t="shared" si="599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600"/>
        <v>616</v>
      </c>
      <c r="BUU18" s="68">
        <f t="shared" si="601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2"/>
        <v>222</v>
      </c>
      <c r="BVC18" s="68">
        <f t="shared" si="603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4"/>
        <v>499</v>
      </c>
      <c r="BVK18" s="68">
        <f t="shared" si="605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6"/>
        <v>442</v>
      </c>
      <c r="BVS18" s="68">
        <f t="shared" si="607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8"/>
        <v>440</v>
      </c>
      <c r="BWA18" s="68">
        <f t="shared" si="609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10"/>
        <v>112</v>
      </c>
      <c r="BWI18" s="68">
        <f t="shared" si="611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2"/>
        <v>770</v>
      </c>
      <c r="BWQ18" s="68">
        <f t="shared" si="613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4"/>
        <v>436</v>
      </c>
      <c r="BWY18" s="68">
        <f t="shared" si="615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6"/>
        <v>437</v>
      </c>
      <c r="BXG18" s="68">
        <f t="shared" si="617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8"/>
        <v>991</v>
      </c>
      <c r="BXO18" s="68">
        <f t="shared" si="619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20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1"/>
        <v>280</v>
      </c>
      <c r="BYE18" s="68">
        <f t="shared" si="622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3"/>
        <v>400</v>
      </c>
      <c r="BYM18" s="68">
        <f t="shared" si="624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5"/>
        <v>409</v>
      </c>
      <c r="BYU18" s="68">
        <f t="shared" si="626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7"/>
        <v>731</v>
      </c>
      <c r="BZC18" s="68">
        <f t="shared" si="628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9"/>
        <v>514</v>
      </c>
      <c r="BZK18" s="68">
        <f t="shared" si="630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1"/>
        <v>441</v>
      </c>
      <c r="BZS18" s="68">
        <f t="shared" si="632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3"/>
        <v>312</v>
      </c>
      <c r="CAA18" s="68">
        <f t="shared" si="634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5"/>
        <v>300</v>
      </c>
      <c r="CAI18" s="68">
        <f t="shared" si="636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7"/>
        <v>471</v>
      </c>
      <c r="CAQ18" s="68">
        <f t="shared" si="638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9"/>
        <v>220</v>
      </c>
      <c r="CAY18" s="68">
        <f t="shared" si="640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1"/>
        <v>327</v>
      </c>
      <c r="CBG18" s="68">
        <f t="shared" si="642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3"/>
        <v>552</v>
      </c>
      <c r="CBO18" s="68">
        <f t="shared" si="644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5"/>
        <v>661</v>
      </c>
      <c r="CBW18" s="68">
        <f t="shared" si="646"/>
        <v>110.16666666666667</v>
      </c>
      <c r="CBX18" s="48"/>
      <c r="CBY18" s="49"/>
      <c r="CBZ18" s="49"/>
      <c r="CCA18" s="49"/>
      <c r="CCB18" s="49"/>
      <c r="CCC18" s="49"/>
      <c r="CCD18" s="67">
        <f t="shared" si="647"/>
        <v>0</v>
      </c>
      <c r="CCE18" s="68">
        <f t="shared" si="648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9"/>
        <v>549</v>
      </c>
      <c r="CCM18" s="68">
        <f t="shared" si="650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1"/>
        <v>329</v>
      </c>
      <c r="CCU18" s="68">
        <f t="shared" si="652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3"/>
        <v>880</v>
      </c>
      <c r="CDC18" s="68">
        <f t="shared" si="654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5"/>
        <v>400</v>
      </c>
      <c r="CDK18" s="68">
        <f t="shared" si="656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7"/>
        <v>585</v>
      </c>
      <c r="CDS18" s="68">
        <f t="shared" si="658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9"/>
        <v>467</v>
      </c>
      <c r="CEA18" s="68">
        <f t="shared" si="660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1"/>
        <v>454</v>
      </c>
      <c r="CEI18" s="68">
        <f t="shared" si="662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3"/>
        <v>440</v>
      </c>
      <c r="CEQ18" s="68">
        <f t="shared" si="664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5"/>
        <v>645</v>
      </c>
      <c r="CEY18" s="68">
        <f t="shared" si="666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7"/>
        <v>440</v>
      </c>
      <c r="CFG18" s="68">
        <f t="shared" si="668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9"/>
        <v>768</v>
      </c>
      <c r="CFO18" s="68">
        <f t="shared" si="670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1"/>
        <v>420</v>
      </c>
      <c r="CFW18" s="68">
        <f t="shared" si="672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3"/>
        <v>429</v>
      </c>
      <c r="CGE18" s="68">
        <f t="shared" si="674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5"/>
        <v>868</v>
      </c>
      <c r="CGM18" s="68">
        <f t="shared" si="676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7"/>
        <v>291</v>
      </c>
      <c r="CGU18" s="68">
        <f t="shared" si="678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9"/>
        <v>434</v>
      </c>
      <c r="CHC18" s="68">
        <f t="shared" si="680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1"/>
        <v>439</v>
      </c>
      <c r="CHK18" s="68">
        <f t="shared" si="682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3"/>
        <v>440</v>
      </c>
      <c r="CHS18" s="68">
        <f t="shared" si="684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5"/>
        <v>479</v>
      </c>
      <c r="CIA18" s="68">
        <f t="shared" si="686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7"/>
        <v>469</v>
      </c>
      <c r="CII18" s="68">
        <f t="shared" si="688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9"/>
        <v>891</v>
      </c>
      <c r="CIQ18" s="68">
        <f t="shared" si="690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1"/>
        <v>547</v>
      </c>
      <c r="CIY18" s="68">
        <f t="shared" si="692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3"/>
        <v>440</v>
      </c>
      <c r="CJG18" s="68">
        <f t="shared" si="1206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4"/>
        <v>320</v>
      </c>
      <c r="CJO18" s="68">
        <f t="shared" si="695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6"/>
        <v>441</v>
      </c>
      <c r="CJW18" s="68">
        <f t="shared" si="697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8"/>
        <v>440</v>
      </c>
      <c r="CKE18" s="68">
        <f t="shared" si="699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700"/>
        <v>658</v>
      </c>
      <c r="CKM18" s="68">
        <f t="shared" si="701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2"/>
        <v>508</v>
      </c>
      <c r="CKU18" s="68">
        <f t="shared" si="703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4"/>
        <v>223</v>
      </c>
      <c r="CLC18" s="68">
        <f t="shared" si="705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6"/>
        <v>325</v>
      </c>
      <c r="CLK18" s="68">
        <f t="shared" si="707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8"/>
        <v>660</v>
      </c>
      <c r="CLS18" s="68">
        <f t="shared" si="709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10"/>
        <v>660</v>
      </c>
      <c r="CMA18" s="68">
        <f t="shared" si="711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2"/>
        <v>229</v>
      </c>
      <c r="CMI18" s="68">
        <f t="shared" si="713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4"/>
        <v>326</v>
      </c>
      <c r="CMQ18" s="68">
        <f t="shared" si="715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6"/>
        <v>440</v>
      </c>
      <c r="CMY18" s="68">
        <f t="shared" si="717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8"/>
        <v>329</v>
      </c>
      <c r="CNG18" s="68">
        <f t="shared" si="719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20"/>
        <v>442</v>
      </c>
      <c r="CNO18" s="68">
        <f t="shared" si="721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2"/>
        <v>330</v>
      </c>
      <c r="CNW18" s="68">
        <f t="shared" si="723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4"/>
        <v>550</v>
      </c>
      <c r="COE18" s="68">
        <f t="shared" si="725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6"/>
        <v>319</v>
      </c>
      <c r="COM18" s="68">
        <f t="shared" si="727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8"/>
        <v>332</v>
      </c>
      <c r="COU18" s="68">
        <f t="shared" si="729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30"/>
        <v>333</v>
      </c>
      <c r="CPC18" s="68">
        <f t="shared" si="731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2"/>
        <v>218</v>
      </c>
      <c r="CPK18" s="68">
        <f t="shared" si="733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4"/>
        <v>110</v>
      </c>
      <c r="CPS18" s="68">
        <f t="shared" si="735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6"/>
        <v>262</v>
      </c>
      <c r="CQA18" s="68">
        <f t="shared" si="737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8"/>
        <v>324</v>
      </c>
      <c r="CQI18" s="68">
        <f t="shared" si="739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40"/>
        <v>468</v>
      </c>
      <c r="CQQ18" s="68">
        <f t="shared" si="741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2"/>
        <v>110</v>
      </c>
      <c r="CQY18" s="68">
        <f t="shared" si="743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4"/>
        <v>325</v>
      </c>
      <c r="CRG18" s="68">
        <f t="shared" si="745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6"/>
        <v>331</v>
      </c>
      <c r="CRO18" s="68">
        <f t="shared" si="747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8"/>
        <v>351</v>
      </c>
      <c r="CRW18" s="68">
        <f t="shared" si="749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50"/>
        <v>331</v>
      </c>
      <c r="CSE18" s="68">
        <f t="shared" si="751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2"/>
        <v>218</v>
      </c>
      <c r="CSM18" s="68">
        <f t="shared" si="753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4"/>
        <v>221</v>
      </c>
      <c r="CSU18" s="68">
        <f t="shared" si="755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6"/>
        <v>345</v>
      </c>
      <c r="CTC18" s="68">
        <f t="shared" si="757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8"/>
        <v>220</v>
      </c>
      <c r="CTK18" s="68">
        <f t="shared" si="759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60"/>
        <v>219</v>
      </c>
      <c r="CTS18" s="68">
        <f t="shared" si="761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2"/>
        <v>330</v>
      </c>
      <c r="CUA18" s="68">
        <f t="shared" si="763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4"/>
        <v>212</v>
      </c>
      <c r="CUI18" s="68">
        <f t="shared" si="765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6"/>
        <v>372</v>
      </c>
      <c r="CUQ18" s="68">
        <f t="shared" si="767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8"/>
        <v>219</v>
      </c>
      <c r="CUY18" s="68">
        <f t="shared" si="769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70"/>
        <v>0</v>
      </c>
      <c r="CVG18" s="68">
        <f t="shared" si="771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2"/>
        <v>372</v>
      </c>
      <c r="CVO18" s="68">
        <f t="shared" si="773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4"/>
        <v>338</v>
      </c>
      <c r="CVW18" s="68">
        <f t="shared" si="775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6"/>
        <v>220</v>
      </c>
      <c r="CWE18" s="68">
        <f t="shared" si="777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8"/>
        <v>117</v>
      </c>
      <c r="CWM18" s="68">
        <f t="shared" si="779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80"/>
        <v>332</v>
      </c>
      <c r="CWU18" s="68">
        <f t="shared" si="781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2"/>
        <v>331</v>
      </c>
      <c r="CXC18" s="43">
        <f t="shared" si="783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4"/>
        <v>219</v>
      </c>
      <c r="CXK18" s="43">
        <f t="shared" si="785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6"/>
        <v>332</v>
      </c>
      <c r="CXS18" s="43">
        <f t="shared" si="787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8"/>
        <v>440</v>
      </c>
      <c r="CYA18" s="43">
        <f t="shared" si="789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90"/>
        <v>220</v>
      </c>
      <c r="CYI18" s="43">
        <f t="shared" si="791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2"/>
        <v>221</v>
      </c>
      <c r="CYQ18" s="43">
        <f t="shared" si="793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4"/>
        <v>220</v>
      </c>
      <c r="CYY18" s="43">
        <f t="shared" si="795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6"/>
        <v>220</v>
      </c>
      <c r="CZG18" s="43">
        <f t="shared" si="797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8"/>
        <v>110</v>
      </c>
      <c r="CZO18" s="43">
        <f t="shared" si="799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800"/>
        <v>220</v>
      </c>
      <c r="CZW18" s="43">
        <f t="shared" si="801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2"/>
        <v>329</v>
      </c>
      <c r="DAE18" s="68">
        <f t="shared" si="803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4"/>
        <v>330</v>
      </c>
      <c r="DAM18" s="68">
        <f t="shared" si="805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6"/>
        <v>224</v>
      </c>
      <c r="DAU18" s="68">
        <f t="shared" si="807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8"/>
        <v>117</v>
      </c>
      <c r="DBC18" s="68">
        <f t="shared" si="809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10"/>
        <v>338</v>
      </c>
      <c r="DBK18" s="68">
        <f t="shared" si="811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2"/>
        <v>0</v>
      </c>
      <c r="DBS18" s="68">
        <f t="shared" si="813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4"/>
        <v>340</v>
      </c>
      <c r="DCA18" s="68">
        <f t="shared" si="815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6"/>
        <v>333</v>
      </c>
      <c r="DCI18" s="68">
        <f t="shared" si="817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8"/>
        <v>221</v>
      </c>
      <c r="DCQ18" s="68">
        <f t="shared" si="819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20"/>
        <v>218</v>
      </c>
      <c r="DCY18" s="68">
        <f t="shared" si="821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2"/>
        <v>221</v>
      </c>
      <c r="DDG18" s="68">
        <f t="shared" si="823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4"/>
        <v>306</v>
      </c>
      <c r="DDO18" s="43">
        <f t="shared" si="825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6"/>
        <v>0</v>
      </c>
      <c r="DDW18" s="43">
        <f t="shared" si="827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8"/>
        <v>220</v>
      </c>
      <c r="DEE18" s="43">
        <f t="shared" si="829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30"/>
        <v>331</v>
      </c>
      <c r="DEM18" s="43">
        <f t="shared" si="831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2"/>
        <v>0</v>
      </c>
      <c r="DEU18" s="43">
        <f t="shared" si="833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4"/>
        <v>330</v>
      </c>
      <c r="DFC18" s="43">
        <f t="shared" si="835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6"/>
        <v>110</v>
      </c>
      <c r="DFK18" s="43">
        <f t="shared" si="837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8"/>
        <v>330</v>
      </c>
      <c r="DFS18" s="68">
        <f t="shared" si="839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40"/>
        <v>0</v>
      </c>
      <c r="DGA18" s="43">
        <f t="shared" si="841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2"/>
        <v>329</v>
      </c>
      <c r="DGI18" s="43">
        <f t="shared" si="843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4"/>
        <v>81</v>
      </c>
      <c r="DGQ18" s="68">
        <f t="shared" si="845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6"/>
        <v>0</v>
      </c>
      <c r="DGY18" s="68">
        <f t="shared" si="847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8"/>
        <v>330</v>
      </c>
      <c r="DHG18" s="68">
        <f t="shared" si="849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50"/>
        <v>135</v>
      </c>
      <c r="DHO18" s="68">
        <f t="shared" si="851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2"/>
        <v>220</v>
      </c>
      <c r="DHW18" s="68">
        <f t="shared" si="853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4"/>
        <v>0</v>
      </c>
      <c r="DIE18" s="68">
        <f t="shared" si="855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6"/>
        <v>220</v>
      </c>
      <c r="DIM18" s="68">
        <f t="shared" si="857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8"/>
        <v>219</v>
      </c>
      <c r="DIU18" s="68">
        <f t="shared" si="859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60"/>
        <v>110</v>
      </c>
      <c r="DJC18" s="68">
        <f t="shared" si="861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2"/>
        <v>0</v>
      </c>
      <c r="DJK18" s="68">
        <f t="shared" si="863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4"/>
        <v>409</v>
      </c>
      <c r="DJS18" s="68">
        <f t="shared" si="865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6"/>
        <v>0</v>
      </c>
      <c r="DKA18" s="68">
        <f t="shared" si="867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8"/>
        <v>224</v>
      </c>
      <c r="DKI18" s="68">
        <f t="shared" si="869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70"/>
        <v>111</v>
      </c>
      <c r="DKQ18" s="68">
        <f t="shared" si="871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2"/>
        <v>331</v>
      </c>
      <c r="DKY18" s="68">
        <f t="shared" si="873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4"/>
        <v>0</v>
      </c>
      <c r="DLG18" s="68">
        <f t="shared" si="875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6"/>
        <v>219</v>
      </c>
      <c r="DLO18" s="68">
        <f t="shared" si="877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8"/>
        <v>215</v>
      </c>
      <c r="DLW18" s="68">
        <f t="shared" si="879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80"/>
        <v>0</v>
      </c>
      <c r="DME18" s="68">
        <f t="shared" si="881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2"/>
        <v>223</v>
      </c>
      <c r="DMM18" s="68">
        <f t="shared" si="883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4"/>
        <v>221</v>
      </c>
      <c r="DMU18" s="68">
        <f t="shared" si="885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6"/>
        <v>109</v>
      </c>
      <c r="DNC18" s="68">
        <f t="shared" si="887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8"/>
        <v>220</v>
      </c>
      <c r="DNK18" s="68">
        <f t="shared" si="889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90"/>
        <v>110</v>
      </c>
      <c r="DNS18" s="68">
        <f t="shared" si="891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2"/>
        <v>110</v>
      </c>
      <c r="DOA18" s="68">
        <f t="shared" si="893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4"/>
        <v>220</v>
      </c>
      <c r="DOI18" s="68">
        <f t="shared" si="895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6"/>
        <v>220</v>
      </c>
      <c r="DOQ18" s="68">
        <f t="shared" si="897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8"/>
        <v>219</v>
      </c>
      <c r="DOY18" s="68">
        <f t="shared" si="899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900"/>
        <v>0</v>
      </c>
      <c r="DPG18" s="68">
        <f t="shared" si="901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2"/>
        <v>109</v>
      </c>
      <c r="DPO18" s="68">
        <f t="shared" si="903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4"/>
        <v>0</v>
      </c>
      <c r="DPW18" s="492">
        <f t="shared" si="905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6"/>
        <v>220</v>
      </c>
      <c r="DQE18" s="492">
        <f t="shared" si="907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8"/>
        <v>189</v>
      </c>
      <c r="DQM18" s="492">
        <f t="shared" si="909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10"/>
        <v>110</v>
      </c>
      <c r="DQU18" s="68">
        <f t="shared" si="911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2"/>
        <v>220</v>
      </c>
      <c r="DRC18" s="492">
        <f t="shared" si="913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4"/>
        <v>319</v>
      </c>
      <c r="DRK18" s="492">
        <f t="shared" si="915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6"/>
        <v>0</v>
      </c>
      <c r="DRS18" s="68">
        <f t="shared" si="917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8"/>
        <v>110</v>
      </c>
      <c r="DSA18" s="68">
        <f t="shared" si="919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20"/>
        <v>220</v>
      </c>
      <c r="DSI18" s="68">
        <f t="shared" si="921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2"/>
        <v>220</v>
      </c>
      <c r="DSQ18" s="68">
        <f t="shared" si="923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4"/>
        <v>110</v>
      </c>
      <c r="DSY18" s="68">
        <f t="shared" si="925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6"/>
        <v>221</v>
      </c>
      <c r="DTG18" s="68">
        <f t="shared" si="927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8"/>
        <v>312</v>
      </c>
      <c r="DTO18" s="68">
        <f t="shared" si="929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30"/>
        <v>220</v>
      </c>
      <c r="DTW18" s="68">
        <f t="shared" si="931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2"/>
        <v>218</v>
      </c>
      <c r="DUE18" s="68">
        <f t="shared" si="933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4"/>
        <v>0</v>
      </c>
      <c r="DUM18" s="68">
        <f t="shared" si="935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6"/>
        <v>216</v>
      </c>
      <c r="DUU18" s="184">
        <f t="shared" si="937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8"/>
        <v>110</v>
      </c>
      <c r="DVC18" s="68">
        <f t="shared" si="939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40"/>
        <v>220</v>
      </c>
      <c r="DVK18" s="68">
        <f t="shared" si="941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2"/>
        <v>220</v>
      </c>
      <c r="DVS18" s="68">
        <f t="shared" si="943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4"/>
        <v>111</v>
      </c>
      <c r="DWA18" s="68">
        <f t="shared" si="945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6"/>
        <v>220</v>
      </c>
      <c r="DWI18" s="68">
        <f t="shared" si="947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8"/>
        <v>101</v>
      </c>
      <c r="DWQ18" s="68">
        <f t="shared" si="949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50"/>
        <v>0</v>
      </c>
      <c r="DWY18" s="68">
        <f t="shared" si="1207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1"/>
        <v>205</v>
      </c>
      <c r="DXG18" s="68">
        <f t="shared" si="952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3"/>
        <v>330</v>
      </c>
      <c r="DXO18" s="68">
        <f t="shared" si="954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5"/>
        <v>220</v>
      </c>
      <c r="DXW18" s="68">
        <f t="shared" si="956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7"/>
        <v>117</v>
      </c>
      <c r="DYE18" s="68">
        <f t="shared" si="958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9"/>
        <v>110</v>
      </c>
      <c r="DYM18" s="68">
        <f t="shared" si="960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1"/>
        <v>110</v>
      </c>
      <c r="DYU18" s="68">
        <f t="shared" si="962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3"/>
        <v>220</v>
      </c>
      <c r="DZC18" s="68">
        <f t="shared" si="964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5"/>
        <v>114</v>
      </c>
      <c r="DZK18" s="68">
        <f t="shared" si="966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7"/>
        <v>110</v>
      </c>
      <c r="DZS18" s="68">
        <f t="shared" si="968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9"/>
        <v>220</v>
      </c>
      <c r="EAA18" s="68">
        <f t="shared" si="970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1"/>
        <v>220</v>
      </c>
      <c r="EAI18" s="68">
        <f t="shared" si="972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3"/>
        <v>0</v>
      </c>
      <c r="EAQ18" s="68">
        <f t="shared" si="1208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4"/>
        <v>110</v>
      </c>
      <c r="EAY18" s="68">
        <f t="shared" si="975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6"/>
        <v>231</v>
      </c>
      <c r="EBG18" s="68">
        <f t="shared" si="977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8"/>
        <v>220</v>
      </c>
      <c r="EBO18" s="68">
        <f t="shared" si="1137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9"/>
        <v>0</v>
      </c>
      <c r="EBW18" s="68">
        <f t="shared" si="980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1"/>
        <v>219</v>
      </c>
      <c r="ECE18" s="68">
        <f t="shared" si="982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3"/>
        <v>110</v>
      </c>
      <c r="ECM18" s="68">
        <f t="shared" si="984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5"/>
        <v>160</v>
      </c>
      <c r="ECU18" s="68">
        <f t="shared" si="986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7"/>
        <v>320</v>
      </c>
      <c r="EDC18" s="68">
        <f t="shared" si="988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9"/>
        <v>0</v>
      </c>
      <c r="EDK18" s="68">
        <f t="shared" si="990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1"/>
        <v>0</v>
      </c>
      <c r="EDS18" s="184">
        <f t="shared" si="992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3"/>
        <v>110</v>
      </c>
      <c r="EEA18" s="184">
        <f t="shared" si="994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5"/>
        <v>160</v>
      </c>
      <c r="EEI18" s="68">
        <f t="shared" si="996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7"/>
        <v>0</v>
      </c>
      <c r="EEQ18" s="68">
        <f t="shared" si="998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9"/>
        <v>220</v>
      </c>
      <c r="EEY18" s="68">
        <f t="shared" si="1000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1"/>
        <v>80</v>
      </c>
      <c r="EFG18" s="68">
        <f t="shared" si="1002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3"/>
        <v>220</v>
      </c>
      <c r="EFO18" s="68">
        <f t="shared" si="1004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5"/>
        <v>110</v>
      </c>
      <c r="EFW18" s="68">
        <f t="shared" si="1006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7"/>
        <v>220</v>
      </c>
      <c r="EGE18" s="68">
        <f t="shared" si="1008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9"/>
        <v>110</v>
      </c>
      <c r="EGM18" s="68">
        <f t="shared" si="1010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1"/>
        <v>108</v>
      </c>
      <c r="EGU18" s="68">
        <f t="shared" si="1209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2"/>
        <v>0</v>
      </c>
      <c r="EHC18" s="68">
        <f t="shared" si="1013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4"/>
        <v>110</v>
      </c>
      <c r="EHK18" s="68">
        <f t="shared" si="1015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6"/>
        <v>0</v>
      </c>
      <c r="EHS18" s="68">
        <f t="shared" si="1017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8"/>
        <v>109</v>
      </c>
      <c r="EIA18" s="68">
        <f t="shared" si="1019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20"/>
        <v>100</v>
      </c>
      <c r="EII18" s="68">
        <f t="shared" si="1021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2"/>
        <v>110</v>
      </c>
      <c r="EIQ18" s="68">
        <f t="shared" si="1023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4"/>
        <v>220</v>
      </c>
      <c r="EIY18" s="68">
        <f t="shared" si="1025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6"/>
        <v>110</v>
      </c>
      <c r="EJG18" s="68">
        <f t="shared" si="1027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8"/>
        <v>110</v>
      </c>
      <c r="EJO18" s="68">
        <f t="shared" si="1029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30"/>
        <v>0</v>
      </c>
      <c r="EJW18" s="68">
        <f t="shared" si="1031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2"/>
        <v>159</v>
      </c>
      <c r="EKE18" s="68">
        <f t="shared" si="1033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4"/>
        <v>40</v>
      </c>
      <c r="EKM18" s="68">
        <f t="shared" si="1035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6"/>
        <v>160</v>
      </c>
      <c r="EKU18" s="184">
        <f t="shared" si="1037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8"/>
        <v>0</v>
      </c>
      <c r="ELD18" s="211">
        <f t="shared" si="1039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40"/>
        <v>219</v>
      </c>
      <c r="ELL18" s="211">
        <f t="shared" si="1041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2"/>
        <v>120</v>
      </c>
      <c r="ELT18" s="211">
        <f t="shared" si="1043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4"/>
        <v>0</v>
      </c>
      <c r="EMB18" s="211">
        <f t="shared" si="1045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6"/>
        <v>200</v>
      </c>
      <c r="EMJ18" s="211">
        <f t="shared" si="1047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8"/>
        <v>98</v>
      </c>
      <c r="EMR18" s="211">
        <f t="shared" si="1049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50"/>
        <v>108</v>
      </c>
      <c r="EMZ18" s="211">
        <f t="shared" si="1051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2"/>
        <v>0</v>
      </c>
      <c r="ENH18" s="211">
        <f t="shared" si="1053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4"/>
        <v>220</v>
      </c>
      <c r="ENP18" s="211">
        <f t="shared" si="1055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6"/>
        <v>0</v>
      </c>
      <c r="ENX18" s="211">
        <f t="shared" si="1057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8"/>
        <v>210</v>
      </c>
      <c r="EOF18" s="211">
        <f t="shared" si="1059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60"/>
        <v>0</v>
      </c>
      <c r="EON18" s="211">
        <f t="shared" si="1061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2"/>
        <v>109</v>
      </c>
      <c r="EOV18" s="211">
        <f t="shared" si="1063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4"/>
        <v>108</v>
      </c>
      <c r="EPD18" s="211">
        <f t="shared" si="1065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6"/>
        <v>218</v>
      </c>
      <c r="EPL18" s="211">
        <f t="shared" si="1067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8"/>
        <v>110</v>
      </c>
      <c r="EPT18" s="211">
        <f t="shared" si="1069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70"/>
        <v>0</v>
      </c>
      <c r="EQB18" s="211">
        <f t="shared" si="1071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2"/>
        <v>110</v>
      </c>
      <c r="EQJ18" s="211">
        <f t="shared" si="1073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4"/>
        <v>218</v>
      </c>
      <c r="EQR18" s="211">
        <f t="shared" si="1075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6"/>
        <v>0</v>
      </c>
      <c r="EQZ18" s="211">
        <f t="shared" si="1077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8"/>
        <v>109</v>
      </c>
      <c r="ERH18" s="211">
        <f t="shared" si="1079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80"/>
        <v>110</v>
      </c>
      <c r="ERP18" s="211">
        <f t="shared" si="1081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2"/>
        <v>110</v>
      </c>
      <c r="ERX18" s="211">
        <f t="shared" si="1083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4"/>
        <v>109</v>
      </c>
      <c r="ESF18" s="211">
        <f t="shared" si="1085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6"/>
        <v>110</v>
      </c>
      <c r="ESN18" s="211">
        <f t="shared" si="1087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8"/>
        <v>220</v>
      </c>
      <c r="ESV18" s="211">
        <f t="shared" si="1089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90"/>
        <v>0</v>
      </c>
      <c r="ETD18" s="211">
        <f t="shared" si="1091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2"/>
        <v>110</v>
      </c>
      <c r="ETL18" s="211">
        <f t="shared" si="1093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4"/>
        <v>159</v>
      </c>
      <c r="ETT18" s="211">
        <f t="shared" si="1095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6"/>
        <v>108</v>
      </c>
      <c r="EUB18" s="211">
        <f t="shared" si="1097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8"/>
        <v>111</v>
      </c>
      <c r="EUJ18" s="211">
        <f t="shared" si="1099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100"/>
        <v>0</v>
      </c>
      <c r="EUR18" s="211">
        <f t="shared" si="1101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2"/>
        <v>220</v>
      </c>
      <c r="EUZ18" s="211">
        <f t="shared" si="1103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4"/>
        <v>0</v>
      </c>
      <c r="EVH18" s="211">
        <f t="shared" si="1105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6"/>
        <v>0</v>
      </c>
      <c r="EVP18" s="211">
        <f t="shared" si="1107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8"/>
        <v>161</v>
      </c>
      <c r="EVX18" s="211">
        <f t="shared" si="1109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10"/>
        <v>161</v>
      </c>
      <c r="EWF18" s="211">
        <f t="shared" si="1111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2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3"/>
        <v>324</v>
      </c>
      <c r="EWV18" s="211">
        <f t="shared" si="1114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5"/>
        <v>0</v>
      </c>
      <c r="EXD18" s="211">
        <f t="shared" si="1116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7"/>
        <v>110</v>
      </c>
      <c r="EXL18" s="211">
        <f t="shared" si="1118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9"/>
        <v>110</v>
      </c>
      <c r="EXT18" s="211">
        <f t="shared" si="1120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1"/>
        <v>220</v>
      </c>
      <c r="EYB18" s="211">
        <f t="shared" si="1122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3"/>
        <v>0</v>
      </c>
      <c r="EYJ18" s="211">
        <f t="shared" si="1124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5"/>
        <v>110</v>
      </c>
      <c r="EYR18" s="211">
        <f t="shared" si="1126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7"/>
        <v>110</v>
      </c>
      <c r="EYZ18" s="873">
        <f t="shared" si="1128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9"/>
        <v>108</v>
      </c>
      <c r="EZH18" s="873">
        <f t="shared" si="1130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1"/>
        <v>220</v>
      </c>
      <c r="EZP18" s="873">
        <f t="shared" si="1132"/>
        <v>36.666666666666664</v>
      </c>
      <c r="EZQ18" s="458"/>
      <c r="EZR18" s="83"/>
      <c r="EZS18" s="83">
        <v>0</v>
      </c>
      <c r="EZT18" s="83"/>
      <c r="EZU18" s="83"/>
      <c r="EZV18" s="83">
        <v>142</v>
      </c>
      <c r="EZW18" s="872">
        <f t="shared" si="1133"/>
        <v>142</v>
      </c>
      <c r="EZX18" s="873">
        <f t="shared" si="1134"/>
        <v>23.666666666666668</v>
      </c>
      <c r="EZY18" s="195"/>
      <c r="EZZ18" s="49">
        <v>0</v>
      </c>
      <c r="FAA18" s="49"/>
      <c r="FAB18" s="49"/>
      <c r="FAC18" s="49"/>
      <c r="FAD18" s="49"/>
      <c r="FAE18" s="872">
        <f t="shared" si="1135"/>
        <v>0</v>
      </c>
      <c r="FAF18" s="873">
        <f t="shared" si="1136"/>
        <v>0</v>
      </c>
    </row>
    <row r="19" spans="1:4088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998</v>
      </c>
      <c r="G19" s="24"/>
      <c r="H19" s="24"/>
      <c r="I19" s="360"/>
      <c r="J19" s="360">
        <f>SUMIF(SUMPK!$B:$B,$B:$B,SUMPK!$O:$O)</f>
        <v>0</v>
      </c>
      <c r="K19" s="15">
        <f t="shared" si="1210"/>
        <v>0</v>
      </c>
      <c r="L19" s="24">
        <f t="shared" si="189"/>
        <v>998</v>
      </c>
      <c r="M19" s="24">
        <f t="shared" si="190"/>
        <v>998</v>
      </c>
      <c r="N19" s="15">
        <v>0</v>
      </c>
      <c r="O19" s="276">
        <f t="shared" si="1212"/>
        <v>0</v>
      </c>
      <c r="P19" s="712">
        <v>15.666666666666666</v>
      </c>
      <c r="Q19" s="276">
        <f t="shared" si="192"/>
        <v>382.21276595744683</v>
      </c>
      <c r="R19" s="277">
        <f t="shared" si="193"/>
        <v>30.76923076923077</v>
      </c>
      <c r="S19" s="222">
        <v>800</v>
      </c>
      <c r="T19" s="276">
        <f t="shared" si="1213"/>
        <v>32.435000000000002</v>
      </c>
      <c r="U19" s="303"/>
      <c r="V19" s="302">
        <f t="shared" si="1211"/>
        <v>32.435000000000002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202"/>
        <v>486</v>
      </c>
      <c r="JQ19" s="43">
        <f t="shared" si="1203"/>
        <v>81</v>
      </c>
      <c r="JR19" s="48"/>
      <c r="JS19" s="49"/>
      <c r="JT19" s="49"/>
      <c r="JU19" s="49"/>
      <c r="JV19" s="49"/>
      <c r="JW19" s="49"/>
      <c r="JX19" s="42">
        <f t="shared" si="1204"/>
        <v>0</v>
      </c>
      <c r="JY19" s="43">
        <f t="shared" si="1205"/>
        <v>0</v>
      </c>
      <c r="JZ19" s="48"/>
      <c r="KA19" s="49"/>
      <c r="KB19" s="49"/>
      <c r="KC19" s="49"/>
      <c r="KD19" s="49"/>
      <c r="KE19" s="49"/>
      <c r="KF19" s="42">
        <f t="shared" si="196"/>
        <v>0</v>
      </c>
      <c r="KG19" s="43">
        <f t="shared" si="197"/>
        <v>0</v>
      </c>
      <c r="KH19" s="48"/>
      <c r="KI19" s="49"/>
      <c r="KJ19" s="49"/>
      <c r="KK19" s="49"/>
      <c r="KL19" s="49"/>
      <c r="KM19" s="49"/>
      <c r="KN19" s="67">
        <f t="shared" si="198"/>
        <v>0</v>
      </c>
      <c r="KO19" s="68">
        <f t="shared" si="199"/>
        <v>0</v>
      </c>
      <c r="KP19" s="48">
        <v>200</v>
      </c>
      <c r="KQ19" s="49"/>
      <c r="KR19" s="49"/>
      <c r="KS19" s="49"/>
      <c r="KT19" s="49"/>
      <c r="KU19" s="49"/>
      <c r="KV19" s="67">
        <f t="shared" si="200"/>
        <v>200</v>
      </c>
      <c r="KW19" s="68">
        <f t="shared" si="201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2"/>
        <v>200</v>
      </c>
      <c r="LE19" s="68">
        <f t="shared" si="203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4"/>
        <v>199</v>
      </c>
      <c r="LM19" s="68">
        <f t="shared" si="205"/>
        <v>33.166666666666664</v>
      </c>
      <c r="LN19" s="48"/>
      <c r="LO19" s="49"/>
      <c r="LP19" s="49"/>
      <c r="LQ19" s="49"/>
      <c r="LR19" s="49"/>
      <c r="LS19" s="49"/>
      <c r="LT19" s="67">
        <f t="shared" si="206"/>
        <v>0</v>
      </c>
      <c r="LU19" s="68">
        <f t="shared" si="207"/>
        <v>0</v>
      </c>
      <c r="LV19" s="48"/>
      <c r="LW19" s="49"/>
      <c r="LX19" s="49"/>
      <c r="LY19" s="49"/>
      <c r="LZ19" s="49"/>
      <c r="MA19" s="49"/>
      <c r="MB19" s="67">
        <f t="shared" si="208"/>
        <v>0</v>
      </c>
      <c r="MC19" s="68">
        <f t="shared" si="209"/>
        <v>0</v>
      </c>
      <c r="MD19" s="48"/>
      <c r="ME19" s="49"/>
      <c r="MF19" s="49"/>
      <c r="MG19" s="49"/>
      <c r="MH19" s="49"/>
      <c r="MI19" s="49"/>
      <c r="MJ19" s="67">
        <f t="shared" si="210"/>
        <v>0</v>
      </c>
      <c r="MK19" s="68">
        <f t="shared" si="211"/>
        <v>0</v>
      </c>
      <c r="ML19" s="48"/>
      <c r="MM19" s="49"/>
      <c r="MN19" s="49"/>
      <c r="MO19" s="49">
        <v>200</v>
      </c>
      <c r="MP19" s="49"/>
      <c r="MQ19" s="49"/>
      <c r="MR19" s="67">
        <f t="shared" si="212"/>
        <v>200</v>
      </c>
      <c r="MS19" s="68">
        <f t="shared" si="213"/>
        <v>33.333333333333336</v>
      </c>
      <c r="MT19" s="48"/>
      <c r="MU19" s="49"/>
      <c r="MV19" s="49"/>
      <c r="MW19" s="49"/>
      <c r="MX19" s="49"/>
      <c r="MY19" s="49"/>
      <c r="MZ19" s="67">
        <f t="shared" si="214"/>
        <v>0</v>
      </c>
      <c r="NA19" s="68">
        <f t="shared" si="215"/>
        <v>0</v>
      </c>
      <c r="NB19" s="48"/>
      <c r="NC19" s="49"/>
      <c r="ND19" s="49"/>
      <c r="NE19" s="49"/>
      <c r="NF19" s="49"/>
      <c r="NG19" s="49"/>
      <c r="NH19" s="67">
        <f t="shared" si="216"/>
        <v>0</v>
      </c>
      <c r="NI19" s="68">
        <f t="shared" si="217"/>
        <v>0</v>
      </c>
      <c r="NJ19" s="48"/>
      <c r="NK19" s="49">
        <v>300</v>
      </c>
      <c r="NL19" s="49"/>
      <c r="NM19" s="49"/>
      <c r="NN19" s="49"/>
      <c r="NO19" s="49"/>
      <c r="NP19" s="67">
        <f t="shared" si="218"/>
        <v>300</v>
      </c>
      <c r="NQ19" s="68">
        <f t="shared" si="219"/>
        <v>50</v>
      </c>
      <c r="NR19" s="48"/>
      <c r="NS19" s="49"/>
      <c r="NT19" s="49"/>
      <c r="NU19" s="49"/>
      <c r="NV19" s="49"/>
      <c r="NW19" s="49"/>
      <c r="NX19" s="67">
        <f t="shared" si="220"/>
        <v>0</v>
      </c>
      <c r="NY19" s="68">
        <f t="shared" si="221"/>
        <v>0</v>
      </c>
      <c r="NZ19" s="48"/>
      <c r="OA19" s="49"/>
      <c r="OB19" s="49"/>
      <c r="OC19" s="49"/>
      <c r="OD19" s="49"/>
      <c r="OE19" s="49"/>
      <c r="OF19" s="67">
        <f t="shared" si="222"/>
        <v>0</v>
      </c>
      <c r="OG19" s="68">
        <f t="shared" si="223"/>
        <v>0</v>
      </c>
      <c r="OH19" s="48"/>
      <c r="OI19" s="49"/>
      <c r="OJ19" s="49"/>
      <c r="OK19" s="49"/>
      <c r="OL19" s="49"/>
      <c r="OM19" s="49"/>
      <c r="ON19" s="67">
        <f t="shared" si="224"/>
        <v>0</v>
      </c>
      <c r="OO19" s="68">
        <f t="shared" si="225"/>
        <v>0</v>
      </c>
      <c r="OP19" s="48"/>
      <c r="OQ19" s="49"/>
      <c r="OR19" s="49"/>
      <c r="OS19" s="49"/>
      <c r="OT19" s="49"/>
      <c r="OU19" s="49"/>
      <c r="OV19" s="67">
        <f t="shared" si="226"/>
        <v>0</v>
      </c>
      <c r="OW19" s="68">
        <f t="shared" si="227"/>
        <v>0</v>
      </c>
      <c r="OX19" s="48"/>
      <c r="OY19" s="49"/>
      <c r="OZ19" s="49"/>
      <c r="PA19" s="49"/>
      <c r="PB19" s="49">
        <v>200</v>
      </c>
      <c r="PC19" s="49"/>
      <c r="PD19" s="67">
        <f t="shared" si="228"/>
        <v>200</v>
      </c>
      <c r="PE19" s="68">
        <f t="shared" si="229"/>
        <v>33.333333333333336</v>
      </c>
      <c r="PF19" s="48"/>
      <c r="PG19" s="49"/>
      <c r="PH19" s="49"/>
      <c r="PI19" s="49"/>
      <c r="PJ19" s="49"/>
      <c r="PK19" s="49"/>
      <c r="PL19" s="67">
        <f t="shared" si="230"/>
        <v>0</v>
      </c>
      <c r="PM19" s="68">
        <f t="shared" si="231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2"/>
        <v>585</v>
      </c>
      <c r="PU19" s="105">
        <f t="shared" si="233"/>
        <v>97.5</v>
      </c>
      <c r="PV19" s="106"/>
      <c r="PW19" s="107"/>
      <c r="PX19" s="107"/>
      <c r="PY19" s="107"/>
      <c r="PZ19" s="107"/>
      <c r="QA19" s="107"/>
      <c r="QB19" s="104">
        <f t="shared" si="234"/>
        <v>0</v>
      </c>
      <c r="QC19" s="105">
        <f t="shared" si="235"/>
        <v>0</v>
      </c>
      <c r="QD19" s="106"/>
      <c r="QE19" s="107"/>
      <c r="QF19" s="107"/>
      <c r="QG19" s="107"/>
      <c r="QH19" s="107"/>
      <c r="QI19" s="107"/>
      <c r="QJ19" s="104">
        <f t="shared" si="236"/>
        <v>0</v>
      </c>
      <c r="QK19" s="105">
        <f t="shared" si="237"/>
        <v>0</v>
      </c>
      <c r="QL19" s="106"/>
      <c r="QM19" s="107"/>
      <c r="QN19" s="107"/>
      <c r="QO19" s="107"/>
      <c r="QP19" s="107"/>
      <c r="QQ19" s="107"/>
      <c r="QR19" s="104">
        <f t="shared" si="238"/>
        <v>0</v>
      </c>
      <c r="QS19" s="105">
        <f t="shared" si="239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40"/>
        <v>200</v>
      </c>
      <c r="RA19" s="105">
        <f t="shared" si="241"/>
        <v>33.333333333333336</v>
      </c>
      <c r="RB19" s="106"/>
      <c r="RC19" s="107"/>
      <c r="RD19" s="107"/>
      <c r="RE19" s="107"/>
      <c r="RF19" s="107"/>
      <c r="RG19" s="107"/>
      <c r="RH19" s="104">
        <f t="shared" si="242"/>
        <v>0</v>
      </c>
      <c r="RI19" s="105">
        <f t="shared" si="243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4"/>
        <v>200</v>
      </c>
      <c r="RQ19" s="105">
        <f t="shared" si="245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6"/>
        <v>200</v>
      </c>
      <c r="RY19" s="105">
        <f t="shared" si="247"/>
        <v>33.333333333333336</v>
      </c>
      <c r="RZ19" s="106"/>
      <c r="SA19" s="107"/>
      <c r="SB19" s="107"/>
      <c r="SC19" s="107"/>
      <c r="SD19" s="107"/>
      <c r="SE19" s="107"/>
      <c r="SF19" s="104">
        <f t="shared" si="248"/>
        <v>0</v>
      </c>
      <c r="SG19" s="105">
        <f t="shared" si="249"/>
        <v>0</v>
      </c>
      <c r="SH19" s="106"/>
      <c r="SI19" s="107"/>
      <c r="SJ19" s="107"/>
      <c r="SK19" s="107"/>
      <c r="SL19" s="107"/>
      <c r="SM19" s="107"/>
      <c r="SN19" s="104">
        <f t="shared" si="250"/>
        <v>0</v>
      </c>
      <c r="SO19" s="105">
        <f t="shared" si="251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2"/>
        <v>400</v>
      </c>
      <c r="SW19" s="105">
        <f t="shared" si="253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4"/>
        <v>198</v>
      </c>
      <c r="TE19" s="105">
        <f t="shared" si="255"/>
        <v>33</v>
      </c>
      <c r="TF19" s="106"/>
      <c r="TG19" s="107"/>
      <c r="TH19" s="107"/>
      <c r="TI19" s="107"/>
      <c r="TJ19" s="107"/>
      <c r="TK19" s="107"/>
      <c r="TL19" s="104">
        <f t="shared" si="256"/>
        <v>0</v>
      </c>
      <c r="TM19" s="105">
        <f t="shared" si="257"/>
        <v>0</v>
      </c>
      <c r="TN19" s="106"/>
      <c r="TO19" s="107"/>
      <c r="TP19" s="107"/>
      <c r="TQ19" s="107"/>
      <c r="TR19" s="107"/>
      <c r="TS19" s="107"/>
      <c r="TT19" s="104">
        <f t="shared" si="258"/>
        <v>0</v>
      </c>
      <c r="TU19" s="105">
        <f t="shared" si="259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60"/>
        <v>400</v>
      </c>
      <c r="UC19" s="105">
        <f t="shared" si="261"/>
        <v>66.666666666666671</v>
      </c>
      <c r="UD19" s="106"/>
      <c r="UE19" s="107"/>
      <c r="UF19" s="107"/>
      <c r="UG19" s="107"/>
      <c r="UH19" s="107"/>
      <c r="UI19" s="107"/>
      <c r="UJ19" s="104">
        <f t="shared" si="262"/>
        <v>0</v>
      </c>
      <c r="UK19" s="105">
        <f t="shared" si="263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4"/>
        <v>0</v>
      </c>
      <c r="UT19" s="105">
        <f t="shared" si="265"/>
        <v>0</v>
      </c>
      <c r="UU19" s="106"/>
      <c r="UV19" s="107"/>
      <c r="UW19" s="107"/>
      <c r="UX19" s="107"/>
      <c r="UY19" s="107"/>
      <c r="UZ19" s="107"/>
      <c r="VA19" s="104">
        <f t="shared" si="266"/>
        <v>0</v>
      </c>
      <c r="VB19" s="105">
        <f t="shared" si="267"/>
        <v>0</v>
      </c>
      <c r="VC19" s="106"/>
      <c r="VD19" s="107"/>
      <c r="VE19" s="107"/>
      <c r="VF19" s="107"/>
      <c r="VG19" s="107"/>
      <c r="VH19" s="107"/>
      <c r="VI19" s="104">
        <f t="shared" si="268"/>
        <v>0</v>
      </c>
      <c r="VJ19" s="105">
        <f t="shared" si="269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70"/>
        <v>199</v>
      </c>
      <c r="VR19" s="105">
        <f t="shared" si="271"/>
        <v>33.166666666666664</v>
      </c>
      <c r="VS19" s="106"/>
      <c r="VT19" s="107"/>
      <c r="VU19" s="107"/>
      <c r="VV19" s="107"/>
      <c r="VW19" s="107"/>
      <c r="VX19" s="107"/>
      <c r="VY19" s="104">
        <f t="shared" si="272"/>
        <v>0</v>
      </c>
      <c r="VZ19" s="105">
        <f t="shared" si="273"/>
        <v>0</v>
      </c>
      <c r="WA19" s="63"/>
      <c r="WB19" s="64">
        <v>200</v>
      </c>
      <c r="WC19" s="64"/>
      <c r="WD19" s="64"/>
      <c r="WE19" s="64"/>
      <c r="WF19" s="64"/>
      <c r="WG19" s="67">
        <f t="shared" si="274"/>
        <v>200</v>
      </c>
      <c r="WH19" s="68">
        <f t="shared" si="275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6"/>
        <v>200</v>
      </c>
      <c r="WP19" s="68">
        <f t="shared" si="277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8"/>
        <v>102</v>
      </c>
      <c r="WY19" s="68">
        <f t="shared" si="279"/>
        <v>17</v>
      </c>
      <c r="WZ19" s="48"/>
      <c r="XA19" s="49"/>
      <c r="XB19" s="49"/>
      <c r="XC19" s="49"/>
      <c r="XD19" s="49"/>
      <c r="XE19" s="49"/>
      <c r="XF19" s="49"/>
      <c r="XG19" s="67">
        <f t="shared" si="280"/>
        <v>0</v>
      </c>
      <c r="XH19" s="68">
        <f t="shared" si="281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2"/>
        <v>261</v>
      </c>
      <c r="XQ19" s="105">
        <f t="shared" si="283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4"/>
        <v>195</v>
      </c>
      <c r="XZ19" s="68">
        <f t="shared" si="285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6"/>
        <v>200</v>
      </c>
      <c r="YI19" s="68">
        <f t="shared" si="287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8"/>
        <v>0</v>
      </c>
      <c r="YR19" s="68">
        <f t="shared" si="289"/>
        <v>0</v>
      </c>
      <c r="YS19" s="48"/>
      <c r="YT19" s="49"/>
      <c r="YU19" s="49"/>
      <c r="YV19" s="49"/>
      <c r="YW19" s="49"/>
      <c r="YX19" s="49"/>
      <c r="YY19" s="67">
        <f t="shared" si="290"/>
        <v>0</v>
      </c>
      <c r="YZ19" s="68">
        <f t="shared" si="291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2"/>
        <v>315</v>
      </c>
      <c r="ZH19" s="68">
        <f t="shared" si="293"/>
        <v>52.5</v>
      </c>
      <c r="ZI19" s="48"/>
      <c r="ZJ19" s="49"/>
      <c r="ZK19" s="49"/>
      <c r="ZL19" s="49"/>
      <c r="ZM19" s="49"/>
      <c r="ZN19" s="24"/>
      <c r="ZO19" s="67">
        <f t="shared" si="294"/>
        <v>0</v>
      </c>
      <c r="ZP19" s="68">
        <f t="shared" si="295"/>
        <v>0</v>
      </c>
      <c r="ZQ19" s="48"/>
      <c r="ZR19" s="49"/>
      <c r="ZS19" s="49"/>
      <c r="ZT19" s="49"/>
      <c r="ZU19" s="49"/>
      <c r="ZV19" s="49"/>
      <c r="ZW19" s="49"/>
      <c r="ZX19" s="67">
        <f t="shared" si="296"/>
        <v>0</v>
      </c>
      <c r="ZY19" s="68">
        <f t="shared" si="297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8"/>
        <v>200</v>
      </c>
      <c r="AAH19" s="68">
        <f t="shared" si="299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300"/>
        <v>700</v>
      </c>
      <c r="AAP19" s="68">
        <f t="shared" si="301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2"/>
        <v>200</v>
      </c>
      <c r="AAX19" s="68">
        <f t="shared" si="303"/>
        <v>33.333333333333336</v>
      </c>
      <c r="AAY19" s="48"/>
      <c r="AAZ19" s="49"/>
      <c r="ABA19" s="49"/>
      <c r="ABB19" s="49"/>
      <c r="ABC19" s="49"/>
      <c r="ABD19" s="49"/>
      <c r="ABE19" s="67">
        <f t="shared" si="304"/>
        <v>0</v>
      </c>
      <c r="ABF19" s="68">
        <f t="shared" si="305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6"/>
        <v>200</v>
      </c>
      <c r="ABN19" s="68">
        <f t="shared" si="307"/>
        <v>33.333333333333336</v>
      </c>
      <c r="ABO19" s="48"/>
      <c r="ABP19" s="49"/>
      <c r="ABQ19" s="49"/>
      <c r="ABR19" s="49"/>
      <c r="ABS19" s="49"/>
      <c r="ABT19" s="49"/>
      <c r="ABU19" s="67">
        <f t="shared" si="308"/>
        <v>0</v>
      </c>
      <c r="ABV19" s="68">
        <f t="shared" si="309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10"/>
        <v>200</v>
      </c>
      <c r="ACD19" s="68">
        <f t="shared" si="311"/>
        <v>33.333333333333336</v>
      </c>
      <c r="ACE19" s="48"/>
      <c r="ACF19" s="49"/>
      <c r="ACG19" s="49"/>
      <c r="ACH19" s="49"/>
      <c r="ACI19" s="49"/>
      <c r="ACJ19" s="49"/>
      <c r="ACK19" s="67">
        <f t="shared" si="312"/>
        <v>0</v>
      </c>
      <c r="ACL19" s="68">
        <f t="shared" si="313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4"/>
        <v>220</v>
      </c>
      <c r="ACT19" s="68">
        <f t="shared" si="315"/>
        <v>36.666666666666664</v>
      </c>
      <c r="ACU19" s="48"/>
      <c r="ACV19" s="49"/>
      <c r="ACW19" s="49"/>
      <c r="ACX19" s="49"/>
      <c r="ACY19" s="49"/>
      <c r="ACZ19" s="49"/>
      <c r="ADA19" s="67">
        <f t="shared" si="316"/>
        <v>0</v>
      </c>
      <c r="ADB19" s="68">
        <f t="shared" si="317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8"/>
        <v>199</v>
      </c>
      <c r="ADJ19" s="68">
        <f t="shared" si="319"/>
        <v>33.166666666666664</v>
      </c>
      <c r="ADK19" s="48"/>
      <c r="ADL19" s="49"/>
      <c r="ADM19" s="49"/>
      <c r="ADN19" s="49"/>
      <c r="ADO19" s="49"/>
      <c r="ADP19" s="49"/>
      <c r="ADQ19" s="67">
        <f t="shared" si="320"/>
        <v>0</v>
      </c>
      <c r="ADR19" s="68">
        <f t="shared" si="321"/>
        <v>0</v>
      </c>
      <c r="ADS19" s="48"/>
      <c r="ADT19" s="49"/>
      <c r="ADU19" s="49"/>
      <c r="ADV19" s="49"/>
      <c r="ADW19" s="49"/>
      <c r="ADX19" s="49"/>
      <c r="ADY19" s="67">
        <f t="shared" si="322"/>
        <v>0</v>
      </c>
      <c r="ADZ19" s="68">
        <f t="shared" si="323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4"/>
        <v>221</v>
      </c>
      <c r="AEH19" s="68">
        <f t="shared" si="325"/>
        <v>36.833333333333336</v>
      </c>
      <c r="AEI19" s="48"/>
      <c r="AEJ19" s="49"/>
      <c r="AEK19" s="49"/>
      <c r="AEL19" s="49"/>
      <c r="AEM19" s="49"/>
      <c r="AEN19" s="49"/>
      <c r="AEO19" s="67">
        <f t="shared" si="326"/>
        <v>0</v>
      </c>
      <c r="AEP19" s="68">
        <f t="shared" si="327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8"/>
        <v>220</v>
      </c>
      <c r="AEX19" s="68">
        <f t="shared" si="329"/>
        <v>36.666666666666664</v>
      </c>
      <c r="AEY19" s="48"/>
      <c r="AEZ19" s="49"/>
      <c r="AFA19" s="49"/>
      <c r="AFB19" s="49"/>
      <c r="AFC19" s="49"/>
      <c r="AFD19" s="49"/>
      <c r="AFE19" s="67">
        <f t="shared" si="330"/>
        <v>0</v>
      </c>
      <c r="AFF19" s="68">
        <f t="shared" si="331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2"/>
        <v>330</v>
      </c>
      <c r="AFN19" s="68">
        <f t="shared" si="333"/>
        <v>55</v>
      </c>
      <c r="AFO19" s="48"/>
      <c r="AFP19" s="49"/>
      <c r="AFQ19" s="49"/>
      <c r="AFR19" s="49"/>
      <c r="AFS19" s="49"/>
      <c r="AFT19" s="49"/>
      <c r="AFU19" s="67">
        <f t="shared" si="334"/>
        <v>0</v>
      </c>
      <c r="AFV19" s="68">
        <f t="shared" si="335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6"/>
        <v>200</v>
      </c>
      <c r="AGD19" s="68">
        <f t="shared" si="337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8"/>
        <v>220</v>
      </c>
      <c r="AGL19" s="68">
        <f t="shared" si="339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40"/>
        <v>0</v>
      </c>
      <c r="AGU19" s="68">
        <f t="shared" si="341"/>
        <v>0</v>
      </c>
      <c r="AGV19" s="48"/>
      <c r="AGW19" s="49"/>
      <c r="AGX19" s="49"/>
      <c r="AGY19" s="49"/>
      <c r="AGZ19" s="49"/>
      <c r="AHA19" s="49"/>
      <c r="AHB19" s="67">
        <f t="shared" si="342"/>
        <v>0</v>
      </c>
      <c r="AHC19" s="68">
        <f t="shared" si="343"/>
        <v>0</v>
      </c>
      <c r="AHD19" s="48"/>
      <c r="AHE19" s="49"/>
      <c r="AHF19" s="49"/>
      <c r="AHG19" s="49"/>
      <c r="AHH19" s="49"/>
      <c r="AHI19" s="49"/>
      <c r="AHJ19" s="67">
        <f t="shared" si="344"/>
        <v>0</v>
      </c>
      <c r="AHK19" s="68">
        <f t="shared" si="345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6"/>
        <v>220</v>
      </c>
      <c r="AHS19" s="68">
        <f t="shared" si="347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8"/>
        <v>238</v>
      </c>
      <c r="AIA19" s="68">
        <f t="shared" si="349"/>
        <v>8.2068965517241388</v>
      </c>
      <c r="AIB19" s="48"/>
      <c r="AIC19" s="49"/>
      <c r="AID19" s="49"/>
      <c r="AIE19" s="49"/>
      <c r="AIF19" s="49"/>
      <c r="AIG19" s="49"/>
      <c r="AIH19" s="67">
        <f t="shared" si="350"/>
        <v>0</v>
      </c>
      <c r="AII19" s="68">
        <f t="shared" si="351"/>
        <v>0</v>
      </c>
      <c r="AIJ19" s="48"/>
      <c r="AIK19" s="49"/>
      <c r="AIL19" s="49"/>
      <c r="AIM19" s="49"/>
      <c r="AIN19" s="49"/>
      <c r="AIO19" s="49"/>
      <c r="AIP19" s="67">
        <f t="shared" si="352"/>
        <v>0</v>
      </c>
      <c r="AIQ19" s="68">
        <f t="shared" si="353"/>
        <v>0</v>
      </c>
      <c r="AIR19" s="48"/>
      <c r="AIS19" s="49"/>
      <c r="AIT19" s="49"/>
      <c r="AIU19" s="49"/>
      <c r="AIV19" s="49"/>
      <c r="AIW19" s="49"/>
      <c r="AIX19" s="67">
        <f t="shared" si="354"/>
        <v>0</v>
      </c>
      <c r="AIY19" s="68">
        <f t="shared" si="355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6"/>
        <v>200</v>
      </c>
      <c r="AJG19" s="68">
        <f t="shared" si="357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8"/>
        <v>226</v>
      </c>
      <c r="AJO19" s="43">
        <f t="shared" si="359"/>
        <v>7.7931034482758621</v>
      </c>
      <c r="AJP19" s="48"/>
      <c r="AJQ19" s="49"/>
      <c r="AJR19" s="49"/>
      <c r="AJS19" s="49"/>
      <c r="AJT19" s="49"/>
      <c r="AJU19" s="49"/>
      <c r="AJV19" s="42">
        <f t="shared" si="360"/>
        <v>0</v>
      </c>
      <c r="AJW19" s="43">
        <f t="shared" si="361"/>
        <v>0</v>
      </c>
      <c r="AJX19" s="48"/>
      <c r="AJY19" s="49"/>
      <c r="AJZ19" s="49"/>
      <c r="AKA19" s="49"/>
      <c r="AKB19" s="49"/>
      <c r="AKC19" s="49"/>
      <c r="AKD19" s="67">
        <f t="shared" si="362"/>
        <v>0</v>
      </c>
      <c r="AKE19" s="68">
        <f t="shared" si="363"/>
        <v>0</v>
      </c>
      <c r="AKF19" s="48"/>
      <c r="AKG19" s="49"/>
      <c r="AKH19" s="49"/>
      <c r="AKI19" s="49"/>
      <c r="AKJ19" s="49"/>
      <c r="AKK19" s="49"/>
      <c r="AKL19" s="67">
        <f t="shared" si="364"/>
        <v>0</v>
      </c>
      <c r="AKM19" s="184">
        <f t="shared" si="365"/>
        <v>0</v>
      </c>
      <c r="AKN19" s="195"/>
      <c r="AKO19" s="49"/>
      <c r="AKP19" s="49"/>
      <c r="AKQ19" s="49"/>
      <c r="AKR19" s="49"/>
      <c r="AKS19" s="49"/>
      <c r="AKT19" s="67">
        <f t="shared" si="366"/>
        <v>0</v>
      </c>
      <c r="AKU19" s="184">
        <f t="shared" si="367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8"/>
        <v>219</v>
      </c>
      <c r="ALC19" s="68">
        <f t="shared" si="369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70"/>
        <v>220</v>
      </c>
      <c r="ALK19" s="68">
        <f t="shared" si="371"/>
        <v>36.666666666666664</v>
      </c>
      <c r="ALL19" s="48"/>
      <c r="ALM19" s="49"/>
      <c r="ALN19" s="49"/>
      <c r="ALO19" s="49"/>
      <c r="ALP19" s="49"/>
      <c r="ALQ19" s="49"/>
      <c r="ALR19" s="67">
        <f t="shared" si="372"/>
        <v>0</v>
      </c>
      <c r="ALS19" s="68">
        <f t="shared" si="373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4"/>
        <v>220</v>
      </c>
      <c r="AMA19" s="68">
        <f t="shared" si="375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6"/>
        <v>220</v>
      </c>
      <c r="AMI19" s="68">
        <f t="shared" si="377"/>
        <v>36.666666666666664</v>
      </c>
      <c r="AMJ19" s="48"/>
      <c r="AMK19" s="49"/>
      <c r="AML19" s="49"/>
      <c r="AMM19" s="49"/>
      <c r="AMN19" s="49"/>
      <c r="AMO19" s="49"/>
      <c r="AMP19" s="67">
        <f t="shared" si="378"/>
        <v>0</v>
      </c>
      <c r="AMQ19" s="68">
        <f t="shared" si="379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80"/>
        <v>214</v>
      </c>
      <c r="AMY19" s="68">
        <f t="shared" si="381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2"/>
        <v>220</v>
      </c>
      <c r="ANG19" s="68">
        <f t="shared" si="383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4"/>
        <v>440</v>
      </c>
      <c r="ANO19" s="68">
        <f t="shared" si="385"/>
        <v>73.333333333333329</v>
      </c>
      <c r="ANP19" s="48"/>
      <c r="ANQ19" s="49"/>
      <c r="ANR19" s="49"/>
      <c r="ANS19" s="49"/>
      <c r="ANT19" s="49"/>
      <c r="ANU19" s="49"/>
      <c r="ANV19" s="67">
        <f t="shared" si="386"/>
        <v>0</v>
      </c>
      <c r="ANW19" s="68">
        <f t="shared" si="387"/>
        <v>0</v>
      </c>
      <c r="ANX19" s="82"/>
      <c r="ANY19" s="83"/>
      <c r="ANZ19" s="83"/>
      <c r="AOA19" s="83"/>
      <c r="AOB19" s="83"/>
      <c r="AOC19" s="83"/>
      <c r="AOD19" s="67">
        <f t="shared" si="388"/>
        <v>0</v>
      </c>
      <c r="AOE19" s="68">
        <f t="shared" si="389"/>
        <v>0</v>
      </c>
      <c r="AOF19" s="48"/>
      <c r="AOG19" s="49"/>
      <c r="AOH19" s="49"/>
      <c r="AOI19" s="49"/>
      <c r="AOJ19" s="49"/>
      <c r="AOK19" s="49"/>
      <c r="AOL19" s="67">
        <f t="shared" si="390"/>
        <v>0</v>
      </c>
      <c r="AOM19" s="68">
        <f t="shared" si="391"/>
        <v>0</v>
      </c>
      <c r="AON19" s="48"/>
      <c r="AOO19" s="49"/>
      <c r="AOP19" s="49"/>
      <c r="AOQ19" s="49"/>
      <c r="AOR19" s="49"/>
      <c r="AOS19" s="49"/>
      <c r="AOT19" s="67">
        <f t="shared" si="392"/>
        <v>0</v>
      </c>
      <c r="AOU19" s="68">
        <f t="shared" si="393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4"/>
        <v>220</v>
      </c>
      <c r="APC19" s="68">
        <f t="shared" si="395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6"/>
        <v>220</v>
      </c>
      <c r="APK19" s="68">
        <f t="shared" si="397"/>
        <v>36.666666666666664</v>
      </c>
      <c r="APL19" s="48"/>
      <c r="APM19" s="49"/>
      <c r="APN19" s="49"/>
      <c r="APO19" s="49"/>
      <c r="APP19" s="49"/>
      <c r="APQ19" s="49"/>
      <c r="APR19" s="67">
        <f t="shared" si="398"/>
        <v>0</v>
      </c>
      <c r="APS19" s="68">
        <f t="shared" si="399"/>
        <v>0</v>
      </c>
      <c r="APT19" s="48"/>
      <c r="APU19" s="49"/>
      <c r="APV19" s="49"/>
      <c r="APW19" s="49"/>
      <c r="APX19" s="49"/>
      <c r="APY19" s="49"/>
      <c r="APZ19" s="67">
        <f t="shared" si="400"/>
        <v>0</v>
      </c>
      <c r="AQA19" s="68">
        <f t="shared" si="401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2"/>
        <v>226</v>
      </c>
      <c r="AQI19" s="68">
        <f t="shared" si="403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4"/>
        <v>220</v>
      </c>
      <c r="AQQ19" s="68">
        <f t="shared" si="405"/>
        <v>36.666666666666664</v>
      </c>
      <c r="AQR19" s="48"/>
      <c r="AQS19" s="49"/>
      <c r="AQT19" s="49"/>
      <c r="AQU19" s="49"/>
      <c r="AQV19" s="49"/>
      <c r="AQW19" s="49"/>
      <c r="AQX19" s="67">
        <f t="shared" si="406"/>
        <v>0</v>
      </c>
      <c r="AQY19" s="68">
        <f t="shared" si="407"/>
        <v>0</v>
      </c>
      <c r="AQZ19" s="48"/>
      <c r="ARA19" s="49"/>
      <c r="ARB19" s="49"/>
      <c r="ARC19" s="49"/>
      <c r="ARD19" s="49"/>
      <c r="ARE19" s="49"/>
      <c r="ARF19" s="67">
        <f t="shared" si="408"/>
        <v>0</v>
      </c>
      <c r="ARG19" s="68">
        <f t="shared" si="409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10"/>
        <v>110</v>
      </c>
      <c r="ARO19" s="68">
        <f t="shared" si="411"/>
        <v>18.333333333333332</v>
      </c>
      <c r="ARP19" s="48"/>
      <c r="ARQ19" s="49"/>
      <c r="ARR19" s="49"/>
      <c r="ARS19" s="49"/>
      <c r="ART19" s="49"/>
      <c r="ARU19" s="49"/>
      <c r="ARV19" s="67">
        <f t="shared" si="412"/>
        <v>0</v>
      </c>
      <c r="ARW19" s="68">
        <f t="shared" si="413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4"/>
        <v>220</v>
      </c>
      <c r="ASE19" s="68">
        <f t="shared" si="415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6"/>
        <v>201</v>
      </c>
      <c r="ASM19" s="68">
        <f t="shared" si="417"/>
        <v>33.5</v>
      </c>
      <c r="ASN19" s="48"/>
      <c r="ASO19" s="49"/>
      <c r="ASP19" s="49"/>
      <c r="ASQ19" s="49"/>
      <c r="ASR19" s="49"/>
      <c r="ASS19" s="49"/>
      <c r="AST19" s="67">
        <f t="shared" si="418"/>
        <v>0</v>
      </c>
      <c r="ASU19" s="68">
        <f t="shared" si="419"/>
        <v>0</v>
      </c>
      <c r="ASV19" s="48"/>
      <c r="ASW19" s="49"/>
      <c r="ASX19" s="49"/>
      <c r="ASY19" s="49"/>
      <c r="ASZ19" s="49"/>
      <c r="ATA19" s="49"/>
      <c r="ATB19" s="67">
        <f t="shared" si="420"/>
        <v>0</v>
      </c>
      <c r="ATC19" s="68">
        <f t="shared" si="421"/>
        <v>0</v>
      </c>
      <c r="ATD19" s="48"/>
      <c r="ATE19" s="49"/>
      <c r="ATF19" s="49"/>
      <c r="ATG19" s="49"/>
      <c r="ATH19" s="49"/>
      <c r="ATI19" s="49"/>
      <c r="ATJ19" s="67">
        <f t="shared" si="422"/>
        <v>0</v>
      </c>
      <c r="ATK19" s="68">
        <f t="shared" si="423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4"/>
        <v>220</v>
      </c>
      <c r="ATS19" s="68">
        <f t="shared" si="425"/>
        <v>36.666666666666664</v>
      </c>
      <c r="ATT19" s="48"/>
      <c r="ATU19" s="49"/>
      <c r="ATV19" s="49"/>
      <c r="ATW19" s="49"/>
      <c r="ATX19" s="49"/>
      <c r="ATY19" s="49"/>
      <c r="ATZ19" s="67">
        <f t="shared" si="426"/>
        <v>0</v>
      </c>
      <c r="AUA19" s="68">
        <f t="shared" si="427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8"/>
        <v>220</v>
      </c>
      <c r="AUI19" s="68">
        <f t="shared" si="429"/>
        <v>36.666666666666664</v>
      </c>
      <c r="AUJ19" s="48"/>
      <c r="AUK19" s="49"/>
      <c r="AUL19" s="49"/>
      <c r="AUM19" s="49"/>
      <c r="AUN19" s="49"/>
      <c r="AUO19" s="49"/>
      <c r="AUP19" s="67">
        <f t="shared" si="430"/>
        <v>0</v>
      </c>
      <c r="AUQ19" s="68">
        <f t="shared" si="431"/>
        <v>0</v>
      </c>
      <c r="AUR19" s="48"/>
      <c r="AUS19" s="49"/>
      <c r="AUT19" s="49"/>
      <c r="AUU19" s="49"/>
      <c r="AUV19" s="49"/>
      <c r="AUW19" s="49"/>
      <c r="AUX19" s="67">
        <f t="shared" si="432"/>
        <v>0</v>
      </c>
      <c r="AUY19" s="68">
        <f t="shared" si="433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4"/>
        <v>220</v>
      </c>
      <c r="AVG19" s="68">
        <f t="shared" si="435"/>
        <v>36.666666666666664</v>
      </c>
      <c r="AVH19" s="48"/>
      <c r="AVI19" s="49"/>
      <c r="AVJ19" s="49"/>
      <c r="AVK19" s="49"/>
      <c r="AVL19" s="49"/>
      <c r="AVM19" s="49"/>
      <c r="AVN19" s="67">
        <f t="shared" si="436"/>
        <v>0</v>
      </c>
      <c r="AVO19" s="68">
        <f t="shared" si="437"/>
        <v>0</v>
      </c>
      <c r="AVP19" s="48"/>
      <c r="AVQ19" s="49"/>
      <c r="AVR19" s="49"/>
      <c r="AVS19" s="49"/>
      <c r="AVT19" s="49"/>
      <c r="AVU19" s="49"/>
      <c r="AVV19" s="67">
        <f t="shared" si="438"/>
        <v>0</v>
      </c>
      <c r="AVW19" s="68">
        <f t="shared" si="439"/>
        <v>0</v>
      </c>
      <c r="AVX19" s="48"/>
      <c r="AVY19" s="49"/>
      <c r="AVZ19" s="49"/>
      <c r="AWA19" s="49"/>
      <c r="AWB19" s="49"/>
      <c r="AWC19" s="49"/>
      <c r="AWD19" s="67">
        <f t="shared" si="440"/>
        <v>0</v>
      </c>
      <c r="AWE19" s="68">
        <f t="shared" si="441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2"/>
        <v>110</v>
      </c>
      <c r="AWM19" s="68">
        <f t="shared" si="443"/>
        <v>18.333333333333332</v>
      </c>
      <c r="AWN19" s="48"/>
      <c r="AWO19" s="49"/>
      <c r="AWP19" s="49"/>
      <c r="AWQ19" s="49"/>
      <c r="AWR19" s="49"/>
      <c r="AWS19" s="49"/>
      <c r="AWT19" s="42">
        <f t="shared" si="444"/>
        <v>0</v>
      </c>
      <c r="AWU19" s="43">
        <f t="shared" si="445"/>
        <v>0</v>
      </c>
      <c r="AWV19" s="48"/>
      <c r="AWW19" s="49"/>
      <c r="AWX19" s="49"/>
      <c r="AWY19" s="49"/>
      <c r="AWZ19" s="49"/>
      <c r="AXA19" s="49"/>
      <c r="AXB19" s="42">
        <f t="shared" si="446"/>
        <v>0</v>
      </c>
      <c r="AXC19" s="43">
        <f t="shared" si="447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8"/>
        <v>165</v>
      </c>
      <c r="AXK19" s="43">
        <f t="shared" si="449"/>
        <v>27.5</v>
      </c>
      <c r="AXL19" s="48"/>
      <c r="AXM19" s="49"/>
      <c r="AXN19" s="49"/>
      <c r="AXO19" s="49"/>
      <c r="AXP19" s="49"/>
      <c r="AXQ19" s="49"/>
      <c r="AXR19" s="42">
        <f t="shared" si="450"/>
        <v>0</v>
      </c>
      <c r="AXS19" s="43">
        <f t="shared" si="451"/>
        <v>0</v>
      </c>
      <c r="AXT19" s="48"/>
      <c r="AXU19" s="49"/>
      <c r="AXV19" s="49"/>
      <c r="AXW19" s="49"/>
      <c r="AXX19" s="49"/>
      <c r="AXY19" s="49"/>
      <c r="AXZ19" s="42">
        <f t="shared" si="452"/>
        <v>0</v>
      </c>
      <c r="AYA19" s="43">
        <f t="shared" si="453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4"/>
        <v>434</v>
      </c>
      <c r="AYI19" s="43">
        <f t="shared" si="455"/>
        <v>72.333333333333329</v>
      </c>
      <c r="AYJ19" s="48"/>
      <c r="AYK19" s="49"/>
      <c r="AYL19" s="49"/>
      <c r="AYM19" s="49"/>
      <c r="AYN19" s="49"/>
      <c r="AYO19" s="49"/>
      <c r="AYP19" s="42">
        <f t="shared" si="456"/>
        <v>0</v>
      </c>
      <c r="AYQ19" s="43">
        <f t="shared" si="457"/>
        <v>0</v>
      </c>
      <c r="AYR19" s="48"/>
      <c r="AYS19" s="49"/>
      <c r="AYT19" s="49"/>
      <c r="AYU19" s="49"/>
      <c r="AYV19" s="49"/>
      <c r="AYW19" s="49"/>
      <c r="AYX19" s="42">
        <f t="shared" si="458"/>
        <v>0</v>
      </c>
      <c r="AYY19" s="43">
        <f t="shared" si="459"/>
        <v>0</v>
      </c>
      <c r="AYZ19" s="48"/>
      <c r="AZA19" s="49"/>
      <c r="AZB19" s="49"/>
      <c r="AZC19" s="49"/>
      <c r="AZD19" s="49"/>
      <c r="AZE19" s="49"/>
      <c r="AZF19" s="42">
        <f t="shared" si="460"/>
        <v>0</v>
      </c>
      <c r="AZG19" s="43">
        <f t="shared" si="461"/>
        <v>0</v>
      </c>
      <c r="AZH19" s="48"/>
      <c r="AZI19" s="49"/>
      <c r="AZJ19" s="49"/>
      <c r="AZK19" s="49"/>
      <c r="AZL19" s="49"/>
      <c r="AZM19" s="49"/>
      <c r="AZN19" s="42">
        <f t="shared" si="462"/>
        <v>0</v>
      </c>
      <c r="AZO19" s="43">
        <f t="shared" si="463"/>
        <v>0</v>
      </c>
      <c r="AZP19" s="48"/>
      <c r="AZQ19" s="49"/>
      <c r="AZR19" s="49"/>
      <c r="AZS19" s="49"/>
      <c r="AZT19" s="49"/>
      <c r="AZU19" s="49"/>
      <c r="AZV19" s="42">
        <f t="shared" si="464"/>
        <v>0</v>
      </c>
      <c r="AZW19" s="43">
        <f t="shared" si="465"/>
        <v>0</v>
      </c>
      <c r="AZX19" s="82"/>
      <c r="AZY19" s="83"/>
      <c r="AZZ19" s="83"/>
      <c r="BAA19" s="83"/>
      <c r="BAB19" s="83"/>
      <c r="BAC19" s="83"/>
      <c r="BAD19" s="42">
        <f t="shared" si="466"/>
        <v>0</v>
      </c>
      <c r="BAE19" s="43">
        <f t="shared" si="467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8"/>
        <v>233</v>
      </c>
      <c r="BAM19" s="43">
        <f t="shared" si="469"/>
        <v>38.833333333333336</v>
      </c>
      <c r="BAN19" s="48"/>
      <c r="BAO19" s="49"/>
      <c r="BAP19" s="49"/>
      <c r="BAQ19" s="49"/>
      <c r="BAR19" s="49"/>
      <c r="BAS19" s="49"/>
      <c r="BAT19" s="42">
        <f t="shared" si="470"/>
        <v>0</v>
      </c>
      <c r="BAU19" s="43">
        <f t="shared" si="471"/>
        <v>0</v>
      </c>
      <c r="BAV19" s="48"/>
      <c r="BAW19" s="49"/>
      <c r="BAX19" s="49"/>
      <c r="BAY19" s="49"/>
      <c r="BAZ19" s="49"/>
      <c r="BBA19" s="49"/>
      <c r="BBB19" s="42">
        <f t="shared" si="472"/>
        <v>0</v>
      </c>
      <c r="BBC19" s="43">
        <f t="shared" si="473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4"/>
        <v>110</v>
      </c>
      <c r="BBK19" s="43">
        <f t="shared" si="475"/>
        <v>18.333333333333332</v>
      </c>
      <c r="BBL19" s="48"/>
      <c r="BBM19" s="49"/>
      <c r="BBN19" s="49"/>
      <c r="BBO19" s="49"/>
      <c r="BBP19" s="49"/>
      <c r="BBQ19" s="49"/>
      <c r="BBR19" s="42">
        <f t="shared" si="476"/>
        <v>0</v>
      </c>
      <c r="BBS19" s="43">
        <f t="shared" si="477"/>
        <v>0</v>
      </c>
      <c r="BBT19" s="48"/>
      <c r="BBU19" s="49"/>
      <c r="BBV19" s="49"/>
      <c r="BBW19" s="49"/>
      <c r="BBX19" s="49"/>
      <c r="BBY19" s="49"/>
      <c r="BBZ19" s="42">
        <f t="shared" si="478"/>
        <v>0</v>
      </c>
      <c r="BCA19" s="43">
        <f t="shared" si="479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80"/>
        <v>220</v>
      </c>
      <c r="BCI19" s="43">
        <f t="shared" si="481"/>
        <v>36.666666666666664</v>
      </c>
      <c r="BCJ19" s="48"/>
      <c r="BCK19" s="49"/>
      <c r="BCL19" s="49"/>
      <c r="BCM19" s="49"/>
      <c r="BCN19" s="49"/>
      <c r="BCO19" s="49"/>
      <c r="BCP19" s="42">
        <f t="shared" si="482"/>
        <v>0</v>
      </c>
      <c r="BCQ19" s="43">
        <f t="shared" si="483"/>
        <v>0</v>
      </c>
      <c r="BCR19" s="48"/>
      <c r="BCS19" s="49"/>
      <c r="BCT19" s="49"/>
      <c r="BCU19" s="49"/>
      <c r="BCV19" s="49"/>
      <c r="BCW19" s="49"/>
      <c r="BCX19" s="42">
        <f t="shared" si="484"/>
        <v>0</v>
      </c>
      <c r="BCY19" s="43">
        <f t="shared" si="485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6"/>
        <v>220</v>
      </c>
      <c r="BDG19" s="43">
        <f t="shared" si="487"/>
        <v>36.666666666666664</v>
      </c>
      <c r="BDH19" s="48"/>
      <c r="BDI19" s="49"/>
      <c r="BDJ19" s="49"/>
      <c r="BDK19" s="49"/>
      <c r="BDL19" s="49"/>
      <c r="BDM19" s="49"/>
      <c r="BDN19" s="42">
        <f t="shared" si="488"/>
        <v>0</v>
      </c>
      <c r="BDO19" s="43">
        <f t="shared" si="489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90"/>
        <v>109</v>
      </c>
      <c r="BDW19" s="43">
        <f t="shared" si="491"/>
        <v>18.166666666666668</v>
      </c>
      <c r="BDX19" s="48"/>
      <c r="BDY19" s="49"/>
      <c r="BDZ19" s="49"/>
      <c r="BEA19" s="49"/>
      <c r="BEB19" s="49"/>
      <c r="BEC19" s="49"/>
      <c r="BED19" s="42">
        <f t="shared" si="492"/>
        <v>0</v>
      </c>
      <c r="BEE19" s="43">
        <f t="shared" si="493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4"/>
        <v>220</v>
      </c>
      <c r="BEM19" s="43">
        <f t="shared" si="495"/>
        <v>36.666666666666664</v>
      </c>
      <c r="BEN19" s="48"/>
      <c r="BEO19" s="49"/>
      <c r="BEP19" s="49"/>
      <c r="BEQ19" s="49"/>
      <c r="BER19" s="49"/>
      <c r="BES19" s="49"/>
      <c r="BET19" s="42">
        <f t="shared" si="496"/>
        <v>0</v>
      </c>
      <c r="BEU19" s="43">
        <f t="shared" si="497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8"/>
        <v>110</v>
      </c>
      <c r="BFC19" s="43">
        <f t="shared" si="499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500"/>
        <v>110</v>
      </c>
      <c r="BFK19" s="43">
        <f t="shared" si="501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2"/>
        <v>110</v>
      </c>
      <c r="BFS19" s="43">
        <f t="shared" si="503"/>
        <v>18.333333333333332</v>
      </c>
      <c r="BFT19" s="48"/>
      <c r="BFU19" s="49"/>
      <c r="BFV19" s="49"/>
      <c r="BFW19" s="49"/>
      <c r="BFX19" s="49"/>
      <c r="BFY19" s="49"/>
      <c r="BFZ19" s="42">
        <f t="shared" si="504"/>
        <v>0</v>
      </c>
      <c r="BGA19" s="43">
        <f t="shared" si="505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6"/>
        <v>220</v>
      </c>
      <c r="BGI19" s="43">
        <f t="shared" si="507"/>
        <v>36.666666666666664</v>
      </c>
      <c r="BGJ19" s="48"/>
      <c r="BGK19" s="49"/>
      <c r="BGL19" s="49"/>
      <c r="BGM19" s="49"/>
      <c r="BGN19" s="49"/>
      <c r="BGO19" s="49"/>
      <c r="BGP19" s="42">
        <f t="shared" si="508"/>
        <v>0</v>
      </c>
      <c r="BGQ19" s="43">
        <f t="shared" si="509"/>
        <v>0</v>
      </c>
      <c r="BGR19" s="48"/>
      <c r="BGS19" s="49"/>
      <c r="BGT19" s="49"/>
      <c r="BGU19" s="49"/>
      <c r="BGV19" s="49"/>
      <c r="BGW19" s="49"/>
      <c r="BGX19" s="42">
        <f t="shared" si="510"/>
        <v>0</v>
      </c>
      <c r="BGY19" s="43">
        <f t="shared" si="511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2"/>
        <v>220</v>
      </c>
      <c r="BHG19" s="43">
        <f t="shared" si="513"/>
        <v>36.666666666666664</v>
      </c>
      <c r="BHH19" s="63"/>
      <c r="BHI19" s="64"/>
      <c r="BHJ19" s="64"/>
      <c r="BHK19" s="64"/>
      <c r="BHL19" s="64"/>
      <c r="BHM19" s="64"/>
      <c r="BHN19" s="42">
        <f t="shared" si="514"/>
        <v>0</v>
      </c>
      <c r="BHO19" s="43">
        <f t="shared" si="515"/>
        <v>0</v>
      </c>
      <c r="BHP19" s="48"/>
      <c r="BHQ19" s="49"/>
      <c r="BHR19" s="49"/>
      <c r="BHS19" s="49"/>
      <c r="BHT19" s="49"/>
      <c r="BHU19" s="49"/>
      <c r="BHV19" s="42">
        <f t="shared" si="516"/>
        <v>0</v>
      </c>
      <c r="BHW19" s="43">
        <f t="shared" si="517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8"/>
        <v>221</v>
      </c>
      <c r="BIE19" s="43">
        <f t="shared" si="519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20"/>
        <v>220</v>
      </c>
      <c r="BIM19" s="43">
        <f t="shared" si="521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2"/>
        <v>220</v>
      </c>
      <c r="BIU19" s="43">
        <f t="shared" si="523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4"/>
        <v>222</v>
      </c>
      <c r="BJC19" s="43">
        <f t="shared" si="525"/>
        <v>37</v>
      </c>
      <c r="BJD19" s="48"/>
      <c r="BJE19" s="49"/>
      <c r="BJF19" s="49"/>
      <c r="BJG19" s="49"/>
      <c r="BJH19" s="49"/>
      <c r="BJI19" s="49"/>
      <c r="BJJ19" s="42">
        <f t="shared" si="526"/>
        <v>0</v>
      </c>
      <c r="BJK19" s="43">
        <f t="shared" si="527"/>
        <v>0</v>
      </c>
      <c r="BJL19" s="48"/>
      <c r="BJM19" s="49"/>
      <c r="BJN19" s="49"/>
      <c r="BJO19" s="49"/>
      <c r="BJP19" s="49"/>
      <c r="BJQ19" s="49"/>
      <c r="BJR19" s="42">
        <f t="shared" si="528"/>
        <v>0</v>
      </c>
      <c r="BJS19" s="43">
        <f t="shared" si="529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30"/>
        <v>252</v>
      </c>
      <c r="BKA19" s="43">
        <f t="shared" si="531"/>
        <v>50.4</v>
      </c>
      <c r="BKB19" s="48"/>
      <c r="BKC19" s="49"/>
      <c r="BKD19" s="49"/>
      <c r="BKE19" s="49"/>
      <c r="BKF19" s="49"/>
      <c r="BKG19" s="49"/>
      <c r="BKH19" s="67">
        <f t="shared" si="532"/>
        <v>0</v>
      </c>
      <c r="BKI19" s="68">
        <f t="shared" si="533"/>
        <v>0</v>
      </c>
      <c r="BKJ19" s="48"/>
      <c r="BKK19" s="49"/>
      <c r="BKL19" s="49"/>
      <c r="BKM19" s="49"/>
      <c r="BKN19" s="49"/>
      <c r="BKO19" s="49"/>
      <c r="BKP19" s="42">
        <f t="shared" si="534"/>
        <v>0</v>
      </c>
      <c r="BKQ19" s="43">
        <f t="shared" si="535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6"/>
        <v>221</v>
      </c>
      <c r="BKY19" s="43">
        <f t="shared" si="537"/>
        <v>36.833333333333336</v>
      </c>
      <c r="BKZ19" s="48"/>
      <c r="BLA19" s="49"/>
      <c r="BLB19" s="49"/>
      <c r="BLC19" s="49"/>
      <c r="BLD19" s="49"/>
      <c r="BLE19" s="49"/>
      <c r="BLF19" s="42">
        <f t="shared" si="538"/>
        <v>0</v>
      </c>
      <c r="BLG19" s="43">
        <f t="shared" si="539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40"/>
        <v>108</v>
      </c>
      <c r="BLO19" s="43">
        <f t="shared" si="541"/>
        <v>18</v>
      </c>
      <c r="BLP19" s="48"/>
      <c r="BLQ19" s="49"/>
      <c r="BLR19" s="49"/>
      <c r="BLS19" s="49"/>
      <c r="BLT19" s="49"/>
      <c r="BLU19" s="49"/>
      <c r="BLV19" s="42">
        <f t="shared" si="542"/>
        <v>0</v>
      </c>
      <c r="BLW19" s="43">
        <f t="shared" si="543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4"/>
        <v>125</v>
      </c>
      <c r="BME19" s="43">
        <f t="shared" si="545"/>
        <v>20.833333333333332</v>
      </c>
      <c r="BMF19" s="48"/>
      <c r="BMG19" s="49"/>
      <c r="BMH19" s="49"/>
      <c r="BMI19" s="49"/>
      <c r="BMJ19" s="49"/>
      <c r="BMK19" s="49"/>
      <c r="BML19" s="42">
        <f t="shared" si="546"/>
        <v>0</v>
      </c>
      <c r="BMM19" s="43">
        <f t="shared" si="547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8"/>
        <v>220</v>
      </c>
      <c r="BMU19" s="43">
        <f t="shared" si="549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50"/>
        <v>110</v>
      </c>
      <c r="BNC19" s="43">
        <f t="shared" si="551"/>
        <v>18.333333333333332</v>
      </c>
      <c r="BND19" s="48"/>
      <c r="BNE19" s="49"/>
      <c r="BNF19" s="49"/>
      <c r="BNG19" s="49"/>
      <c r="BNH19" s="49"/>
      <c r="BNI19" s="49"/>
      <c r="BNJ19" s="42">
        <f t="shared" si="552"/>
        <v>0</v>
      </c>
      <c r="BNK19" s="43">
        <f t="shared" si="553"/>
        <v>0</v>
      </c>
      <c r="BNL19" s="48"/>
      <c r="BNM19" s="49"/>
      <c r="BNN19" s="49"/>
      <c r="BNO19" s="49"/>
      <c r="BNP19" s="49"/>
      <c r="BNQ19" s="49"/>
      <c r="BNR19" s="42">
        <f t="shared" si="554"/>
        <v>0</v>
      </c>
      <c r="BNS19" s="43">
        <f t="shared" si="555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6"/>
        <v>111</v>
      </c>
      <c r="BOA19" s="43">
        <f t="shared" si="557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8"/>
        <v>120</v>
      </c>
      <c r="BOI19" s="43">
        <f t="shared" si="559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60"/>
        <v>215</v>
      </c>
      <c r="BOQ19" s="43">
        <f t="shared" si="561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2"/>
        <v>335</v>
      </c>
      <c r="BOY19" s="43">
        <f t="shared" si="563"/>
        <v>55.833333333333336</v>
      </c>
      <c r="BOZ19" s="63"/>
      <c r="BPA19" s="64"/>
      <c r="BPB19" s="64"/>
      <c r="BPC19" s="64"/>
      <c r="BPD19" s="64"/>
      <c r="BPE19" s="64"/>
      <c r="BPF19" s="42">
        <f t="shared" si="564"/>
        <v>0</v>
      </c>
      <c r="BPG19" s="43">
        <f t="shared" si="565"/>
        <v>0</v>
      </c>
      <c r="BPH19" s="48"/>
      <c r="BPI19" s="49"/>
      <c r="BPJ19" s="49"/>
      <c r="BPK19" s="49"/>
      <c r="BPL19" s="49"/>
      <c r="BPM19" s="49"/>
      <c r="BPN19" s="42">
        <f t="shared" si="566"/>
        <v>0</v>
      </c>
      <c r="BPO19" s="43">
        <f t="shared" si="567"/>
        <v>0</v>
      </c>
      <c r="BPP19" s="48"/>
      <c r="BPQ19" s="49"/>
      <c r="BPR19" s="49"/>
      <c r="BPS19" s="49"/>
      <c r="BPT19" s="49"/>
      <c r="BPU19" s="49"/>
      <c r="BPV19" s="42">
        <f t="shared" si="568"/>
        <v>0</v>
      </c>
      <c r="BPW19" s="43">
        <f t="shared" si="569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70"/>
        <v>219</v>
      </c>
      <c r="BQE19" s="43">
        <f t="shared" si="571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2"/>
        <v>336</v>
      </c>
      <c r="BQM19" s="43">
        <f t="shared" si="573"/>
        <v>56</v>
      </c>
      <c r="BQN19" s="63"/>
      <c r="BQO19" s="64"/>
      <c r="BQP19" s="64"/>
      <c r="BQQ19" s="64"/>
      <c r="BQR19" s="64"/>
      <c r="BQS19" s="64"/>
      <c r="BQT19" s="67">
        <f t="shared" si="574"/>
        <v>0</v>
      </c>
      <c r="BQU19" s="43">
        <f t="shared" si="575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6"/>
        <v>100</v>
      </c>
      <c r="BRC19" s="43">
        <f t="shared" si="577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8"/>
        <v>110</v>
      </c>
      <c r="BRK19" s="43">
        <f t="shared" si="579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80"/>
        <v>220</v>
      </c>
      <c r="BRS19" s="68">
        <f t="shared" si="581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2"/>
        <v>217</v>
      </c>
      <c r="BSA19" s="43">
        <f t="shared" si="583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4"/>
        <v>110</v>
      </c>
      <c r="BSI19" s="43">
        <f t="shared" si="585"/>
        <v>18.333333333333332</v>
      </c>
      <c r="BSJ19" s="63"/>
      <c r="BSK19" s="64"/>
      <c r="BSL19" s="64"/>
      <c r="BSM19" s="64"/>
      <c r="BSN19" s="64"/>
      <c r="BSO19" s="64"/>
      <c r="BSP19" s="67">
        <f t="shared" si="586"/>
        <v>0</v>
      </c>
      <c r="BSQ19" s="43">
        <f t="shared" si="587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8"/>
        <v>220</v>
      </c>
      <c r="BSY19" s="43">
        <f t="shared" si="589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90"/>
        <v>216</v>
      </c>
      <c r="BTG19" s="43">
        <f t="shared" si="591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2"/>
        <v>109</v>
      </c>
      <c r="BTO19" s="68">
        <f t="shared" si="593"/>
        <v>18.166666666666668</v>
      </c>
      <c r="BTP19" s="48"/>
      <c r="BTQ19" s="49"/>
      <c r="BTR19" s="49"/>
      <c r="BTS19" s="49"/>
      <c r="BTT19" s="49"/>
      <c r="BTU19" s="49"/>
      <c r="BTV19" s="67">
        <f t="shared" si="594"/>
        <v>0</v>
      </c>
      <c r="BTW19" s="43">
        <f t="shared" si="595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6"/>
        <v>108</v>
      </c>
      <c r="BUE19" s="68">
        <f t="shared" si="597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8"/>
        <v>95</v>
      </c>
      <c r="BUM19" s="68">
        <f t="shared" si="599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600"/>
        <v>95</v>
      </c>
      <c r="BUU19" s="68">
        <f t="shared" si="601"/>
        <v>15.833333333333334</v>
      </c>
      <c r="BUV19" s="48"/>
      <c r="BUW19" s="49"/>
      <c r="BUX19" s="49"/>
      <c r="BUY19" s="49"/>
      <c r="BUZ19" s="49"/>
      <c r="BVA19" s="49"/>
      <c r="BVB19" s="67">
        <f t="shared" si="602"/>
        <v>0</v>
      </c>
      <c r="BVC19" s="68">
        <f t="shared" si="603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4"/>
        <v>108</v>
      </c>
      <c r="BVK19" s="68">
        <f t="shared" si="605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6"/>
        <v>100</v>
      </c>
      <c r="BVS19" s="68">
        <f t="shared" si="607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8"/>
        <v>205</v>
      </c>
      <c r="BWA19" s="68">
        <f t="shared" si="609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10"/>
        <v>110</v>
      </c>
      <c r="BWI19" s="68">
        <f t="shared" si="611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2"/>
        <v>112</v>
      </c>
      <c r="BWQ19" s="68">
        <f t="shared" si="613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4"/>
        <v>220</v>
      </c>
      <c r="BWY19" s="68">
        <f t="shared" si="615"/>
        <v>36.666666666666664</v>
      </c>
      <c r="BWZ19" s="48"/>
      <c r="BXA19" s="49"/>
      <c r="BXB19" s="49"/>
      <c r="BXC19" s="49"/>
      <c r="BXD19" s="49"/>
      <c r="BXE19" s="49"/>
      <c r="BXF19" s="67">
        <f t="shared" si="616"/>
        <v>0</v>
      </c>
      <c r="BXG19" s="68">
        <f t="shared" si="617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8"/>
        <v>110</v>
      </c>
      <c r="BXO19" s="68">
        <f t="shared" si="619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20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1"/>
        <v>80</v>
      </c>
      <c r="BYE19" s="68">
        <f t="shared" si="622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3"/>
        <v>180</v>
      </c>
      <c r="BYM19" s="68">
        <f t="shared" si="624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5"/>
        <v>133</v>
      </c>
      <c r="BYU19" s="68">
        <f t="shared" si="626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7"/>
        <v>110</v>
      </c>
      <c r="BZC19" s="68">
        <f t="shared" si="628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9"/>
        <v>222</v>
      </c>
      <c r="BZK19" s="68">
        <f t="shared" si="630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1"/>
        <v>201</v>
      </c>
      <c r="BZS19" s="68">
        <f t="shared" si="632"/>
        <v>33.5</v>
      </c>
      <c r="BZT19" s="48"/>
      <c r="BZU19" s="49"/>
      <c r="BZV19" s="49"/>
      <c r="BZW19" s="49"/>
      <c r="BZX19" s="49"/>
      <c r="BZY19" s="49"/>
      <c r="BZZ19" s="67">
        <f t="shared" si="633"/>
        <v>0</v>
      </c>
      <c r="CAA19" s="68">
        <f t="shared" si="634"/>
        <v>0</v>
      </c>
      <c r="CAB19" s="48"/>
      <c r="CAC19" s="49"/>
      <c r="CAD19" s="49"/>
      <c r="CAE19" s="49"/>
      <c r="CAF19" s="49"/>
      <c r="CAG19" s="49"/>
      <c r="CAH19" s="67">
        <f t="shared" si="635"/>
        <v>0</v>
      </c>
      <c r="CAI19" s="68">
        <f t="shared" si="636"/>
        <v>0</v>
      </c>
      <c r="CAJ19" s="63"/>
      <c r="CAK19" s="64"/>
      <c r="CAL19" s="64"/>
      <c r="CAM19" s="64"/>
      <c r="CAN19" s="64"/>
      <c r="CAO19" s="64"/>
      <c r="CAP19" s="67">
        <f t="shared" si="637"/>
        <v>0</v>
      </c>
      <c r="CAQ19" s="68">
        <f t="shared" si="638"/>
        <v>0</v>
      </c>
      <c r="CAR19" s="63"/>
      <c r="CAS19" s="64"/>
      <c r="CAT19" s="64"/>
      <c r="CAU19" s="64"/>
      <c r="CAV19" s="64"/>
      <c r="CAW19" s="64"/>
      <c r="CAX19" s="67">
        <f t="shared" si="639"/>
        <v>0</v>
      </c>
      <c r="CAY19" s="68">
        <f t="shared" si="640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1"/>
        <v>242</v>
      </c>
      <c r="CBG19" s="68">
        <f t="shared" si="642"/>
        <v>40.333333333333336</v>
      </c>
      <c r="CBH19" s="48"/>
      <c r="CBI19" s="49"/>
      <c r="CBJ19" s="49"/>
      <c r="CBK19" s="49"/>
      <c r="CBL19" s="49"/>
      <c r="CBM19" s="49"/>
      <c r="CBN19" s="67">
        <f t="shared" si="643"/>
        <v>0</v>
      </c>
      <c r="CBO19" s="68">
        <f t="shared" si="644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5"/>
        <v>330</v>
      </c>
      <c r="CBW19" s="68">
        <f t="shared" si="646"/>
        <v>55</v>
      </c>
      <c r="CBX19" s="48"/>
      <c r="CBY19" s="49"/>
      <c r="CBZ19" s="49"/>
      <c r="CCA19" s="49"/>
      <c r="CCB19" s="49"/>
      <c r="CCC19" s="49"/>
      <c r="CCD19" s="67">
        <f t="shared" si="647"/>
        <v>0</v>
      </c>
      <c r="CCE19" s="68">
        <f t="shared" si="648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9"/>
        <v>110</v>
      </c>
      <c r="CCM19" s="68">
        <f t="shared" si="650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1"/>
        <v>108</v>
      </c>
      <c r="CCU19" s="68">
        <f t="shared" si="652"/>
        <v>18</v>
      </c>
      <c r="CCV19" s="48"/>
      <c r="CCW19" s="49"/>
      <c r="CCX19" s="49"/>
      <c r="CCY19" s="49"/>
      <c r="CCZ19" s="49"/>
      <c r="CDA19" s="49"/>
      <c r="CDB19" s="67">
        <f t="shared" si="653"/>
        <v>0</v>
      </c>
      <c r="CDC19" s="68">
        <f t="shared" si="654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5"/>
        <v>221</v>
      </c>
      <c r="CDK19" s="68">
        <f t="shared" si="656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7"/>
        <v>111</v>
      </c>
      <c r="CDS19" s="68">
        <f t="shared" si="658"/>
        <v>18.5</v>
      </c>
      <c r="CDT19" s="48"/>
      <c r="CDU19" s="49"/>
      <c r="CDV19" s="49"/>
      <c r="CDW19" s="49"/>
      <c r="CDX19" s="49"/>
      <c r="CDY19" s="49"/>
      <c r="CDZ19" s="67">
        <f t="shared" si="659"/>
        <v>0</v>
      </c>
      <c r="CEA19" s="68">
        <f t="shared" si="660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1"/>
        <v>229</v>
      </c>
      <c r="CEI19" s="68">
        <f t="shared" si="662"/>
        <v>38.166666666666664</v>
      </c>
      <c r="CEJ19" s="48"/>
      <c r="CEK19" s="49"/>
      <c r="CEL19" s="49"/>
      <c r="CEM19" s="49"/>
      <c r="CEN19" s="49"/>
      <c r="CEO19" s="49"/>
      <c r="CEP19" s="67">
        <f t="shared" si="663"/>
        <v>0</v>
      </c>
      <c r="CEQ19" s="68">
        <f t="shared" si="664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5"/>
        <v>220</v>
      </c>
      <c r="CEY19" s="68">
        <f t="shared" si="666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7"/>
        <v>94</v>
      </c>
      <c r="CFG19" s="68">
        <f t="shared" si="668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9"/>
        <v>200</v>
      </c>
      <c r="CFO19" s="68">
        <f t="shared" si="670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1"/>
        <v>181</v>
      </c>
      <c r="CFW19" s="68">
        <f t="shared" si="672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3"/>
        <v>200</v>
      </c>
      <c r="CGE19" s="68">
        <f t="shared" si="674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5"/>
        <v>110</v>
      </c>
      <c r="CGM19" s="68">
        <f t="shared" si="676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7"/>
        <v>222</v>
      </c>
      <c r="CGU19" s="68">
        <f t="shared" si="678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9"/>
        <v>220</v>
      </c>
      <c r="CHC19" s="68">
        <f t="shared" si="680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1"/>
        <v>441</v>
      </c>
      <c r="CHK19" s="68">
        <f t="shared" si="682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3"/>
        <v>330</v>
      </c>
      <c r="CHS19" s="68">
        <f t="shared" si="684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5"/>
        <v>324</v>
      </c>
      <c r="CIA19" s="68">
        <f t="shared" si="686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7"/>
        <v>440</v>
      </c>
      <c r="CII19" s="68">
        <f t="shared" si="688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9"/>
        <v>320</v>
      </c>
      <c r="CIQ19" s="68">
        <f t="shared" si="690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1"/>
        <v>545</v>
      </c>
      <c r="CIY19" s="68">
        <f t="shared" si="692"/>
        <v>90.833333333333329</v>
      </c>
      <c r="CIZ19" s="48"/>
      <c r="CJA19" s="49"/>
      <c r="CJB19" s="49"/>
      <c r="CJC19" s="49"/>
      <c r="CJD19" s="49"/>
      <c r="CJE19" s="49"/>
      <c r="CJF19" s="67">
        <f t="shared" si="693"/>
        <v>0</v>
      </c>
      <c r="CJG19" s="68">
        <f t="shared" si="1206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4"/>
        <v>105</v>
      </c>
      <c r="CJO19" s="68">
        <f t="shared" si="695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6"/>
        <v>212</v>
      </c>
      <c r="CJW19" s="68">
        <f t="shared" si="697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8"/>
        <v>111</v>
      </c>
      <c r="CKE19" s="68">
        <f t="shared" si="699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700"/>
        <v>438</v>
      </c>
      <c r="CKM19" s="68">
        <f t="shared" si="701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2"/>
        <v>110</v>
      </c>
      <c r="CKU19" s="68">
        <f t="shared" si="703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4"/>
        <v>327</v>
      </c>
      <c r="CLC19" s="68">
        <f t="shared" si="705"/>
        <v>54.5</v>
      </c>
      <c r="CLD19" s="48"/>
      <c r="CLE19" s="49"/>
      <c r="CLF19" s="49"/>
      <c r="CLG19" s="49"/>
      <c r="CLH19" s="49"/>
      <c r="CLI19" s="49"/>
      <c r="CLJ19" s="67">
        <f t="shared" si="706"/>
        <v>0</v>
      </c>
      <c r="CLK19" s="68">
        <f t="shared" si="707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8"/>
        <v>100</v>
      </c>
      <c r="CLS19" s="68">
        <f t="shared" si="709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10"/>
        <v>212</v>
      </c>
      <c r="CMA19" s="68">
        <f t="shared" si="711"/>
        <v>35.333333333333336</v>
      </c>
      <c r="CMB19" s="48"/>
      <c r="CMC19" s="49"/>
      <c r="CMD19" s="49"/>
      <c r="CME19" s="49"/>
      <c r="CMF19" s="49"/>
      <c r="CMG19" s="49"/>
      <c r="CMH19" s="67">
        <f t="shared" si="712"/>
        <v>0</v>
      </c>
      <c r="CMI19" s="68">
        <f t="shared" si="713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4"/>
        <v>218</v>
      </c>
      <c r="CMQ19" s="68">
        <f t="shared" si="715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6"/>
        <v>189</v>
      </c>
      <c r="CMY19" s="68">
        <f t="shared" si="717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8"/>
        <v>218</v>
      </c>
      <c r="CNG19" s="68">
        <f t="shared" si="719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20"/>
        <v>220</v>
      </c>
      <c r="CNO19" s="68">
        <f t="shared" si="721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2"/>
        <v>220</v>
      </c>
      <c r="CNW19" s="68">
        <f t="shared" si="723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4"/>
        <v>109</v>
      </c>
      <c r="COE19" s="68">
        <f t="shared" si="725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6"/>
        <v>221</v>
      </c>
      <c r="COM19" s="68">
        <f t="shared" si="727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8"/>
        <v>219</v>
      </c>
      <c r="COU19" s="68">
        <f t="shared" si="729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30"/>
        <v>112</v>
      </c>
      <c r="CPC19" s="68">
        <f t="shared" si="731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2"/>
        <v>110</v>
      </c>
      <c r="CPK19" s="68">
        <f t="shared" si="733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4"/>
        <v>0</v>
      </c>
      <c r="CPS19" s="68">
        <f t="shared" si="735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6"/>
        <v>0</v>
      </c>
      <c r="CQA19" s="68">
        <f t="shared" si="737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8"/>
        <v>210</v>
      </c>
      <c r="CQI19" s="68">
        <f t="shared" si="739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40"/>
        <v>112</v>
      </c>
      <c r="CQQ19" s="68">
        <f t="shared" si="741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2"/>
        <v>0</v>
      </c>
      <c r="CQY19" s="68">
        <f t="shared" si="743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4"/>
        <v>109</v>
      </c>
      <c r="CRG19" s="68">
        <f t="shared" si="745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6"/>
        <v>110</v>
      </c>
      <c r="CRO19" s="68">
        <f t="shared" si="747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8"/>
        <v>0</v>
      </c>
      <c r="CRW19" s="68">
        <f t="shared" si="749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50"/>
        <v>104</v>
      </c>
      <c r="CSE19" s="68">
        <f t="shared" si="751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2"/>
        <v>110</v>
      </c>
      <c r="CSM19" s="68">
        <f t="shared" si="753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4"/>
        <v>0</v>
      </c>
      <c r="CSU19" s="68">
        <f t="shared" si="755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6"/>
        <v>227</v>
      </c>
      <c r="CTC19" s="68">
        <f t="shared" si="757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8"/>
        <v>115</v>
      </c>
      <c r="CTK19" s="68">
        <f t="shared" si="759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60"/>
        <v>110</v>
      </c>
      <c r="CTS19" s="68">
        <f t="shared" si="761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3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4"/>
        <v>223</v>
      </c>
      <c r="CUI19" s="68">
        <f t="shared" si="765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6"/>
        <v>80</v>
      </c>
      <c r="CUQ19" s="68">
        <f t="shared" si="767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8"/>
        <v>0</v>
      </c>
      <c r="CUY19" s="68">
        <f t="shared" si="769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70"/>
        <v>102</v>
      </c>
      <c r="CVG19" s="68">
        <f t="shared" si="771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2"/>
        <v>219</v>
      </c>
      <c r="CVO19" s="68">
        <f t="shared" si="773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4"/>
        <v>0</v>
      </c>
      <c r="CVW19" s="68">
        <f t="shared" si="775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6"/>
        <v>221</v>
      </c>
      <c r="CWE19" s="68">
        <f t="shared" si="777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8"/>
        <v>200</v>
      </c>
      <c r="CWM19" s="68">
        <f t="shared" si="779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80"/>
        <v>110</v>
      </c>
      <c r="CWU19" s="68">
        <f t="shared" si="781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2"/>
        <v>220</v>
      </c>
      <c r="CXC19" s="43">
        <f t="shared" si="783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4"/>
        <v>219</v>
      </c>
      <c r="CXK19" s="43">
        <f t="shared" si="785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6"/>
        <v>199</v>
      </c>
      <c r="CXS19" s="43">
        <f t="shared" si="787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8"/>
        <v>112</v>
      </c>
      <c r="CYA19" s="43">
        <f t="shared" si="789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90"/>
        <v>110</v>
      </c>
      <c r="CYI19" s="43">
        <f t="shared" si="791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2"/>
        <v>220</v>
      </c>
      <c r="CYQ19" s="43">
        <f t="shared" si="793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4"/>
        <v>463</v>
      </c>
      <c r="CYY19" s="43">
        <f t="shared" si="795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6"/>
        <v>0</v>
      </c>
      <c r="CZG19" s="43">
        <f t="shared" si="797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8"/>
        <v>202</v>
      </c>
      <c r="CZO19" s="43">
        <f t="shared" si="799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800"/>
        <v>220</v>
      </c>
      <c r="CZW19" s="43">
        <f t="shared" si="801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2"/>
        <v>330</v>
      </c>
      <c r="DAE19" s="68">
        <f t="shared" si="803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4"/>
        <v>113</v>
      </c>
      <c r="DAM19" s="68">
        <f t="shared" si="805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6"/>
        <v>331</v>
      </c>
      <c r="DAU19" s="68">
        <f t="shared" si="807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8"/>
        <v>330</v>
      </c>
      <c r="DBC19" s="68">
        <f t="shared" si="809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10"/>
        <v>439</v>
      </c>
      <c r="DBK19" s="68">
        <f t="shared" si="811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2"/>
        <v>219</v>
      </c>
      <c r="DBS19" s="68">
        <f t="shared" si="813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4"/>
        <v>331</v>
      </c>
      <c r="DCA19" s="68">
        <f t="shared" si="815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6"/>
        <v>221</v>
      </c>
      <c r="DCI19" s="68">
        <f t="shared" si="817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8"/>
        <v>220</v>
      </c>
      <c r="DCQ19" s="68">
        <f t="shared" si="819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20"/>
        <v>250</v>
      </c>
      <c r="DCY19" s="68">
        <f t="shared" si="821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2"/>
        <v>330</v>
      </c>
      <c r="DDG19" s="68">
        <f t="shared" si="823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4"/>
        <v>220</v>
      </c>
      <c r="DDO19" s="43">
        <f t="shared" si="825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6"/>
        <v>220</v>
      </c>
      <c r="DDW19" s="43">
        <f t="shared" si="827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8"/>
        <v>306</v>
      </c>
      <c r="DEE19" s="43">
        <f t="shared" si="829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30"/>
        <v>0</v>
      </c>
      <c r="DEM19" s="43">
        <f t="shared" si="831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2"/>
        <v>109</v>
      </c>
      <c r="DEU19" s="43">
        <f t="shared" si="833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4"/>
        <v>111</v>
      </c>
      <c r="DFC19" s="43">
        <f t="shared" si="835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6"/>
        <v>201</v>
      </c>
      <c r="DFK19" s="43">
        <f t="shared" si="837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8"/>
        <v>311</v>
      </c>
      <c r="DFS19" s="68">
        <f t="shared" si="839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40"/>
        <v>0</v>
      </c>
      <c r="DGA19" s="43">
        <f t="shared" si="841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2"/>
        <v>110</v>
      </c>
      <c r="DGI19" s="43">
        <f t="shared" si="843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4"/>
        <v>110</v>
      </c>
      <c r="DGQ19" s="68">
        <f t="shared" si="845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6"/>
        <v>358</v>
      </c>
      <c r="DGY19" s="68">
        <f t="shared" si="847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8"/>
        <v>220</v>
      </c>
      <c r="DHG19" s="68">
        <f t="shared" si="849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50"/>
        <v>110</v>
      </c>
      <c r="DHO19" s="68">
        <f t="shared" si="851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2"/>
        <v>111</v>
      </c>
      <c r="DHW19" s="68">
        <f t="shared" si="853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4"/>
        <v>333</v>
      </c>
      <c r="DIE19" s="68">
        <f t="shared" si="855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6"/>
        <v>109</v>
      </c>
      <c r="DIM19" s="68">
        <f t="shared" si="857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8"/>
        <v>102</v>
      </c>
      <c r="DIU19" s="68">
        <f t="shared" si="859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60"/>
        <v>110</v>
      </c>
      <c r="DJC19" s="68">
        <f t="shared" si="861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2"/>
        <v>110</v>
      </c>
      <c r="DJK19" s="68">
        <f t="shared" si="863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4"/>
        <v>241</v>
      </c>
      <c r="DJS19" s="68">
        <f t="shared" si="865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6"/>
        <v>186</v>
      </c>
      <c r="DKA19" s="68">
        <f t="shared" si="867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8"/>
        <v>211</v>
      </c>
      <c r="DKI19" s="68">
        <f t="shared" si="869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70"/>
        <v>110</v>
      </c>
      <c r="DKQ19" s="68">
        <f t="shared" si="871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2"/>
        <v>220</v>
      </c>
      <c r="DKY19" s="68">
        <f t="shared" si="873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4"/>
        <v>491</v>
      </c>
      <c r="DLG19" s="68">
        <f t="shared" si="875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6"/>
        <v>0</v>
      </c>
      <c r="DLO19" s="68">
        <f t="shared" si="877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8"/>
        <v>219</v>
      </c>
      <c r="DLW19" s="68">
        <f t="shared" si="879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80"/>
        <v>220</v>
      </c>
      <c r="DME19" s="68">
        <f t="shared" si="881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2"/>
        <v>160</v>
      </c>
      <c r="DMM19" s="68">
        <f t="shared" si="883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4"/>
        <v>220</v>
      </c>
      <c r="DMU19" s="68">
        <f t="shared" si="885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6"/>
        <v>320</v>
      </c>
      <c r="DNC19" s="68">
        <f t="shared" si="887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8"/>
        <v>206</v>
      </c>
      <c r="DNK19" s="68">
        <f t="shared" si="889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90"/>
        <v>110</v>
      </c>
      <c r="DNS19" s="68">
        <f t="shared" si="891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2"/>
        <v>222</v>
      </c>
      <c r="DOA19" s="68">
        <f t="shared" si="893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4"/>
        <v>224</v>
      </c>
      <c r="DOI19" s="68">
        <f t="shared" si="895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6"/>
        <v>341</v>
      </c>
      <c r="DOQ19" s="68">
        <f t="shared" si="897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8"/>
        <v>223</v>
      </c>
      <c r="DOY19" s="68">
        <f t="shared" si="899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900"/>
        <v>220</v>
      </c>
      <c r="DPG19" s="68">
        <f t="shared" si="901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2"/>
        <v>220</v>
      </c>
      <c r="DPO19" s="68">
        <f t="shared" si="903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4"/>
        <v>734</v>
      </c>
      <c r="DPW19" s="492">
        <f t="shared" si="905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6"/>
        <v>208</v>
      </c>
      <c r="DQE19" s="492">
        <f t="shared" si="907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8"/>
        <v>0</v>
      </c>
      <c r="DQM19" s="492">
        <f t="shared" si="909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10"/>
        <v>219</v>
      </c>
      <c r="DQU19" s="68">
        <f t="shared" si="911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2"/>
        <v>211</v>
      </c>
      <c r="DRC19" s="492">
        <f t="shared" si="913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4"/>
        <v>221</v>
      </c>
      <c r="DRK19" s="492">
        <f t="shared" si="915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6"/>
        <v>220</v>
      </c>
      <c r="DRS19" s="68">
        <f t="shared" si="917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8"/>
        <v>219</v>
      </c>
      <c r="DSA19" s="68">
        <f t="shared" si="919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20"/>
        <v>219</v>
      </c>
      <c r="DSI19" s="68">
        <f t="shared" si="921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2"/>
        <v>110</v>
      </c>
      <c r="DSQ19" s="68">
        <f t="shared" si="923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4"/>
        <v>0</v>
      </c>
      <c r="DSY19" s="68">
        <f t="shared" si="925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6"/>
        <v>220</v>
      </c>
      <c r="DTG19" s="68">
        <f t="shared" si="927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8"/>
        <v>221</v>
      </c>
      <c r="DTO19" s="68">
        <f t="shared" si="929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30"/>
        <v>336</v>
      </c>
      <c r="DTW19" s="68">
        <f t="shared" si="931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2"/>
        <v>228</v>
      </c>
      <c r="DUE19" s="68">
        <f t="shared" si="933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4"/>
        <v>0</v>
      </c>
      <c r="DUM19" s="68">
        <f t="shared" si="935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6"/>
        <v>311</v>
      </c>
      <c r="DUU19" s="184">
        <f t="shared" si="937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8"/>
        <v>188</v>
      </c>
      <c r="DVC19" s="68">
        <f t="shared" si="939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40"/>
        <v>232</v>
      </c>
      <c r="DVK19" s="68">
        <f t="shared" si="941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2"/>
        <v>220</v>
      </c>
      <c r="DVS19" s="68">
        <f t="shared" si="943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4"/>
        <v>222</v>
      </c>
      <c r="DWA19" s="68">
        <f t="shared" si="945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6"/>
        <v>110</v>
      </c>
      <c r="DWI19" s="68">
        <f t="shared" si="947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8"/>
        <v>220</v>
      </c>
      <c r="DWQ19" s="68">
        <f t="shared" si="949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50"/>
        <v>110</v>
      </c>
      <c r="DWY19" s="68">
        <f t="shared" si="1207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1"/>
        <v>222</v>
      </c>
      <c r="DXG19" s="68">
        <f t="shared" si="952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3"/>
        <v>110</v>
      </c>
      <c r="DXO19" s="68">
        <f t="shared" si="954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5"/>
        <v>220</v>
      </c>
      <c r="DXW19" s="68">
        <f t="shared" si="956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7"/>
        <v>330</v>
      </c>
      <c r="DYE19" s="68">
        <f t="shared" si="958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9"/>
        <v>219</v>
      </c>
      <c r="DYM19" s="68">
        <f t="shared" si="960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1"/>
        <v>220</v>
      </c>
      <c r="DYU19" s="68">
        <f t="shared" si="962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3"/>
        <v>99</v>
      </c>
      <c r="DZC19" s="68">
        <f t="shared" si="964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5"/>
        <v>104</v>
      </c>
      <c r="DZK19" s="68">
        <f t="shared" si="966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7"/>
        <v>0</v>
      </c>
      <c r="DZS19" s="68">
        <f t="shared" si="968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9"/>
        <v>200</v>
      </c>
      <c r="EAA19" s="68">
        <f t="shared" si="970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1"/>
        <v>200</v>
      </c>
      <c r="EAI19" s="68">
        <f t="shared" si="972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3"/>
        <v>1</v>
      </c>
      <c r="EAQ19" s="68">
        <f t="shared" si="1208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4"/>
        <v>444</v>
      </c>
      <c r="EAY19" s="68">
        <f t="shared" si="975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6"/>
        <v>183</v>
      </c>
      <c r="EBG19" s="68">
        <f t="shared" si="977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8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9"/>
        <v>110</v>
      </c>
      <c r="EBW19" s="68">
        <f t="shared" si="980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1"/>
        <v>330</v>
      </c>
      <c r="ECE19" s="68">
        <f t="shared" si="982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3"/>
        <v>231</v>
      </c>
      <c r="ECM19" s="68">
        <f t="shared" si="984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5"/>
        <v>220</v>
      </c>
      <c r="ECU19" s="68">
        <f t="shared" si="986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7"/>
        <v>301</v>
      </c>
      <c r="EDC19" s="68">
        <f t="shared" si="988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9"/>
        <v>439</v>
      </c>
      <c r="EDK19" s="68">
        <f t="shared" si="990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1"/>
        <v>220</v>
      </c>
      <c r="EDS19" s="184">
        <f t="shared" si="992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3"/>
        <v>216</v>
      </c>
      <c r="EEA19" s="184">
        <f t="shared" si="994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5"/>
        <v>440</v>
      </c>
      <c r="EEI19" s="68">
        <f t="shared" si="996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7"/>
        <v>110</v>
      </c>
      <c r="EEQ19" s="68">
        <f t="shared" si="998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9"/>
        <v>330</v>
      </c>
      <c r="EEY19" s="68">
        <f t="shared" si="1000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1"/>
        <v>600</v>
      </c>
      <c r="EFG19" s="68">
        <f t="shared" si="1002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3"/>
        <v>0</v>
      </c>
      <c r="EFO19" s="68">
        <f t="shared" si="1004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5"/>
        <v>220</v>
      </c>
      <c r="EFW19" s="68">
        <f t="shared" si="1006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7"/>
        <v>0</v>
      </c>
      <c r="EGE19" s="68">
        <f t="shared" si="1008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9"/>
        <v>220</v>
      </c>
      <c r="EGM19" s="68">
        <f t="shared" si="1010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1"/>
        <v>110</v>
      </c>
      <c r="EGU19" s="68">
        <f t="shared" si="1209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2"/>
        <v>225</v>
      </c>
      <c r="EHC19" s="68">
        <f t="shared" si="1013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4"/>
        <v>340</v>
      </c>
      <c r="EHK19" s="68">
        <f t="shared" si="1015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6"/>
        <v>0</v>
      </c>
      <c r="EHS19" s="68">
        <f t="shared" si="1017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8"/>
        <v>228</v>
      </c>
      <c r="EIA19" s="68">
        <f t="shared" si="1019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20"/>
        <v>218</v>
      </c>
      <c r="EII19" s="68">
        <f t="shared" si="1021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2"/>
        <v>452</v>
      </c>
      <c r="EIQ19" s="68">
        <f t="shared" si="1023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4"/>
        <v>0</v>
      </c>
      <c r="EIY19" s="68">
        <f t="shared" si="1025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6"/>
        <v>225</v>
      </c>
      <c r="EJG19" s="68">
        <f t="shared" si="1027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8"/>
        <v>223</v>
      </c>
      <c r="EJO19" s="68">
        <f t="shared" si="1029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30"/>
        <v>313</v>
      </c>
      <c r="EJW19" s="68">
        <f t="shared" si="1031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2"/>
        <v>0</v>
      </c>
      <c r="EKE19" s="68">
        <f t="shared" si="1033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4"/>
        <v>222</v>
      </c>
      <c r="EKM19" s="68">
        <f t="shared" si="1035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6"/>
        <v>432</v>
      </c>
      <c r="EKU19" s="184">
        <f t="shared" si="1037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8"/>
        <v>222</v>
      </c>
      <c r="ELD19" s="211">
        <f t="shared" si="1039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40"/>
        <v>222</v>
      </c>
      <c r="ELL19" s="211">
        <f t="shared" si="1041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2"/>
        <v>328</v>
      </c>
      <c r="ELT19" s="211">
        <f t="shared" si="1043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4"/>
        <v>342</v>
      </c>
      <c r="EMB19" s="211">
        <f t="shared" si="1045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6"/>
        <v>119</v>
      </c>
      <c r="EMJ19" s="211">
        <f t="shared" si="1047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8"/>
        <v>185</v>
      </c>
      <c r="EMR19" s="211">
        <f t="shared" si="1049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50"/>
        <v>328</v>
      </c>
      <c r="EMZ19" s="211">
        <f t="shared" si="1051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2"/>
        <v>0</v>
      </c>
      <c r="ENH19" s="211">
        <f t="shared" si="1053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4"/>
        <v>340</v>
      </c>
      <c r="ENP19" s="211">
        <f t="shared" si="1055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6"/>
        <v>209</v>
      </c>
      <c r="ENX19" s="211">
        <f t="shared" si="1057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8"/>
        <v>225</v>
      </c>
      <c r="EOF19" s="211">
        <f t="shared" si="1059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60"/>
        <v>0</v>
      </c>
      <c r="EON19" s="211">
        <f t="shared" si="1061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2"/>
        <v>114</v>
      </c>
      <c r="EOV19" s="211">
        <f t="shared" si="1063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4"/>
        <v>110</v>
      </c>
      <c r="EPD19" s="211">
        <f t="shared" si="1065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6"/>
        <v>436</v>
      </c>
      <c r="EPL19" s="211">
        <f t="shared" si="1067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8"/>
        <v>202</v>
      </c>
      <c r="EPT19" s="211">
        <f t="shared" si="1069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70"/>
        <v>192</v>
      </c>
      <c r="EQB19" s="211">
        <f t="shared" si="1071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2"/>
        <v>442</v>
      </c>
      <c r="EQJ19" s="211">
        <f t="shared" si="1073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4"/>
        <v>222</v>
      </c>
      <c r="EQR19" s="211">
        <f t="shared" si="1075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6"/>
        <v>211</v>
      </c>
      <c r="EQZ19" s="211">
        <f t="shared" si="1077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8"/>
        <v>219</v>
      </c>
      <c r="ERH19" s="211">
        <f t="shared" si="1079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80"/>
        <v>329</v>
      </c>
      <c r="ERP19" s="211">
        <f t="shared" si="1081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2"/>
        <v>798</v>
      </c>
      <c r="ERX19" s="211">
        <f t="shared" si="1083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4"/>
        <v>0</v>
      </c>
      <c r="ESF19" s="211">
        <f t="shared" si="1085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6"/>
        <v>0</v>
      </c>
      <c r="ESN19" s="211">
        <f t="shared" si="1087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8"/>
        <v>221</v>
      </c>
      <c r="ESV19" s="211">
        <f t="shared" si="1089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90"/>
        <v>220</v>
      </c>
      <c r="ETD19" s="211">
        <f t="shared" si="1091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2"/>
        <v>0</v>
      </c>
      <c r="ETL19" s="211">
        <f t="shared" si="1093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4"/>
        <v>226</v>
      </c>
      <c r="ETT19" s="211">
        <f t="shared" si="1095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6"/>
        <v>437</v>
      </c>
      <c r="EUB19" s="211">
        <f t="shared" si="1097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8"/>
        <v>228</v>
      </c>
      <c r="EUJ19" s="211">
        <f t="shared" si="1099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100"/>
        <v>114</v>
      </c>
      <c r="EUR19" s="211">
        <f t="shared" si="1101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2"/>
        <v>454</v>
      </c>
      <c r="EUZ19" s="211">
        <f t="shared" si="1103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4"/>
        <v>0</v>
      </c>
      <c r="EVH19" s="211">
        <f t="shared" si="1105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6"/>
        <v>223</v>
      </c>
      <c r="EVP19" s="211">
        <f t="shared" si="1107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8"/>
        <v>162</v>
      </c>
      <c r="EVX19" s="211">
        <f t="shared" si="1109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10"/>
        <v>110</v>
      </c>
      <c r="EWF19" s="211">
        <f t="shared" si="1111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2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3"/>
        <v>210</v>
      </c>
      <c r="EWV19" s="211">
        <f t="shared" si="1114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5"/>
        <v>110</v>
      </c>
      <c r="EXD19" s="211">
        <f t="shared" si="1116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7"/>
        <v>109</v>
      </c>
      <c r="EXL19" s="211">
        <f t="shared" si="1118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9"/>
        <v>109</v>
      </c>
      <c r="EXT19" s="211">
        <f t="shared" si="1120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1"/>
        <v>220</v>
      </c>
      <c r="EYB19" s="211">
        <f t="shared" si="1122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3"/>
        <v>220</v>
      </c>
      <c r="EYJ19" s="211">
        <f t="shared" si="1124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5"/>
        <v>0</v>
      </c>
      <c r="EYR19" s="211">
        <f t="shared" si="1126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7"/>
        <v>219</v>
      </c>
      <c r="EYZ19" s="873">
        <f t="shared" si="1128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9"/>
        <v>328</v>
      </c>
      <c r="EZH19" s="873">
        <f t="shared" si="1130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1"/>
        <v>0</v>
      </c>
      <c r="EZP19" s="873">
        <f t="shared" si="1132"/>
        <v>0</v>
      </c>
      <c r="EZQ19" s="458"/>
      <c r="EZR19" s="83"/>
      <c r="EZS19" s="83"/>
      <c r="EZT19" s="83"/>
      <c r="EZU19" s="83"/>
      <c r="EZV19" s="83">
        <v>0</v>
      </c>
      <c r="EZW19" s="872">
        <f t="shared" si="1133"/>
        <v>0</v>
      </c>
      <c r="EZX19" s="873">
        <f t="shared" si="1134"/>
        <v>0</v>
      </c>
      <c r="EZY19" s="195"/>
      <c r="EZZ19" s="49">
        <v>112</v>
      </c>
      <c r="FAA19" s="49"/>
      <c r="FAB19" s="49"/>
      <c r="FAC19" s="49"/>
      <c r="FAD19" s="49"/>
      <c r="FAE19" s="872">
        <f t="shared" si="1135"/>
        <v>112</v>
      </c>
      <c r="FAF19" s="873">
        <f t="shared" si="1136"/>
        <v>18.666666666666668</v>
      </c>
    </row>
    <row r="20" spans="1:4088" s="8" customFormat="1" ht="15" customHeight="1" x14ac:dyDescent="0.2">
      <c r="A20" s="301">
        <v>14</v>
      </c>
      <c r="B20" s="21" t="s">
        <v>133</v>
      </c>
      <c r="C20" s="275" t="s">
        <v>292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10"/>
        <v>0</v>
      </c>
      <c r="L20" s="24">
        <f t="shared" si="189"/>
        <v>530</v>
      </c>
      <c r="M20" s="24">
        <f t="shared" si="190"/>
        <v>530</v>
      </c>
      <c r="N20" s="15">
        <v>0</v>
      </c>
      <c r="O20" s="276">
        <f t="shared" si="1212"/>
        <v>0</v>
      </c>
      <c r="P20" s="712">
        <v>113.33333333333333</v>
      </c>
      <c r="Q20" s="276">
        <f t="shared" si="192"/>
        <v>28.058823529411768</v>
      </c>
      <c r="R20" s="277">
        <f t="shared" si="193"/>
        <v>36.92307692307692</v>
      </c>
      <c r="S20" s="222">
        <v>960</v>
      </c>
      <c r="T20" s="276">
        <f t="shared" si="1213"/>
        <v>14.354166666666668</v>
      </c>
      <c r="U20" s="303"/>
      <c r="V20" s="302">
        <f t="shared" si="1211"/>
        <v>14.354166666666668</v>
      </c>
      <c r="W20" s="304">
        <f t="shared" ref="W20" si="1214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6"/>
        <v>0</v>
      </c>
      <c r="KG20" s="43">
        <f t="shared" si="197"/>
        <v>0</v>
      </c>
      <c r="KH20" s="48"/>
      <c r="KI20" s="49"/>
      <c r="KJ20" s="49"/>
      <c r="KK20" s="49"/>
      <c r="KL20" s="49"/>
      <c r="KM20" s="49"/>
      <c r="KN20" s="67">
        <f t="shared" si="198"/>
        <v>0</v>
      </c>
      <c r="KO20" s="68">
        <f t="shared" si="199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200"/>
        <v>4269</v>
      </c>
      <c r="KW20" s="68">
        <f t="shared" si="201"/>
        <v>711.5</v>
      </c>
      <c r="KX20" s="48"/>
      <c r="KY20" s="49"/>
      <c r="KZ20" s="49"/>
      <c r="LA20" s="49"/>
      <c r="LB20" s="49"/>
      <c r="LC20" s="49"/>
      <c r="LD20" s="67">
        <f t="shared" si="202"/>
        <v>0</v>
      </c>
      <c r="LE20" s="68">
        <f t="shared" si="203"/>
        <v>0</v>
      </c>
      <c r="LF20" s="48"/>
      <c r="LG20" s="49"/>
      <c r="LH20" s="49"/>
      <c r="LI20" s="49"/>
      <c r="LJ20" s="49"/>
      <c r="LK20" s="49">
        <v>1972</v>
      </c>
      <c r="LL20" s="67">
        <f t="shared" si="204"/>
        <v>1972</v>
      </c>
      <c r="LM20" s="68">
        <f t="shared" si="205"/>
        <v>328.66666666666669</v>
      </c>
      <c r="LN20" s="48"/>
      <c r="LO20" s="49"/>
      <c r="LP20" s="49"/>
      <c r="LQ20" s="49"/>
      <c r="LR20" s="49"/>
      <c r="LS20" s="49"/>
      <c r="LT20" s="67">
        <f t="shared" si="206"/>
        <v>0</v>
      </c>
      <c r="LU20" s="68">
        <f t="shared" si="207"/>
        <v>0</v>
      </c>
      <c r="LV20" s="48"/>
      <c r="LW20" s="49"/>
      <c r="LX20" s="49">
        <v>2941</v>
      </c>
      <c r="LY20" s="49"/>
      <c r="LZ20" s="49"/>
      <c r="MA20" s="49"/>
      <c r="MB20" s="67">
        <f t="shared" si="208"/>
        <v>2941</v>
      </c>
      <c r="MC20" s="68">
        <f t="shared" si="209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10"/>
        <v>1341</v>
      </c>
      <c r="MK20" s="68">
        <f t="shared" si="211"/>
        <v>223.5</v>
      </c>
      <c r="ML20" s="48"/>
      <c r="MM20" s="49"/>
      <c r="MN20" s="49"/>
      <c r="MO20" s="49"/>
      <c r="MP20" s="49"/>
      <c r="MQ20" s="49"/>
      <c r="MR20" s="67">
        <f t="shared" si="212"/>
        <v>0</v>
      </c>
      <c r="MS20" s="68">
        <f t="shared" si="213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4"/>
        <v>3546</v>
      </c>
      <c r="NA20" s="68">
        <f t="shared" si="215"/>
        <v>591</v>
      </c>
      <c r="NB20" s="48"/>
      <c r="NC20" s="49"/>
      <c r="ND20" s="49"/>
      <c r="NE20" s="49"/>
      <c r="NF20" s="49"/>
      <c r="NG20" s="49"/>
      <c r="NH20" s="67">
        <f t="shared" si="216"/>
        <v>0</v>
      </c>
      <c r="NI20" s="68">
        <f t="shared" si="217"/>
        <v>0</v>
      </c>
      <c r="NJ20" s="48"/>
      <c r="NK20" s="49">
        <v>1534</v>
      </c>
      <c r="NL20" s="49"/>
      <c r="NM20" s="49"/>
      <c r="NN20" s="49"/>
      <c r="NO20" s="49"/>
      <c r="NP20" s="67">
        <f t="shared" si="218"/>
        <v>1534</v>
      </c>
      <c r="NQ20" s="68">
        <f t="shared" si="219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20"/>
        <v>1280</v>
      </c>
      <c r="NY20" s="68">
        <f t="shared" si="221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2"/>
        <v>4100</v>
      </c>
      <c r="OG20" s="68">
        <f t="shared" si="223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4"/>
        <v>368</v>
      </c>
      <c r="OO20" s="68">
        <f t="shared" si="225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6"/>
        <v>3306</v>
      </c>
      <c r="OW20" s="68">
        <f t="shared" si="227"/>
        <v>551</v>
      </c>
      <c r="OX20" s="48"/>
      <c r="OY20" s="49"/>
      <c r="OZ20" s="49"/>
      <c r="PA20" s="49"/>
      <c r="PB20" s="49"/>
      <c r="PC20" s="49"/>
      <c r="PD20" s="67">
        <f t="shared" si="228"/>
        <v>0</v>
      </c>
      <c r="PE20" s="68">
        <f t="shared" si="229"/>
        <v>0</v>
      </c>
      <c r="PF20" s="48"/>
      <c r="PG20" s="49"/>
      <c r="PH20" s="49"/>
      <c r="PI20" s="49"/>
      <c r="PJ20" s="49"/>
      <c r="PK20" s="49">
        <v>2476</v>
      </c>
      <c r="PL20" s="67">
        <f t="shared" si="230"/>
        <v>2476</v>
      </c>
      <c r="PM20" s="68">
        <f t="shared" si="231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2"/>
        <v>4203</v>
      </c>
      <c r="PU20" s="105">
        <f t="shared" si="233"/>
        <v>700.5</v>
      </c>
      <c r="PV20" s="106"/>
      <c r="PW20" s="107"/>
      <c r="PX20" s="107"/>
      <c r="PY20" s="107"/>
      <c r="PZ20" s="107"/>
      <c r="QA20" s="107"/>
      <c r="QB20" s="104">
        <f t="shared" si="234"/>
        <v>0</v>
      </c>
      <c r="QC20" s="105">
        <f t="shared" si="235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6"/>
        <v>3088</v>
      </c>
      <c r="QK20" s="105">
        <f t="shared" si="237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8"/>
        <v>1999</v>
      </c>
      <c r="QS20" s="105">
        <f t="shared" si="239"/>
        <v>333.16666666666669</v>
      </c>
      <c r="QT20" s="106"/>
      <c r="QU20" s="107"/>
      <c r="QV20" s="107"/>
      <c r="QW20" s="107"/>
      <c r="QX20" s="107"/>
      <c r="QY20" s="107"/>
      <c r="QZ20" s="104">
        <f t="shared" si="240"/>
        <v>0</v>
      </c>
      <c r="RA20" s="105">
        <f t="shared" si="241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2"/>
        <v>2946</v>
      </c>
      <c r="RI20" s="105">
        <f t="shared" si="243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4"/>
        <v>3783</v>
      </c>
      <c r="RQ20" s="105">
        <f t="shared" si="245"/>
        <v>630.5</v>
      </c>
      <c r="RR20" s="106"/>
      <c r="RS20" s="107"/>
      <c r="RT20" s="107"/>
      <c r="RU20" s="107"/>
      <c r="RV20" s="107"/>
      <c r="RW20" s="107"/>
      <c r="RX20" s="104">
        <f t="shared" si="246"/>
        <v>0</v>
      </c>
      <c r="RY20" s="105">
        <f t="shared" si="247"/>
        <v>0</v>
      </c>
      <c r="RZ20" s="106"/>
      <c r="SA20" s="107"/>
      <c r="SB20" s="107"/>
      <c r="SC20" s="107"/>
      <c r="SD20" s="107"/>
      <c r="SE20" s="107"/>
      <c r="SF20" s="104">
        <f t="shared" si="248"/>
        <v>0</v>
      </c>
      <c r="SG20" s="105">
        <f t="shared" si="249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50"/>
        <v>2975</v>
      </c>
      <c r="SO20" s="105">
        <f t="shared" si="251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2"/>
        <v>2760</v>
      </c>
      <c r="SW20" s="105">
        <f t="shared" si="253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4"/>
        <v>4025</v>
      </c>
      <c r="TE20" s="105">
        <f t="shared" si="255"/>
        <v>670.83333333333337</v>
      </c>
      <c r="TF20" s="106"/>
      <c r="TG20" s="107"/>
      <c r="TH20" s="107"/>
      <c r="TI20" s="107"/>
      <c r="TJ20" s="107"/>
      <c r="TK20" s="107"/>
      <c r="TL20" s="104">
        <f t="shared" si="256"/>
        <v>0</v>
      </c>
      <c r="TM20" s="105">
        <f t="shared" si="257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8"/>
        <v>2362</v>
      </c>
      <c r="TU20" s="105">
        <f t="shared" si="259"/>
        <v>393.66666666666669</v>
      </c>
      <c r="TV20" s="106"/>
      <c r="TW20" s="107"/>
      <c r="TX20" s="107"/>
      <c r="TY20" s="107"/>
      <c r="TZ20" s="107"/>
      <c r="UA20" s="107"/>
      <c r="UB20" s="104">
        <f t="shared" si="260"/>
        <v>0</v>
      </c>
      <c r="UC20" s="105">
        <f t="shared" si="261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2"/>
        <v>2574</v>
      </c>
      <c r="UK20" s="105">
        <f t="shared" si="263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4"/>
        <v>4518</v>
      </c>
      <c r="UT20" s="105">
        <f t="shared" si="265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6"/>
        <v>1538</v>
      </c>
      <c r="VB20" s="105">
        <f t="shared" si="267"/>
        <v>256.33333333333331</v>
      </c>
      <c r="VC20" s="106"/>
      <c r="VD20" s="107"/>
      <c r="VE20" s="107"/>
      <c r="VF20" s="107"/>
      <c r="VG20" s="107"/>
      <c r="VH20" s="107"/>
      <c r="VI20" s="104">
        <f t="shared" si="268"/>
        <v>0</v>
      </c>
      <c r="VJ20" s="105">
        <f t="shared" si="269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70"/>
        <v>3159</v>
      </c>
      <c r="VR20" s="105">
        <f t="shared" si="271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2"/>
        <v>2694</v>
      </c>
      <c r="VZ20" s="105">
        <f t="shared" si="273"/>
        <v>449</v>
      </c>
      <c r="WA20" s="63"/>
      <c r="WB20" s="64"/>
      <c r="WC20" s="64"/>
      <c r="WD20" s="64"/>
      <c r="WE20" s="64"/>
      <c r="WF20" s="64"/>
      <c r="WG20" s="67">
        <f t="shared" si="274"/>
        <v>0</v>
      </c>
      <c r="WH20" s="68">
        <f t="shared" si="275"/>
        <v>0</v>
      </c>
      <c r="WI20" s="48"/>
      <c r="WJ20" s="49"/>
      <c r="WK20" s="49">
        <v>3157</v>
      </c>
      <c r="WL20" s="49"/>
      <c r="WM20" s="49"/>
      <c r="WN20" s="49"/>
      <c r="WO20" s="67">
        <f t="shared" si="276"/>
        <v>3157</v>
      </c>
      <c r="WP20" s="68">
        <f t="shared" si="277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8"/>
        <v>3236</v>
      </c>
      <c r="WY20" s="68">
        <f t="shared" si="279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80"/>
        <v>2316</v>
      </c>
      <c r="XH20" s="68">
        <f t="shared" si="281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2"/>
        <v>0</v>
      </c>
      <c r="XQ20" s="105">
        <f t="shared" si="283"/>
        <v>0</v>
      </c>
      <c r="XR20" s="48"/>
      <c r="XS20" s="49"/>
      <c r="XT20" s="49"/>
      <c r="XU20" s="49"/>
      <c r="XV20" s="49"/>
      <c r="XW20" s="49"/>
      <c r="XX20" s="49"/>
      <c r="XY20" s="67">
        <f t="shared" si="284"/>
        <v>0</v>
      </c>
      <c r="XZ20" s="68">
        <f t="shared" si="285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6"/>
        <v>3268</v>
      </c>
      <c r="YI20" s="68">
        <f t="shared" si="287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8"/>
        <v>1736</v>
      </c>
      <c r="YR20" s="68">
        <f t="shared" si="289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90"/>
        <v>1098</v>
      </c>
      <c r="YZ20" s="68">
        <f t="shared" si="291"/>
        <v>183</v>
      </c>
      <c r="ZA20" s="48"/>
      <c r="ZB20" s="49"/>
      <c r="ZC20" s="49"/>
      <c r="ZD20" s="49"/>
      <c r="ZE20" s="49"/>
      <c r="ZF20" s="49"/>
      <c r="ZG20" s="67">
        <f t="shared" si="292"/>
        <v>0</v>
      </c>
      <c r="ZH20" s="68">
        <f t="shared" si="293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4"/>
        <v>3788</v>
      </c>
      <c r="ZP20" s="68">
        <f t="shared" si="295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6"/>
        <v>0</v>
      </c>
      <c r="ZY20" s="68">
        <f t="shared" si="297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8"/>
        <v>1501</v>
      </c>
      <c r="AAH20" s="68">
        <f t="shared" si="299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300"/>
        <v>2561</v>
      </c>
      <c r="AAP20" s="68">
        <f t="shared" si="301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2"/>
        <v>3261</v>
      </c>
      <c r="AAX20" s="68">
        <f t="shared" si="303"/>
        <v>543.5</v>
      </c>
      <c r="AAY20" s="48"/>
      <c r="AAZ20" s="49"/>
      <c r="ABA20" s="49"/>
      <c r="ABB20" s="49"/>
      <c r="ABC20" s="49"/>
      <c r="ABD20" s="49"/>
      <c r="ABE20" s="67">
        <f t="shared" si="304"/>
        <v>0</v>
      </c>
      <c r="ABF20" s="68">
        <f t="shared" si="305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6"/>
        <v>3353</v>
      </c>
      <c r="ABN20" s="68">
        <f t="shared" si="307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8"/>
        <v>2662</v>
      </c>
      <c r="ABV20" s="68">
        <f t="shared" si="309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10"/>
        <v>561</v>
      </c>
      <c r="ACD20" s="68">
        <f t="shared" si="311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2"/>
        <v>471</v>
      </c>
      <c r="ACL20" s="68">
        <f t="shared" si="313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4"/>
        <v>2997</v>
      </c>
      <c r="ACT20" s="68">
        <f t="shared" si="315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6"/>
        <v>888</v>
      </c>
      <c r="ADB20" s="68">
        <f t="shared" si="317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8"/>
        <v>2596</v>
      </c>
      <c r="ADJ20" s="68">
        <f t="shared" si="319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20"/>
        <v>2440</v>
      </c>
      <c r="ADR20" s="68">
        <f t="shared" si="321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2"/>
        <v>222</v>
      </c>
      <c r="ADZ20" s="68">
        <f t="shared" si="323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4"/>
        <v>1680</v>
      </c>
      <c r="AEH20" s="68">
        <f t="shared" si="325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6"/>
        <v>3434</v>
      </c>
      <c r="AEP20" s="68">
        <f t="shared" si="327"/>
        <v>572.33333333333337</v>
      </c>
      <c r="AEQ20" s="48"/>
      <c r="AER20" s="49"/>
      <c r="AES20" s="49"/>
      <c r="AET20" s="49"/>
      <c r="AEU20" s="49"/>
      <c r="AEV20" s="49"/>
      <c r="AEW20" s="67">
        <f t="shared" si="328"/>
        <v>0</v>
      </c>
      <c r="AEX20" s="68">
        <f t="shared" si="329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30"/>
        <v>2611</v>
      </c>
      <c r="AFF20" s="68">
        <f t="shared" si="331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2"/>
        <v>2511</v>
      </c>
      <c r="AFN20" s="68">
        <f t="shared" si="333"/>
        <v>418.5</v>
      </c>
      <c r="AFO20" s="48"/>
      <c r="AFP20" s="49"/>
      <c r="AFQ20" s="49"/>
      <c r="AFR20" s="49"/>
      <c r="AFS20" s="49"/>
      <c r="AFT20" s="49"/>
      <c r="AFU20" s="67">
        <f t="shared" si="334"/>
        <v>0</v>
      </c>
      <c r="AFV20" s="68">
        <f t="shared" si="335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6"/>
        <v>1139</v>
      </c>
      <c r="AGD20" s="68">
        <f t="shared" si="337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8"/>
        <v>2578</v>
      </c>
      <c r="AGL20" s="68">
        <f t="shared" si="339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40"/>
        <v>0</v>
      </c>
      <c r="AGU20" s="68">
        <f t="shared" si="341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2"/>
        <v>1437</v>
      </c>
      <c r="AHC20" s="68">
        <f t="shared" si="343"/>
        <v>49.551724137931032</v>
      </c>
      <c r="AHD20" s="48"/>
      <c r="AHE20" s="49"/>
      <c r="AHF20" s="49"/>
      <c r="AHG20" s="49"/>
      <c r="AHH20" s="49"/>
      <c r="AHI20" s="49"/>
      <c r="AHJ20" s="67">
        <f t="shared" si="344"/>
        <v>0</v>
      </c>
      <c r="AHK20" s="68">
        <f t="shared" si="345"/>
        <v>0</v>
      </c>
      <c r="AHL20" s="48"/>
      <c r="AHM20" s="49"/>
      <c r="AHN20" s="49"/>
      <c r="AHO20" s="49"/>
      <c r="AHP20" s="49"/>
      <c r="AHQ20" s="49"/>
      <c r="AHR20" s="67">
        <f t="shared" si="346"/>
        <v>0</v>
      </c>
      <c r="AHS20" s="68">
        <f t="shared" si="347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8"/>
        <v>4215</v>
      </c>
      <c r="AIA20" s="68">
        <f t="shared" si="349"/>
        <v>145.34482758620689</v>
      </c>
      <c r="AIB20" s="48"/>
      <c r="AIC20" s="49"/>
      <c r="AID20" s="49"/>
      <c r="AIE20" s="49"/>
      <c r="AIF20" s="49"/>
      <c r="AIG20" s="49"/>
      <c r="AIH20" s="67">
        <f t="shared" si="350"/>
        <v>0</v>
      </c>
      <c r="AII20" s="68">
        <f t="shared" si="351"/>
        <v>0</v>
      </c>
      <c r="AIJ20" s="48"/>
      <c r="AIK20" s="49"/>
      <c r="AIL20" s="49"/>
      <c r="AIM20" s="49"/>
      <c r="AIN20" s="49"/>
      <c r="AIO20" s="49"/>
      <c r="AIP20" s="67">
        <f t="shared" si="352"/>
        <v>0</v>
      </c>
      <c r="AIQ20" s="68">
        <f t="shared" si="353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4"/>
        <v>3309</v>
      </c>
      <c r="AIY20" s="68">
        <f t="shared" si="355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6"/>
        <v>3233</v>
      </c>
      <c r="AJG20" s="68">
        <f t="shared" si="357"/>
        <v>111.48275862068965</v>
      </c>
      <c r="AJH20" s="48"/>
      <c r="AJI20" s="49"/>
      <c r="AJJ20" s="49"/>
      <c r="AJK20" s="49"/>
      <c r="AJL20" s="49"/>
      <c r="AJM20" s="49"/>
      <c r="AJN20" s="42">
        <f t="shared" si="358"/>
        <v>0</v>
      </c>
      <c r="AJO20" s="43">
        <f t="shared" si="359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60"/>
        <v>1617</v>
      </c>
      <c r="AJW20" s="43">
        <f t="shared" si="361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2"/>
        <v>2679</v>
      </c>
      <c r="AKE20" s="68">
        <f t="shared" si="363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4"/>
        <v>2774</v>
      </c>
      <c r="AKM20" s="184">
        <f t="shared" si="365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6"/>
        <v>1691</v>
      </c>
      <c r="AKU20" s="184">
        <f t="shared" si="367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8"/>
        <v>1937</v>
      </c>
      <c r="ALC20" s="68">
        <f t="shared" si="369"/>
        <v>322.83333333333331</v>
      </c>
      <c r="ALD20" s="48"/>
      <c r="ALE20" s="49"/>
      <c r="ALF20" s="49"/>
      <c r="ALG20" s="49"/>
      <c r="ALH20" s="49"/>
      <c r="ALI20" s="49"/>
      <c r="ALJ20" s="67">
        <f t="shared" si="370"/>
        <v>0</v>
      </c>
      <c r="ALK20" s="68">
        <f t="shared" si="371"/>
        <v>0</v>
      </c>
      <c r="ALL20" s="48"/>
      <c r="ALM20" s="49"/>
      <c r="ALN20" s="49"/>
      <c r="ALO20" s="49"/>
      <c r="ALP20" s="49"/>
      <c r="ALQ20" s="49"/>
      <c r="ALR20" s="67">
        <f t="shared" si="372"/>
        <v>0</v>
      </c>
      <c r="ALS20" s="68">
        <f t="shared" si="373"/>
        <v>0</v>
      </c>
      <c r="ALT20" s="48"/>
      <c r="ALU20" s="49"/>
      <c r="ALV20" s="49"/>
      <c r="ALW20" s="49"/>
      <c r="ALX20" s="49"/>
      <c r="ALY20" s="49"/>
      <c r="ALZ20" s="67">
        <f t="shared" si="374"/>
        <v>0</v>
      </c>
      <c r="AMA20" s="68">
        <f t="shared" si="375"/>
        <v>0</v>
      </c>
      <c r="AMB20" s="48"/>
      <c r="AMC20" s="49"/>
      <c r="AMD20" s="49"/>
      <c r="AME20" s="49"/>
      <c r="AMF20" s="49"/>
      <c r="AMG20" s="49"/>
      <c r="AMH20" s="67">
        <f t="shared" si="376"/>
        <v>0</v>
      </c>
      <c r="AMI20" s="68">
        <f t="shared" si="377"/>
        <v>0</v>
      </c>
      <c r="AMJ20" s="48"/>
      <c r="AMK20" s="49"/>
      <c r="AML20" s="49"/>
      <c r="AMM20" s="49"/>
      <c r="AMN20" s="49"/>
      <c r="AMO20" s="49"/>
      <c r="AMP20" s="67">
        <f t="shared" si="378"/>
        <v>0</v>
      </c>
      <c r="AMQ20" s="68">
        <f t="shared" si="379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80"/>
        <v>1007</v>
      </c>
      <c r="AMY20" s="68">
        <f t="shared" si="381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2"/>
        <v>640</v>
      </c>
      <c r="ANG20" s="68">
        <f t="shared" si="383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4"/>
        <v>1546</v>
      </c>
      <c r="ANO20" s="68">
        <f t="shared" si="385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6"/>
        <v>771</v>
      </c>
      <c r="ANW20" s="68">
        <f t="shared" si="387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8"/>
        <v>904</v>
      </c>
      <c r="AOE20" s="68">
        <f t="shared" si="389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90"/>
        <v>1088</v>
      </c>
      <c r="AOM20" s="68">
        <f t="shared" si="391"/>
        <v>181.33333333333334</v>
      </c>
      <c r="AON20" s="48"/>
      <c r="AOO20" s="49"/>
      <c r="AOP20" s="49"/>
      <c r="AOQ20" s="49"/>
      <c r="AOR20" s="49"/>
      <c r="AOS20" s="49"/>
      <c r="AOT20" s="67">
        <f t="shared" si="392"/>
        <v>0</v>
      </c>
      <c r="AOU20" s="68">
        <f t="shared" si="393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4"/>
        <v>2615</v>
      </c>
      <c r="APC20" s="68">
        <f t="shared" si="395"/>
        <v>435.83333333333331</v>
      </c>
      <c r="APD20" s="48"/>
      <c r="APE20" s="49"/>
      <c r="APF20" s="49"/>
      <c r="APG20" s="49"/>
      <c r="APH20" s="49"/>
      <c r="API20" s="49"/>
      <c r="APJ20" s="67">
        <f t="shared" si="396"/>
        <v>0</v>
      </c>
      <c r="APK20" s="68">
        <f t="shared" si="397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8"/>
        <v>660</v>
      </c>
      <c r="APS20" s="68">
        <f t="shared" si="399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400"/>
        <v>503</v>
      </c>
      <c r="AQA20" s="68">
        <f t="shared" si="401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2"/>
        <v>1981</v>
      </c>
      <c r="AQI20" s="68">
        <f t="shared" si="403"/>
        <v>330.16666666666669</v>
      </c>
      <c r="AQJ20" s="48"/>
      <c r="AQK20" s="49"/>
      <c r="AQL20" s="49"/>
      <c r="AQM20" s="49"/>
      <c r="AQN20" s="49"/>
      <c r="AQO20" s="49"/>
      <c r="AQP20" s="67">
        <f t="shared" si="404"/>
        <v>0</v>
      </c>
      <c r="AQQ20" s="68">
        <f t="shared" si="405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6"/>
        <v>1586</v>
      </c>
      <c r="AQY20" s="68">
        <f t="shared" si="407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8"/>
        <v>550</v>
      </c>
      <c r="ARG20" s="68">
        <f t="shared" si="409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10"/>
        <v>537</v>
      </c>
      <c r="ARO20" s="68">
        <f t="shared" si="411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2"/>
        <v>1654</v>
      </c>
      <c r="ARW20" s="68">
        <f t="shared" si="413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4"/>
        <v>756</v>
      </c>
      <c r="ASE20" s="68">
        <f t="shared" si="415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6"/>
        <v>2063</v>
      </c>
      <c r="ASM20" s="68">
        <f t="shared" si="417"/>
        <v>343.83333333333331</v>
      </c>
      <c r="ASN20" s="48"/>
      <c r="ASO20" s="49"/>
      <c r="ASP20" s="49"/>
      <c r="ASQ20" s="49"/>
      <c r="ASR20" s="49"/>
      <c r="ASS20" s="49"/>
      <c r="AST20" s="67">
        <f t="shared" si="418"/>
        <v>0</v>
      </c>
      <c r="ASU20" s="68">
        <f t="shared" si="419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20"/>
        <v>1933</v>
      </c>
      <c r="ATC20" s="68">
        <f t="shared" si="421"/>
        <v>322.16666666666669</v>
      </c>
      <c r="ATD20" s="48"/>
      <c r="ATE20" s="49"/>
      <c r="ATF20" s="49"/>
      <c r="ATG20" s="49"/>
      <c r="ATH20" s="49"/>
      <c r="ATI20" s="49"/>
      <c r="ATJ20" s="67">
        <f t="shared" si="422"/>
        <v>0</v>
      </c>
      <c r="ATK20" s="68">
        <f t="shared" si="423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4"/>
        <v>1640</v>
      </c>
      <c r="ATS20" s="68">
        <f t="shared" si="425"/>
        <v>273.33333333333331</v>
      </c>
      <c r="ATT20" s="48"/>
      <c r="ATU20" s="49"/>
      <c r="ATV20" s="49"/>
      <c r="ATW20" s="49"/>
      <c r="ATX20" s="49"/>
      <c r="ATY20" s="49"/>
      <c r="ATZ20" s="67">
        <f t="shared" si="426"/>
        <v>0</v>
      </c>
      <c r="AUA20" s="68">
        <f t="shared" si="427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8"/>
        <v>2219</v>
      </c>
      <c r="AUI20" s="68">
        <f t="shared" si="429"/>
        <v>369.83333333333331</v>
      </c>
      <c r="AUJ20" s="48"/>
      <c r="AUK20" s="49"/>
      <c r="AUL20" s="49"/>
      <c r="AUM20" s="49"/>
      <c r="AUN20" s="49"/>
      <c r="AUO20" s="49"/>
      <c r="AUP20" s="67">
        <f t="shared" si="430"/>
        <v>0</v>
      </c>
      <c r="AUQ20" s="68">
        <f t="shared" si="431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2"/>
        <v>1043</v>
      </c>
      <c r="AUY20" s="68">
        <f t="shared" si="433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4"/>
        <v>2010</v>
      </c>
      <c r="AVG20" s="68">
        <f t="shared" si="435"/>
        <v>335</v>
      </c>
      <c r="AVH20" s="48"/>
      <c r="AVI20" s="49"/>
      <c r="AVJ20" s="49"/>
      <c r="AVK20" s="49"/>
      <c r="AVL20" s="49"/>
      <c r="AVM20" s="49"/>
      <c r="AVN20" s="67">
        <f t="shared" si="436"/>
        <v>0</v>
      </c>
      <c r="AVO20" s="68">
        <f t="shared" si="437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8"/>
        <v>1218</v>
      </c>
      <c r="AVW20" s="68">
        <f t="shared" si="439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40"/>
        <v>1866</v>
      </c>
      <c r="AWE20" s="68">
        <f t="shared" si="441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2"/>
        <v>1330</v>
      </c>
      <c r="AWM20" s="68">
        <f t="shared" si="443"/>
        <v>221.66666666666666</v>
      </c>
      <c r="AWN20" s="48"/>
      <c r="AWO20" s="49"/>
      <c r="AWP20" s="49"/>
      <c r="AWQ20" s="49"/>
      <c r="AWR20" s="49"/>
      <c r="AWS20" s="49"/>
      <c r="AWT20" s="42">
        <f t="shared" si="444"/>
        <v>0</v>
      </c>
      <c r="AWU20" s="43">
        <f t="shared" si="445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6"/>
        <v>1954</v>
      </c>
      <c r="AXC20" s="43">
        <f t="shared" si="447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8"/>
        <v>1175</v>
      </c>
      <c r="AXK20" s="43">
        <f t="shared" si="449"/>
        <v>195.83333333333334</v>
      </c>
      <c r="AXL20" s="48"/>
      <c r="AXM20" s="49"/>
      <c r="AXN20" s="49"/>
      <c r="AXO20" s="49"/>
      <c r="AXP20" s="49"/>
      <c r="AXQ20" s="49"/>
      <c r="AXR20" s="42">
        <f t="shared" si="450"/>
        <v>0</v>
      </c>
      <c r="AXS20" s="43">
        <f t="shared" si="451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2"/>
        <v>1966</v>
      </c>
      <c r="AYA20" s="43">
        <f t="shared" si="453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4"/>
        <v>2007</v>
      </c>
      <c r="AYI20" s="43">
        <f t="shared" si="455"/>
        <v>334.5</v>
      </c>
      <c r="AYJ20" s="48"/>
      <c r="AYK20" s="49"/>
      <c r="AYL20" s="49"/>
      <c r="AYM20" s="49"/>
      <c r="AYN20" s="49"/>
      <c r="AYO20" s="49"/>
      <c r="AYP20" s="42">
        <f t="shared" si="456"/>
        <v>0</v>
      </c>
      <c r="AYQ20" s="43">
        <f t="shared" si="457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8"/>
        <v>2429</v>
      </c>
      <c r="AYY20" s="43">
        <f t="shared" si="459"/>
        <v>404.83333333333331</v>
      </c>
      <c r="AYZ20" s="48"/>
      <c r="AZA20" s="49"/>
      <c r="AZB20" s="49"/>
      <c r="AZC20" s="49"/>
      <c r="AZD20" s="49"/>
      <c r="AZE20" s="49"/>
      <c r="AZF20" s="42">
        <f t="shared" si="460"/>
        <v>0</v>
      </c>
      <c r="AZG20" s="43">
        <f t="shared" si="461"/>
        <v>0</v>
      </c>
      <c r="AZH20" s="48"/>
      <c r="AZI20" s="49"/>
      <c r="AZJ20" s="49"/>
      <c r="AZK20" s="49"/>
      <c r="AZL20" s="49"/>
      <c r="AZM20" s="49"/>
      <c r="AZN20" s="42">
        <f t="shared" si="462"/>
        <v>0</v>
      </c>
      <c r="AZO20" s="43">
        <f t="shared" si="463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4"/>
        <v>1340</v>
      </c>
      <c r="AZW20" s="43">
        <f t="shared" si="465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6"/>
        <v>1982</v>
      </c>
      <c r="BAE20" s="43">
        <f t="shared" si="467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8"/>
        <v>1510</v>
      </c>
      <c r="BAM20" s="43">
        <f t="shared" si="469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70"/>
        <v>75</v>
      </c>
      <c r="BAU20" s="43">
        <f t="shared" si="471"/>
        <v>12.5</v>
      </c>
      <c r="BAV20" s="48"/>
      <c r="BAW20" s="49"/>
      <c r="BAX20" s="49"/>
      <c r="BAY20" s="49"/>
      <c r="BAZ20" s="49"/>
      <c r="BBA20" s="49"/>
      <c r="BBB20" s="42">
        <f t="shared" si="472"/>
        <v>0</v>
      </c>
      <c r="BBC20" s="43">
        <f t="shared" si="473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4"/>
        <v>1320</v>
      </c>
      <c r="BBK20" s="43">
        <f t="shared" si="475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6"/>
        <v>1542</v>
      </c>
      <c r="BBS20" s="43">
        <f t="shared" si="477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8"/>
        <v>840</v>
      </c>
      <c r="BCA20" s="43">
        <f t="shared" si="479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80"/>
        <v>1000</v>
      </c>
      <c r="BCI20" s="43">
        <f t="shared" si="481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2"/>
        <v>1561</v>
      </c>
      <c r="BCQ20" s="43">
        <f t="shared" si="483"/>
        <v>260.16666666666669</v>
      </c>
      <c r="BCR20" s="48"/>
      <c r="BCS20" s="49"/>
      <c r="BCT20" s="49"/>
      <c r="BCU20" s="49"/>
      <c r="BCV20" s="49"/>
      <c r="BCW20" s="49"/>
      <c r="BCX20" s="42">
        <f t="shared" si="484"/>
        <v>0</v>
      </c>
      <c r="BCY20" s="43">
        <f t="shared" si="485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6"/>
        <v>1411</v>
      </c>
      <c r="BDG20" s="43">
        <f t="shared" si="487"/>
        <v>235.16666666666666</v>
      </c>
      <c r="BDH20" s="48"/>
      <c r="BDI20" s="49"/>
      <c r="BDJ20" s="49"/>
      <c r="BDK20" s="49"/>
      <c r="BDL20" s="49"/>
      <c r="BDM20" s="49"/>
      <c r="BDN20" s="42">
        <f t="shared" si="488"/>
        <v>0</v>
      </c>
      <c r="BDO20" s="43">
        <f t="shared" si="489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90"/>
        <v>1588</v>
      </c>
      <c r="BDW20" s="43">
        <f t="shared" si="491"/>
        <v>264.66666666666669</v>
      </c>
      <c r="BDX20" s="48"/>
      <c r="BDY20" s="49"/>
      <c r="BDZ20" s="49"/>
      <c r="BEA20" s="49"/>
      <c r="BEB20" s="49"/>
      <c r="BEC20" s="49"/>
      <c r="BED20" s="42">
        <f t="shared" si="492"/>
        <v>0</v>
      </c>
      <c r="BEE20" s="43">
        <f t="shared" si="493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4"/>
        <v>1709</v>
      </c>
      <c r="BEM20" s="43">
        <f t="shared" si="495"/>
        <v>284.83333333333331</v>
      </c>
      <c r="BEN20" s="48"/>
      <c r="BEO20" s="49"/>
      <c r="BEP20" s="49"/>
      <c r="BEQ20" s="49"/>
      <c r="BER20" s="49"/>
      <c r="BES20" s="49"/>
      <c r="BET20" s="42">
        <f t="shared" si="496"/>
        <v>0</v>
      </c>
      <c r="BEU20" s="43">
        <f t="shared" si="497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8"/>
        <v>968</v>
      </c>
      <c r="BFC20" s="43">
        <f t="shared" si="499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500"/>
        <v>831</v>
      </c>
      <c r="BFK20" s="43">
        <f t="shared" si="501"/>
        <v>138.5</v>
      </c>
      <c r="BFL20" s="48"/>
      <c r="BFM20" s="49"/>
      <c r="BFN20" s="49"/>
      <c r="BFO20" s="49"/>
      <c r="BFP20" s="49"/>
      <c r="BFQ20" s="49"/>
      <c r="BFR20" s="42">
        <f t="shared" si="502"/>
        <v>0</v>
      </c>
      <c r="BFS20" s="43">
        <f t="shared" si="503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4"/>
        <v>1360</v>
      </c>
      <c r="BGA20" s="43">
        <f t="shared" si="505"/>
        <v>226.66666666666666</v>
      </c>
      <c r="BGB20" s="48"/>
      <c r="BGC20" s="49"/>
      <c r="BGD20" s="49"/>
      <c r="BGE20" s="49"/>
      <c r="BGF20" s="49"/>
      <c r="BGG20" s="49"/>
      <c r="BGH20" s="42">
        <f t="shared" si="506"/>
        <v>0</v>
      </c>
      <c r="BGI20" s="43">
        <f t="shared" si="507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8"/>
        <v>809</v>
      </c>
      <c r="BGQ20" s="43">
        <f t="shared" si="509"/>
        <v>134.83333333333334</v>
      </c>
      <c r="BGR20" s="48"/>
      <c r="BGS20" s="49"/>
      <c r="BGT20" s="49"/>
      <c r="BGU20" s="49"/>
      <c r="BGV20" s="49"/>
      <c r="BGW20" s="49"/>
      <c r="BGX20" s="42">
        <f t="shared" si="510"/>
        <v>0</v>
      </c>
      <c r="BGY20" s="43">
        <f t="shared" si="511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2"/>
        <v>1002</v>
      </c>
      <c r="BHG20" s="43">
        <f t="shared" si="513"/>
        <v>167</v>
      </c>
      <c r="BHH20" s="63"/>
      <c r="BHI20" s="64"/>
      <c r="BHJ20" s="64"/>
      <c r="BHK20" s="64"/>
      <c r="BHL20" s="64"/>
      <c r="BHM20" s="64"/>
      <c r="BHN20" s="42">
        <f t="shared" si="514"/>
        <v>0</v>
      </c>
      <c r="BHO20" s="43">
        <f t="shared" si="515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6"/>
        <v>2009</v>
      </c>
      <c r="BHW20" s="43">
        <f t="shared" si="517"/>
        <v>334.83333333333331</v>
      </c>
      <c r="BHX20" s="48"/>
      <c r="BHY20" s="49"/>
      <c r="BHZ20" s="49"/>
      <c r="BIA20" s="49"/>
      <c r="BIB20" s="49"/>
      <c r="BIC20" s="49"/>
      <c r="BID20" s="42">
        <f t="shared" si="518"/>
        <v>0</v>
      </c>
      <c r="BIE20" s="43">
        <f t="shared" si="519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20"/>
        <v>1758</v>
      </c>
      <c r="BIM20" s="43">
        <f t="shared" si="521"/>
        <v>293</v>
      </c>
      <c r="BIN20" s="48"/>
      <c r="BIO20" s="49"/>
      <c r="BIP20" s="49"/>
      <c r="BIQ20" s="49"/>
      <c r="BIR20" s="49"/>
      <c r="BIS20" s="49"/>
      <c r="BIT20" s="42">
        <f t="shared" si="522"/>
        <v>0</v>
      </c>
      <c r="BIU20" s="43">
        <f t="shared" si="523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4"/>
        <v>627</v>
      </c>
      <c r="BJC20" s="43">
        <f t="shared" si="525"/>
        <v>104.5</v>
      </c>
      <c r="BJD20" s="48"/>
      <c r="BJE20" s="49"/>
      <c r="BJF20" s="49"/>
      <c r="BJG20" s="49"/>
      <c r="BJH20" s="49"/>
      <c r="BJI20" s="49"/>
      <c r="BJJ20" s="42">
        <f t="shared" si="526"/>
        <v>0</v>
      </c>
      <c r="BJK20" s="43">
        <f t="shared" si="527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8"/>
        <v>1411</v>
      </c>
      <c r="BJS20" s="43">
        <f t="shared" si="529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30"/>
        <v>1046</v>
      </c>
      <c r="BKA20" s="43">
        <f t="shared" si="531"/>
        <v>209.2</v>
      </c>
      <c r="BKB20" s="48"/>
      <c r="BKC20" s="49"/>
      <c r="BKD20" s="49"/>
      <c r="BKE20" s="49"/>
      <c r="BKF20" s="49"/>
      <c r="BKG20" s="49"/>
      <c r="BKH20" s="67">
        <f t="shared" si="532"/>
        <v>0</v>
      </c>
      <c r="BKI20" s="68">
        <f t="shared" si="533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4"/>
        <v>252</v>
      </c>
      <c r="BKQ20" s="43">
        <f t="shared" si="535"/>
        <v>42</v>
      </c>
      <c r="BKR20" s="48"/>
      <c r="BKS20" s="49"/>
      <c r="BKT20" s="49"/>
      <c r="BKU20" s="49"/>
      <c r="BKV20" s="49"/>
      <c r="BKW20" s="49"/>
      <c r="BKX20" s="42">
        <f t="shared" si="536"/>
        <v>0</v>
      </c>
      <c r="BKY20" s="43">
        <f t="shared" si="537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8"/>
        <v>1623</v>
      </c>
      <c r="BLG20" s="43">
        <f t="shared" si="539"/>
        <v>270.5</v>
      </c>
      <c r="BLH20" s="48"/>
      <c r="BLI20" s="49"/>
      <c r="BLJ20" s="49"/>
      <c r="BLK20" s="49"/>
      <c r="BLL20" s="49"/>
      <c r="BLM20" s="49"/>
      <c r="BLN20" s="42">
        <f t="shared" si="540"/>
        <v>0</v>
      </c>
      <c r="BLO20" s="43">
        <f t="shared" si="541"/>
        <v>0</v>
      </c>
      <c r="BLP20" s="48"/>
      <c r="BLQ20" s="49"/>
      <c r="BLR20" s="49"/>
      <c r="BLS20" s="49"/>
      <c r="BLT20" s="49"/>
      <c r="BLU20" s="49"/>
      <c r="BLV20" s="42">
        <f t="shared" si="542"/>
        <v>0</v>
      </c>
      <c r="BLW20" s="43">
        <f t="shared" si="543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4"/>
        <v>1650</v>
      </c>
      <c r="BME20" s="43">
        <f t="shared" si="545"/>
        <v>275</v>
      </c>
      <c r="BMF20" s="48"/>
      <c r="BMG20" s="49"/>
      <c r="BMH20" s="49"/>
      <c r="BMI20" s="49"/>
      <c r="BMJ20" s="49"/>
      <c r="BMK20" s="49"/>
      <c r="BML20" s="42">
        <f t="shared" si="546"/>
        <v>0</v>
      </c>
      <c r="BMM20" s="43">
        <f t="shared" si="547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8"/>
        <v>1203</v>
      </c>
      <c r="BMU20" s="43">
        <f t="shared" si="549"/>
        <v>200.5</v>
      </c>
      <c r="BMV20" s="48"/>
      <c r="BMW20" s="49"/>
      <c r="BMX20" s="49"/>
      <c r="BMY20" s="49"/>
      <c r="BMZ20" s="49"/>
      <c r="BNA20" s="49"/>
      <c r="BNB20" s="42">
        <f t="shared" si="550"/>
        <v>0</v>
      </c>
      <c r="BNC20" s="43">
        <f t="shared" si="551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2"/>
        <v>1398</v>
      </c>
      <c r="BNK20" s="43">
        <f t="shared" si="553"/>
        <v>233</v>
      </c>
      <c r="BNL20" s="48"/>
      <c r="BNM20" s="49"/>
      <c r="BNN20" s="49"/>
      <c r="BNO20" s="49"/>
      <c r="BNP20" s="49"/>
      <c r="BNQ20" s="49"/>
      <c r="BNR20" s="42">
        <f t="shared" si="554"/>
        <v>0</v>
      </c>
      <c r="BNS20" s="43">
        <f t="shared" si="555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6"/>
        <v>963</v>
      </c>
      <c r="BOA20" s="43">
        <f t="shared" si="557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8"/>
        <v>799</v>
      </c>
      <c r="BOI20" s="43">
        <f t="shared" si="559"/>
        <v>133.16666666666666</v>
      </c>
      <c r="BOJ20" s="48"/>
      <c r="BOK20" s="49"/>
      <c r="BOL20" s="49"/>
      <c r="BOM20" s="49"/>
      <c r="BON20" s="49"/>
      <c r="BOO20" s="49"/>
      <c r="BOP20" s="42">
        <f t="shared" si="560"/>
        <v>0</v>
      </c>
      <c r="BOQ20" s="43">
        <f t="shared" si="561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2"/>
        <v>821</v>
      </c>
      <c r="BOY20" s="43">
        <f t="shared" si="563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4"/>
        <v>890</v>
      </c>
      <c r="BPG20" s="43">
        <f t="shared" si="565"/>
        <v>148.33333333333334</v>
      </c>
      <c r="BPH20" s="48"/>
      <c r="BPI20" s="49"/>
      <c r="BPJ20" s="49"/>
      <c r="BPK20" s="49"/>
      <c r="BPL20" s="49"/>
      <c r="BPM20" s="49"/>
      <c r="BPN20" s="42">
        <f t="shared" si="566"/>
        <v>0</v>
      </c>
      <c r="BPO20" s="43">
        <f t="shared" si="567"/>
        <v>0</v>
      </c>
      <c r="BPP20" s="48"/>
      <c r="BPQ20" s="49"/>
      <c r="BPR20" s="49"/>
      <c r="BPS20" s="49"/>
      <c r="BPT20" s="49"/>
      <c r="BPU20" s="49"/>
      <c r="BPV20" s="42">
        <f t="shared" si="568"/>
        <v>0</v>
      </c>
      <c r="BPW20" s="43">
        <f t="shared" si="569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70"/>
        <v>681</v>
      </c>
      <c r="BQE20" s="43">
        <f t="shared" si="571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2"/>
        <v>3142</v>
      </c>
      <c r="BQM20" s="43">
        <f t="shared" si="573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4"/>
        <v>1331</v>
      </c>
      <c r="BQU20" s="43">
        <f t="shared" si="575"/>
        <v>221.83333333333334</v>
      </c>
      <c r="BQV20" s="48"/>
      <c r="BQW20" s="49"/>
      <c r="BQX20" s="49"/>
      <c r="BQY20" s="49"/>
      <c r="BQZ20" s="49"/>
      <c r="BRA20" s="49"/>
      <c r="BRB20" s="67">
        <f t="shared" si="576"/>
        <v>0</v>
      </c>
      <c r="BRC20" s="43">
        <f t="shared" si="577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8"/>
        <v>1648</v>
      </c>
      <c r="BRK20" s="43">
        <f t="shared" si="579"/>
        <v>274.66666666666669</v>
      </c>
      <c r="BRL20" s="48"/>
      <c r="BRM20" s="49"/>
      <c r="BRN20" s="49"/>
      <c r="BRO20" s="49"/>
      <c r="BRP20" s="49"/>
      <c r="BRQ20" s="49"/>
      <c r="BRR20" s="67">
        <f t="shared" si="580"/>
        <v>0</v>
      </c>
      <c r="BRS20" s="68">
        <f t="shared" si="581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2"/>
        <v>736</v>
      </c>
      <c r="BSA20" s="43">
        <f t="shared" si="583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4"/>
        <v>949</v>
      </c>
      <c r="BSI20" s="43">
        <f t="shared" si="585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6"/>
        <v>1824</v>
      </c>
      <c r="BSQ20" s="43">
        <f t="shared" si="587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8"/>
        <v>2224</v>
      </c>
      <c r="BSY20" s="43">
        <f t="shared" si="589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90"/>
        <v>353</v>
      </c>
      <c r="BTG20" s="43">
        <f t="shared" si="591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2"/>
        <v>1223</v>
      </c>
      <c r="BTO20" s="68">
        <f t="shared" si="593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4"/>
        <v>1409</v>
      </c>
      <c r="BTW20" s="43">
        <f t="shared" si="595"/>
        <v>234.83333333333334</v>
      </c>
      <c r="BTX20" s="63"/>
      <c r="BTY20" s="64"/>
      <c r="BTZ20" s="64"/>
      <c r="BUA20" s="64"/>
      <c r="BUB20" s="64"/>
      <c r="BUC20" s="64"/>
      <c r="BUD20" s="67">
        <f t="shared" si="596"/>
        <v>0</v>
      </c>
      <c r="BUE20" s="68">
        <f t="shared" si="597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8"/>
        <v>845</v>
      </c>
      <c r="BUM20" s="68">
        <f t="shared" si="599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600"/>
        <v>1296</v>
      </c>
      <c r="BUU20" s="68">
        <f t="shared" si="601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2"/>
        <v>1223</v>
      </c>
      <c r="BVC20" s="68">
        <f t="shared" si="603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4"/>
        <v>746</v>
      </c>
      <c r="BVK20" s="68">
        <f t="shared" si="605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6"/>
        <v>1441</v>
      </c>
      <c r="BVS20" s="68">
        <f t="shared" si="607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8"/>
        <v>1280</v>
      </c>
      <c r="BWA20" s="68">
        <f t="shared" si="609"/>
        <v>213.33333333333334</v>
      </c>
      <c r="BWB20" s="48"/>
      <c r="BWC20" s="49"/>
      <c r="BWD20" s="49"/>
      <c r="BWE20" s="49"/>
      <c r="BWF20" s="49"/>
      <c r="BWG20" s="49"/>
      <c r="BWH20" s="67">
        <f t="shared" si="610"/>
        <v>0</v>
      </c>
      <c r="BWI20" s="68">
        <f t="shared" si="611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2"/>
        <v>1573</v>
      </c>
      <c r="BWQ20" s="68">
        <f t="shared" si="613"/>
        <v>262.16666666666669</v>
      </c>
      <c r="BWR20" s="48"/>
      <c r="BWS20" s="49"/>
      <c r="BWT20" s="49"/>
      <c r="BWU20" s="49"/>
      <c r="BWV20" s="49"/>
      <c r="BWW20" s="49"/>
      <c r="BWX20" s="67">
        <f t="shared" si="614"/>
        <v>0</v>
      </c>
      <c r="BWY20" s="68">
        <f t="shared" si="615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6"/>
        <v>1596</v>
      </c>
      <c r="BXG20" s="68">
        <f t="shared" si="617"/>
        <v>266</v>
      </c>
      <c r="BXH20" s="48"/>
      <c r="BXI20" s="49"/>
      <c r="BXJ20" s="49"/>
      <c r="BXK20" s="49"/>
      <c r="BXL20" s="49"/>
      <c r="BXM20" s="49"/>
      <c r="BXN20" s="67">
        <f t="shared" si="618"/>
        <v>0</v>
      </c>
      <c r="BXO20" s="68">
        <f t="shared" si="619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20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1"/>
        <v>337</v>
      </c>
      <c r="BYE20" s="68">
        <f t="shared" si="622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3"/>
        <v>651</v>
      </c>
      <c r="BYM20" s="68">
        <f t="shared" si="624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5"/>
        <v>1483</v>
      </c>
      <c r="BYU20" s="68">
        <f t="shared" si="626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7"/>
        <v>279</v>
      </c>
      <c r="BZC20" s="68">
        <f t="shared" si="628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9"/>
        <v>1486</v>
      </c>
      <c r="BZK20" s="68">
        <f t="shared" si="630"/>
        <v>247.66666666666666</v>
      </c>
      <c r="BZL20" s="48"/>
      <c r="BZM20" s="49"/>
      <c r="BZN20" s="49"/>
      <c r="BZO20" s="49"/>
      <c r="BZP20" s="49"/>
      <c r="BZQ20" s="49"/>
      <c r="BZR20" s="67">
        <f t="shared" si="631"/>
        <v>0</v>
      </c>
      <c r="BZS20" s="68">
        <f t="shared" si="632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3"/>
        <v>1129</v>
      </c>
      <c r="CAA20" s="68">
        <f t="shared" si="634"/>
        <v>188.16666666666666</v>
      </c>
      <c r="CAB20" s="48"/>
      <c r="CAC20" s="49"/>
      <c r="CAD20" s="49"/>
      <c r="CAE20" s="49"/>
      <c r="CAF20" s="49"/>
      <c r="CAG20" s="49"/>
      <c r="CAH20" s="67">
        <f t="shared" si="635"/>
        <v>0</v>
      </c>
      <c r="CAI20" s="68">
        <f t="shared" si="636"/>
        <v>0</v>
      </c>
      <c r="CAJ20" s="63"/>
      <c r="CAK20" s="64"/>
      <c r="CAL20" s="64"/>
      <c r="CAM20" s="64"/>
      <c r="CAN20" s="64"/>
      <c r="CAO20" s="64"/>
      <c r="CAP20" s="67">
        <f t="shared" si="637"/>
        <v>0</v>
      </c>
      <c r="CAQ20" s="68">
        <f t="shared" si="638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9"/>
        <v>1579</v>
      </c>
      <c r="CAY20" s="68">
        <f t="shared" si="640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1"/>
        <v>30</v>
      </c>
      <c r="CBG20" s="68">
        <f t="shared" si="642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3"/>
        <v>962</v>
      </c>
      <c r="CBO20" s="68">
        <f t="shared" si="644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5"/>
        <v>1338</v>
      </c>
      <c r="CBW20" s="68">
        <f t="shared" si="646"/>
        <v>223</v>
      </c>
      <c r="CBX20" s="48"/>
      <c r="CBY20" s="49"/>
      <c r="CBZ20" s="49"/>
      <c r="CCA20" s="49"/>
      <c r="CCB20" s="49"/>
      <c r="CCC20" s="49"/>
      <c r="CCD20" s="67">
        <f t="shared" si="647"/>
        <v>0</v>
      </c>
      <c r="CCE20" s="68">
        <f t="shared" si="648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9"/>
        <v>870</v>
      </c>
      <c r="CCM20" s="68">
        <f t="shared" si="650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1"/>
        <v>804</v>
      </c>
      <c r="CCU20" s="68">
        <f t="shared" si="652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3"/>
        <v>728</v>
      </c>
      <c r="CDC20" s="68">
        <f t="shared" si="654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5"/>
        <v>724</v>
      </c>
      <c r="CDK20" s="68">
        <f t="shared" si="656"/>
        <v>120.66666666666667</v>
      </c>
      <c r="CDL20" s="48"/>
      <c r="CDM20" s="49"/>
      <c r="CDN20" s="49"/>
      <c r="CDO20" s="49"/>
      <c r="CDP20" s="49"/>
      <c r="CDQ20" s="49"/>
      <c r="CDR20" s="67">
        <f t="shared" si="657"/>
        <v>0</v>
      </c>
      <c r="CDS20" s="68">
        <f t="shared" si="658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9"/>
        <v>672</v>
      </c>
      <c r="CEA20" s="68">
        <f t="shared" si="660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1"/>
        <v>856</v>
      </c>
      <c r="CEI20" s="68">
        <f t="shared" si="662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3"/>
        <v>618</v>
      </c>
      <c r="CEQ20" s="68">
        <f t="shared" si="664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5"/>
        <v>672</v>
      </c>
      <c r="CEY20" s="68">
        <f t="shared" si="666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7"/>
        <v>680</v>
      </c>
      <c r="CFG20" s="68">
        <f t="shared" si="668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9"/>
        <v>907</v>
      </c>
      <c r="CFO20" s="68">
        <f t="shared" si="670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1"/>
        <v>990</v>
      </c>
      <c r="CFW20" s="68">
        <f t="shared" si="672"/>
        <v>165</v>
      </c>
      <c r="CFX20" s="48"/>
      <c r="CFY20" s="49"/>
      <c r="CFZ20" s="49"/>
      <c r="CGA20" s="49"/>
      <c r="CGB20" s="49"/>
      <c r="CGC20" s="49"/>
      <c r="CGD20" s="67">
        <f t="shared" si="673"/>
        <v>0</v>
      </c>
      <c r="CGE20" s="68">
        <f t="shared" si="674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5"/>
        <v>899</v>
      </c>
      <c r="CGM20" s="68">
        <f t="shared" si="676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7"/>
        <v>1009</v>
      </c>
      <c r="CGU20" s="68">
        <f t="shared" si="678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9"/>
        <v>924</v>
      </c>
      <c r="CHC20" s="68">
        <f t="shared" si="680"/>
        <v>154</v>
      </c>
      <c r="CHD20" s="48"/>
      <c r="CHE20" s="49"/>
      <c r="CHF20" s="49"/>
      <c r="CHG20" s="49"/>
      <c r="CHH20" s="49"/>
      <c r="CHI20" s="49"/>
      <c r="CHJ20" s="67">
        <f t="shared" si="681"/>
        <v>0</v>
      </c>
      <c r="CHK20" s="68">
        <f t="shared" si="682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3"/>
        <v>901</v>
      </c>
      <c r="CHS20" s="68">
        <f t="shared" si="684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5"/>
        <v>770</v>
      </c>
      <c r="CIA20" s="68">
        <f t="shared" si="686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7"/>
        <v>1000</v>
      </c>
      <c r="CII20" s="68">
        <f t="shared" si="688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9"/>
        <v>993</v>
      </c>
      <c r="CIQ20" s="68">
        <f t="shared" si="690"/>
        <v>165.5</v>
      </c>
      <c r="CIR20" s="48"/>
      <c r="CIS20" s="49"/>
      <c r="CIT20" s="49"/>
      <c r="CIU20" s="49"/>
      <c r="CIV20" s="49"/>
      <c r="CIW20" s="49"/>
      <c r="CIX20" s="67">
        <f t="shared" si="691"/>
        <v>0</v>
      </c>
      <c r="CIY20" s="68">
        <f t="shared" si="692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3"/>
        <v>1121</v>
      </c>
      <c r="CJG20" s="68">
        <f t="shared" si="1206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4"/>
        <v>1540</v>
      </c>
      <c r="CJO20" s="68">
        <f t="shared" si="695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6"/>
        <v>218</v>
      </c>
      <c r="CJW20" s="68">
        <f t="shared" si="697"/>
        <v>36.333333333333336</v>
      </c>
      <c r="CJX20" s="48"/>
      <c r="CJY20" s="49"/>
      <c r="CJZ20" s="49"/>
      <c r="CKA20" s="49"/>
      <c r="CKB20" s="49"/>
      <c r="CKC20" s="49"/>
      <c r="CKD20" s="67">
        <f t="shared" si="698"/>
        <v>0</v>
      </c>
      <c r="CKE20" s="68">
        <f t="shared" si="699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700"/>
        <v>1183</v>
      </c>
      <c r="CKM20" s="68">
        <f t="shared" si="701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2"/>
        <v>604</v>
      </c>
      <c r="CKU20" s="68">
        <f t="shared" si="703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4"/>
        <v>663</v>
      </c>
      <c r="CLC20" s="68">
        <f t="shared" si="705"/>
        <v>110.5</v>
      </c>
      <c r="CLD20" s="48"/>
      <c r="CLE20" s="49"/>
      <c r="CLF20" s="49"/>
      <c r="CLG20" s="49"/>
      <c r="CLH20" s="49"/>
      <c r="CLI20" s="49"/>
      <c r="CLJ20" s="67">
        <f t="shared" si="706"/>
        <v>0</v>
      </c>
      <c r="CLK20" s="68">
        <f t="shared" si="707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8"/>
        <v>615</v>
      </c>
      <c r="CLS20" s="68">
        <f t="shared" si="709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10"/>
        <v>829</v>
      </c>
      <c r="CMA20" s="68">
        <f t="shared" si="711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2"/>
        <v>571</v>
      </c>
      <c r="CMI20" s="68">
        <f t="shared" si="713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4"/>
        <v>823</v>
      </c>
      <c r="CMQ20" s="68">
        <f t="shared" si="715"/>
        <v>137.16666666666666</v>
      </c>
      <c r="CMR20" s="48"/>
      <c r="CMS20" s="49"/>
      <c r="CMT20" s="49"/>
      <c r="CMU20" s="49"/>
      <c r="CMV20" s="49"/>
      <c r="CMW20" s="49"/>
      <c r="CMX20" s="67">
        <f t="shared" si="716"/>
        <v>0</v>
      </c>
      <c r="CMY20" s="68">
        <f t="shared" si="717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8"/>
        <v>888</v>
      </c>
      <c r="CNG20" s="68">
        <f t="shared" si="719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20"/>
        <v>2</v>
      </c>
      <c r="CNO20" s="68">
        <f t="shared" si="721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2"/>
        <v>899</v>
      </c>
      <c r="CNW20" s="68">
        <f t="shared" si="723"/>
        <v>149.83333333333334</v>
      </c>
      <c r="CNX20" s="48"/>
      <c r="CNY20" s="49"/>
      <c r="CNZ20" s="49"/>
      <c r="COA20" s="49"/>
      <c r="COB20" s="49"/>
      <c r="COC20" s="49"/>
      <c r="COD20" s="67">
        <f t="shared" si="724"/>
        <v>0</v>
      </c>
      <c r="COE20" s="68">
        <f t="shared" si="725"/>
        <v>0</v>
      </c>
      <c r="COF20" s="48"/>
      <c r="COG20" s="49"/>
      <c r="COH20" s="49"/>
      <c r="COI20" s="49"/>
      <c r="COJ20" s="49"/>
      <c r="COK20" s="49"/>
      <c r="COL20" s="67">
        <f t="shared" si="726"/>
        <v>0</v>
      </c>
      <c r="COM20" s="68">
        <f t="shared" si="727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8"/>
        <v>750</v>
      </c>
      <c r="COU20" s="68">
        <f t="shared" si="729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30"/>
        <v>0</v>
      </c>
      <c r="CPC20" s="68">
        <f t="shared" si="731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2"/>
        <v>627</v>
      </c>
      <c r="CPK20" s="68">
        <f t="shared" si="733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4"/>
        <v>0</v>
      </c>
      <c r="CPS20" s="68">
        <f t="shared" si="735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6"/>
        <v>392</v>
      </c>
      <c r="CQA20" s="68">
        <f t="shared" si="737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8"/>
        <v>549</v>
      </c>
      <c r="CQI20" s="68">
        <f t="shared" si="739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40"/>
        <v>0</v>
      </c>
      <c r="CQQ20" s="68">
        <f t="shared" si="741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2"/>
        <v>667</v>
      </c>
      <c r="CQY20" s="68">
        <f t="shared" si="743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4"/>
        <v>234</v>
      </c>
      <c r="CRG20" s="68">
        <f t="shared" si="745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6"/>
        <v>132</v>
      </c>
      <c r="CRO20" s="68">
        <f t="shared" si="747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8"/>
        <v>334</v>
      </c>
      <c r="CRW20" s="68">
        <f t="shared" si="749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50"/>
        <v>661</v>
      </c>
      <c r="CSE20" s="68">
        <f t="shared" si="751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2"/>
        <v>0</v>
      </c>
      <c r="CSM20" s="68">
        <f t="shared" si="753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4"/>
        <v>0</v>
      </c>
      <c r="CSU20" s="68">
        <f t="shared" si="755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6"/>
        <v>483</v>
      </c>
      <c r="CTC20" s="68">
        <f t="shared" si="757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8"/>
        <v>477</v>
      </c>
      <c r="CTK20" s="68">
        <f t="shared" si="759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60"/>
        <v>320</v>
      </c>
      <c r="CTS20" s="68">
        <f t="shared" si="761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2"/>
        <v>381</v>
      </c>
      <c r="CUA20" s="68">
        <f t="shared" si="763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4"/>
        <v>320</v>
      </c>
      <c r="CUI20" s="68">
        <f t="shared" si="765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6"/>
        <v>551</v>
      </c>
      <c r="CUQ20" s="68">
        <f t="shared" si="767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8"/>
        <v>0</v>
      </c>
      <c r="CUY20" s="68">
        <f t="shared" si="769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70"/>
        <v>370</v>
      </c>
      <c r="CVG20" s="68">
        <f t="shared" si="771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2"/>
        <v>533</v>
      </c>
      <c r="CVO20" s="68">
        <f t="shared" si="773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4"/>
        <v>431</v>
      </c>
      <c r="CVW20" s="68">
        <f t="shared" si="775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6"/>
        <v>268</v>
      </c>
      <c r="CWE20" s="68">
        <f t="shared" si="777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8"/>
        <v>0</v>
      </c>
      <c r="CWM20" s="68">
        <f t="shared" si="779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80"/>
        <v>541</v>
      </c>
      <c r="CWU20" s="68">
        <f t="shared" si="781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2"/>
        <v>414</v>
      </c>
      <c r="CXC20" s="43">
        <f t="shared" si="783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4"/>
        <v>0</v>
      </c>
      <c r="CXK20" s="43">
        <f t="shared" si="785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6"/>
        <v>199</v>
      </c>
      <c r="CXS20" s="43">
        <f t="shared" si="787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8"/>
        <v>474</v>
      </c>
      <c r="CYA20" s="43">
        <f t="shared" si="789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90"/>
        <v>561</v>
      </c>
      <c r="CYI20" s="43">
        <f t="shared" si="791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2"/>
        <v>150</v>
      </c>
      <c r="CYQ20" s="43">
        <f t="shared" si="793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4"/>
        <v>482</v>
      </c>
      <c r="CYY20" s="43">
        <f t="shared" si="795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6"/>
        <v>0</v>
      </c>
      <c r="CZG20" s="43">
        <f t="shared" si="797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8"/>
        <v>770</v>
      </c>
      <c r="CZO20" s="43">
        <f t="shared" si="799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800"/>
        <v>434</v>
      </c>
      <c r="CZW20" s="43">
        <f t="shared" si="801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2"/>
        <v>100</v>
      </c>
      <c r="DAE20" s="68">
        <f t="shared" si="803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4"/>
        <v>693</v>
      </c>
      <c r="DAM20" s="68">
        <f t="shared" si="805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6"/>
        <v>0</v>
      </c>
      <c r="DAU20" s="68">
        <f t="shared" si="807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8"/>
        <v>0</v>
      </c>
      <c r="DBC20" s="68">
        <f t="shared" si="809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10"/>
        <v>555</v>
      </c>
      <c r="DBK20" s="68">
        <f t="shared" si="811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2"/>
        <v>0</v>
      </c>
      <c r="DBS20" s="68">
        <f t="shared" si="813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4"/>
        <v>493</v>
      </c>
      <c r="DCA20" s="68">
        <f t="shared" si="815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6"/>
        <v>0</v>
      </c>
      <c r="DCI20" s="68">
        <f t="shared" si="817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8"/>
        <v>498</v>
      </c>
      <c r="DCQ20" s="68">
        <f t="shared" si="819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20"/>
        <v>440</v>
      </c>
      <c r="DCY20" s="68">
        <f t="shared" si="821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2"/>
        <v>4</v>
      </c>
      <c r="DDG20" s="68">
        <f t="shared" si="823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4"/>
        <v>500</v>
      </c>
      <c r="DDO20" s="43">
        <f t="shared" si="825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6"/>
        <v>461</v>
      </c>
      <c r="DDW20" s="43">
        <f t="shared" si="827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8"/>
        <v>342</v>
      </c>
      <c r="DEE20" s="43">
        <f t="shared" si="829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30"/>
        <v>328</v>
      </c>
      <c r="DEM20" s="43">
        <f t="shared" si="831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2"/>
        <v>0</v>
      </c>
      <c r="DEU20" s="43">
        <f t="shared" si="833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4"/>
        <v>680</v>
      </c>
      <c r="DFC20" s="43">
        <f t="shared" si="835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6"/>
        <v>115</v>
      </c>
      <c r="DFK20" s="43">
        <f t="shared" si="837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8"/>
        <v>0</v>
      </c>
      <c r="DFS20" s="68">
        <f t="shared" si="839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40"/>
        <v>503</v>
      </c>
      <c r="DGA20" s="43">
        <f t="shared" si="841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2"/>
        <v>220</v>
      </c>
      <c r="DGI20" s="43">
        <f t="shared" si="843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4"/>
        <v>686</v>
      </c>
      <c r="DGQ20" s="68">
        <f t="shared" si="845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6"/>
        <v>0</v>
      </c>
      <c r="DGY20" s="68">
        <f t="shared" si="847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8"/>
        <v>0</v>
      </c>
      <c r="DHG20" s="68">
        <f t="shared" si="849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50"/>
        <v>330</v>
      </c>
      <c r="DHO20" s="68">
        <f t="shared" si="851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2"/>
        <v>460</v>
      </c>
      <c r="DHW20" s="68">
        <f t="shared" si="853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4"/>
        <v>367</v>
      </c>
      <c r="DIE20" s="68">
        <f t="shared" si="855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6"/>
        <v>0</v>
      </c>
      <c r="DIM20" s="68">
        <f t="shared" si="857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8"/>
        <v>562</v>
      </c>
      <c r="DIU20" s="68">
        <f t="shared" si="859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60"/>
        <v>0</v>
      </c>
      <c r="DJC20" s="68">
        <f t="shared" si="861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2"/>
        <v>278</v>
      </c>
      <c r="DJK20" s="68">
        <f t="shared" si="863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4"/>
        <v>0</v>
      </c>
      <c r="DJS20" s="68">
        <f t="shared" si="865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6"/>
        <v>300</v>
      </c>
      <c r="DKA20" s="68">
        <f t="shared" si="867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8"/>
        <v>550</v>
      </c>
      <c r="DKI20" s="68">
        <f t="shared" si="869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70"/>
        <v>320</v>
      </c>
      <c r="DKQ20" s="68">
        <f t="shared" si="871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2"/>
        <v>152</v>
      </c>
      <c r="DKY20" s="68">
        <f t="shared" si="873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4"/>
        <v>361</v>
      </c>
      <c r="DLG20" s="68">
        <f t="shared" si="875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6"/>
        <v>0</v>
      </c>
      <c r="DLO20" s="68">
        <f t="shared" si="877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8"/>
        <v>602</v>
      </c>
      <c r="DLW20" s="68">
        <f t="shared" si="879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80"/>
        <v>0</v>
      </c>
      <c r="DME20" s="68">
        <f t="shared" si="881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2"/>
        <v>286</v>
      </c>
      <c r="DMM20" s="68">
        <f t="shared" si="883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4"/>
        <v>320</v>
      </c>
      <c r="DMU20" s="68">
        <f t="shared" si="885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6"/>
        <v>354</v>
      </c>
      <c r="DNC20" s="68">
        <f t="shared" si="887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8"/>
        <v>211</v>
      </c>
      <c r="DNK20" s="68">
        <f t="shared" si="889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90"/>
        <v>480</v>
      </c>
      <c r="DNS20" s="68">
        <f t="shared" si="891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2"/>
        <v>0</v>
      </c>
      <c r="DOA20" s="68">
        <f t="shared" si="893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4"/>
        <v>335</v>
      </c>
      <c r="DOI20" s="68">
        <f t="shared" si="895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6"/>
        <v>350</v>
      </c>
      <c r="DOQ20" s="68">
        <f t="shared" si="897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8"/>
        <v>280</v>
      </c>
      <c r="DOY20" s="68">
        <f t="shared" si="899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900"/>
        <v>0</v>
      </c>
      <c r="DPG20" s="68">
        <f t="shared" si="901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2"/>
        <v>220</v>
      </c>
      <c r="DPO20" s="68">
        <f t="shared" si="903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4"/>
        <v>340</v>
      </c>
      <c r="DPW20" s="492">
        <f t="shared" si="905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6"/>
        <v>348</v>
      </c>
      <c r="DQE20" s="492">
        <f t="shared" si="907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8"/>
        <v>300</v>
      </c>
      <c r="DQM20" s="492">
        <f t="shared" si="909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10"/>
        <v>17</v>
      </c>
      <c r="DQU20" s="68">
        <f t="shared" si="911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2"/>
        <v>406</v>
      </c>
      <c r="DRC20" s="492">
        <f t="shared" si="913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4"/>
        <v>482</v>
      </c>
      <c r="DRK20" s="492">
        <f t="shared" si="915"/>
        <v>80.333333333333329</v>
      </c>
      <c r="DRL20" s="48"/>
      <c r="DRM20" s="49"/>
      <c r="DRN20" s="49"/>
      <c r="DRO20" s="49"/>
      <c r="DRP20" s="49"/>
      <c r="DRQ20" s="49"/>
      <c r="DRR20" s="64">
        <f t="shared" si="916"/>
        <v>0</v>
      </c>
      <c r="DRS20" s="68">
        <f t="shared" si="917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8"/>
        <v>220</v>
      </c>
      <c r="DSA20" s="68">
        <f t="shared" si="919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20"/>
        <v>100</v>
      </c>
      <c r="DSI20" s="68">
        <f t="shared" si="921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2"/>
        <v>235</v>
      </c>
      <c r="DSQ20" s="68">
        <f t="shared" si="923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4"/>
        <v>400</v>
      </c>
      <c r="DSY20" s="68">
        <f t="shared" si="925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6"/>
        <v>152</v>
      </c>
      <c r="DTG20" s="68">
        <f t="shared" si="927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8"/>
        <v>480</v>
      </c>
      <c r="DTO20" s="68">
        <f t="shared" si="929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30"/>
        <v>368</v>
      </c>
      <c r="DTW20" s="68">
        <f t="shared" si="931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2"/>
        <v>0</v>
      </c>
      <c r="DUE20" s="68">
        <f t="shared" si="933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4"/>
        <v>0</v>
      </c>
      <c r="DUM20" s="68">
        <f t="shared" si="935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6"/>
        <v>240</v>
      </c>
      <c r="DUU20" s="184">
        <f t="shared" si="937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8"/>
        <v>400</v>
      </c>
      <c r="DVC20" s="68">
        <f t="shared" si="939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40"/>
        <v>332</v>
      </c>
      <c r="DVK20" s="68">
        <f t="shared" si="941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2"/>
        <v>0</v>
      </c>
      <c r="DVS20" s="68">
        <f t="shared" si="943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4"/>
        <v>320</v>
      </c>
      <c r="DWA20" s="68">
        <f t="shared" si="945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6"/>
        <v>348</v>
      </c>
      <c r="DWI20" s="68">
        <f t="shared" si="947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8"/>
        <v>440</v>
      </c>
      <c r="DWQ20" s="68">
        <f t="shared" si="949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50"/>
        <v>0</v>
      </c>
      <c r="DWY20" s="68">
        <f t="shared" si="1207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1"/>
        <v>0</v>
      </c>
      <c r="DXG20" s="68">
        <f t="shared" si="952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3"/>
        <v>0</v>
      </c>
      <c r="DXO20" s="68">
        <f t="shared" si="954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5"/>
        <v>499</v>
      </c>
      <c r="DXW20" s="68">
        <f t="shared" si="956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7"/>
        <v>0</v>
      </c>
      <c r="DYE20" s="68">
        <f t="shared" si="958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9"/>
        <v>606</v>
      </c>
      <c r="DYM20" s="68">
        <f t="shared" si="960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1"/>
        <v>0</v>
      </c>
      <c r="DYU20" s="68">
        <f t="shared" si="962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3"/>
        <v>0</v>
      </c>
      <c r="DZC20" s="68">
        <f t="shared" si="964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5"/>
        <v>341</v>
      </c>
      <c r="DZK20" s="68">
        <f t="shared" si="966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7"/>
        <v>0</v>
      </c>
      <c r="DZS20" s="68">
        <f t="shared" si="968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9"/>
        <v>330</v>
      </c>
      <c r="EAA20" s="68">
        <f t="shared" si="970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1"/>
        <v>0</v>
      </c>
      <c r="EAI20" s="68">
        <f t="shared" si="972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3"/>
        <v>334</v>
      </c>
      <c r="EAQ20" s="68">
        <f t="shared" si="1208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4"/>
        <v>281</v>
      </c>
      <c r="EAY20" s="68">
        <f t="shared" si="975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6"/>
        <v>352</v>
      </c>
      <c r="EBG20" s="68">
        <f t="shared" si="977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8"/>
        <v>221</v>
      </c>
      <c r="EBO20" s="68">
        <f t="shared" si="1137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9"/>
        <v>0</v>
      </c>
      <c r="EBW20" s="68">
        <f t="shared" si="980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1"/>
        <v>0</v>
      </c>
      <c r="ECE20" s="68">
        <f t="shared" si="982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3"/>
        <v>0</v>
      </c>
      <c r="ECM20" s="68">
        <f t="shared" si="984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5"/>
        <v>301</v>
      </c>
      <c r="ECU20" s="68">
        <f t="shared" si="986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7"/>
        <v>330</v>
      </c>
      <c r="EDC20" s="68">
        <f t="shared" si="988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9"/>
        <v>161</v>
      </c>
      <c r="EDK20" s="68">
        <f t="shared" si="990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1"/>
        <v>0</v>
      </c>
      <c r="EDS20" s="184">
        <f t="shared" si="992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3"/>
        <v>0</v>
      </c>
      <c r="EEA20" s="184">
        <f t="shared" si="994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5"/>
        <v>393</v>
      </c>
      <c r="EEI20" s="68">
        <f t="shared" si="996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7"/>
        <v>0</v>
      </c>
      <c r="EEQ20" s="68">
        <f t="shared" si="998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9"/>
        <v>0</v>
      </c>
      <c r="EEY20" s="68">
        <f t="shared" si="1000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1"/>
        <v>345</v>
      </c>
      <c r="EFG20" s="68">
        <f t="shared" si="1002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3"/>
        <v>0</v>
      </c>
      <c r="EFO20" s="68">
        <f t="shared" si="1004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5"/>
        <v>330</v>
      </c>
      <c r="EFW20" s="68">
        <f t="shared" si="1006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7"/>
        <v>110</v>
      </c>
      <c r="EGE20" s="68">
        <f t="shared" si="1008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9"/>
        <v>0</v>
      </c>
      <c r="EGM20" s="68">
        <f t="shared" si="1010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1"/>
        <v>731</v>
      </c>
      <c r="EGU20" s="68">
        <f t="shared" si="1209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2"/>
        <v>328</v>
      </c>
      <c r="EHC20" s="68">
        <f t="shared" si="1013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4"/>
        <v>220</v>
      </c>
      <c r="EHK20" s="68">
        <f t="shared" si="1015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6"/>
        <v>0</v>
      </c>
      <c r="EHS20" s="68">
        <f t="shared" si="1017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8"/>
        <v>0</v>
      </c>
      <c r="EIA20" s="68">
        <f t="shared" si="1019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20"/>
        <v>215</v>
      </c>
      <c r="EII20" s="68">
        <f t="shared" si="1021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2"/>
        <v>248</v>
      </c>
      <c r="EIQ20" s="68">
        <f t="shared" si="1023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4"/>
        <v>0</v>
      </c>
      <c r="EIY20" s="68">
        <f t="shared" si="1025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6"/>
        <v>296</v>
      </c>
      <c r="EJG20" s="68">
        <f t="shared" si="1027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8"/>
        <v>395</v>
      </c>
      <c r="EJO20" s="68">
        <f t="shared" si="1029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30"/>
        <v>0</v>
      </c>
      <c r="EJW20" s="68">
        <f t="shared" si="1031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2"/>
        <v>229</v>
      </c>
      <c r="EKE20" s="68">
        <f t="shared" si="1033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4"/>
        <v>0</v>
      </c>
      <c r="EKM20" s="68">
        <f t="shared" si="1035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6"/>
        <v>0</v>
      </c>
      <c r="EKU20" s="184">
        <f t="shared" si="1037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8"/>
        <v>0</v>
      </c>
      <c r="ELD20" s="211">
        <f t="shared" si="1039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40"/>
        <v>229</v>
      </c>
      <c r="ELL20" s="211">
        <f t="shared" si="1041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2"/>
        <v>198</v>
      </c>
      <c r="ELT20" s="211">
        <f t="shared" si="1043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4"/>
        <v>200</v>
      </c>
      <c r="EMB20" s="211">
        <f t="shared" si="1045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6"/>
        <v>0</v>
      </c>
      <c r="EMJ20" s="211">
        <f t="shared" si="1047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8"/>
        <v>220</v>
      </c>
      <c r="EMR20" s="211">
        <f t="shared" si="1049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50"/>
        <v>225</v>
      </c>
      <c r="EMZ20" s="211">
        <f t="shared" si="1051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2"/>
        <v>0</v>
      </c>
      <c r="ENH20" s="211">
        <f t="shared" si="1053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4"/>
        <v>221</v>
      </c>
      <c r="ENP20" s="211">
        <f t="shared" si="1055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6"/>
        <v>0</v>
      </c>
      <c r="ENX20" s="211">
        <f t="shared" si="1057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8"/>
        <v>0</v>
      </c>
      <c r="EOF20" s="211">
        <f t="shared" si="1059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60"/>
        <v>0</v>
      </c>
      <c r="EON20" s="211">
        <f t="shared" si="1061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2"/>
        <v>326</v>
      </c>
      <c r="EOV20" s="211">
        <f t="shared" si="1063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4"/>
        <v>0</v>
      </c>
      <c r="EPD20" s="211">
        <f t="shared" si="1065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6"/>
        <v>220</v>
      </c>
      <c r="EPL20" s="211">
        <f t="shared" si="1067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8"/>
        <v>0</v>
      </c>
      <c r="EPT20" s="211">
        <f t="shared" si="1069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70"/>
        <v>99</v>
      </c>
      <c r="EQB20" s="211">
        <f t="shared" si="1071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2"/>
        <v>99</v>
      </c>
      <c r="EQJ20" s="211">
        <f t="shared" si="1073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4"/>
        <v>200</v>
      </c>
      <c r="EQR20" s="211">
        <f t="shared" si="1075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6"/>
        <v>0</v>
      </c>
      <c r="EQZ20" s="211">
        <f t="shared" si="1077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8"/>
        <v>299</v>
      </c>
      <c r="ERH20" s="211">
        <f t="shared" si="1079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80"/>
        <v>0</v>
      </c>
      <c r="ERP20" s="211">
        <f t="shared" si="1081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2"/>
        <v>100</v>
      </c>
      <c r="ERX20" s="211">
        <f t="shared" si="1083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4"/>
        <v>180</v>
      </c>
      <c r="ESF20" s="211">
        <f t="shared" si="1085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6"/>
        <v>0</v>
      </c>
      <c r="ESN20" s="211">
        <f t="shared" si="1087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8"/>
        <v>0</v>
      </c>
      <c r="ESV20" s="211">
        <f t="shared" si="1089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90"/>
        <v>114</v>
      </c>
      <c r="ETD20" s="211">
        <f t="shared" si="1091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2"/>
        <v>223</v>
      </c>
      <c r="ETL20" s="211">
        <f t="shared" si="1093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4"/>
        <v>201</v>
      </c>
      <c r="ETT20" s="211">
        <f t="shared" si="1095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6"/>
        <v>0</v>
      </c>
      <c r="EUB20" s="211">
        <f t="shared" si="1097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8"/>
        <v>100</v>
      </c>
      <c r="EUJ20" s="211">
        <f t="shared" si="1099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100"/>
        <v>0</v>
      </c>
      <c r="EUR20" s="211">
        <f t="shared" si="1101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2"/>
        <v>0</v>
      </c>
      <c r="EUZ20" s="211">
        <f t="shared" si="1103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4"/>
        <v>160</v>
      </c>
      <c r="EVH20" s="211">
        <f t="shared" si="1105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6"/>
        <v>120</v>
      </c>
      <c r="EVP20" s="211">
        <f t="shared" si="1107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8"/>
        <v>0</v>
      </c>
      <c r="EVX20" s="211">
        <f t="shared" si="1109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10"/>
        <v>320</v>
      </c>
      <c r="EWF20" s="211">
        <f t="shared" si="1111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2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3"/>
        <v>240</v>
      </c>
      <c r="EWV20" s="211">
        <f t="shared" si="1114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5"/>
        <v>0</v>
      </c>
      <c r="EXD20" s="211">
        <f t="shared" si="1116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7"/>
        <v>232</v>
      </c>
      <c r="EXL20" s="211">
        <f t="shared" si="1118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9"/>
        <v>0</v>
      </c>
      <c r="EXT20" s="211">
        <f t="shared" si="1120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1"/>
        <v>100</v>
      </c>
      <c r="EYB20" s="211">
        <f t="shared" si="1122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3"/>
        <v>0</v>
      </c>
      <c r="EYJ20" s="211">
        <f t="shared" si="1124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5"/>
        <v>285</v>
      </c>
      <c r="EYR20" s="211">
        <f t="shared" si="1126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7"/>
        <v>0</v>
      </c>
      <c r="EYZ20" s="873">
        <f t="shared" si="1128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9"/>
        <v>110</v>
      </c>
      <c r="EZH20" s="873">
        <f t="shared" si="1130"/>
        <v>18.333333333333332</v>
      </c>
      <c r="EZI20" s="195"/>
      <c r="EZJ20" s="49"/>
      <c r="EZK20" s="49"/>
      <c r="EZL20" s="49"/>
      <c r="EZM20" s="49"/>
      <c r="EZN20" s="49"/>
      <c r="EZO20" s="872">
        <f t="shared" si="1131"/>
        <v>0</v>
      </c>
      <c r="EZP20" s="873">
        <f t="shared" si="1132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3"/>
        <v>0</v>
      </c>
      <c r="EZX20" s="873">
        <f t="shared" si="1134"/>
        <v>0</v>
      </c>
      <c r="EZY20" s="195"/>
      <c r="EZZ20" s="49">
        <v>0</v>
      </c>
      <c r="FAA20" s="49"/>
      <c r="FAB20" s="49"/>
      <c r="FAC20" s="49"/>
      <c r="FAD20" s="49"/>
      <c r="FAE20" s="872">
        <f t="shared" si="1135"/>
        <v>0</v>
      </c>
      <c r="FAF20" s="873">
        <f t="shared" si="1136"/>
        <v>0</v>
      </c>
    </row>
    <row r="21" spans="1:4088" s="8" customFormat="1" ht="15" customHeight="1" thickBot="1" x14ac:dyDescent="0.25">
      <c r="A21" s="301">
        <v>15</v>
      </c>
      <c r="B21" s="21" t="s">
        <v>134</v>
      </c>
      <c r="C21" s="275" t="s">
        <v>293</v>
      </c>
      <c r="D21" s="21">
        <v>25</v>
      </c>
      <c r="E21" s="24"/>
      <c r="F21" s="24">
        <v>900</v>
      </c>
      <c r="G21" s="24"/>
      <c r="H21" s="24"/>
      <c r="I21" s="24"/>
      <c r="J21" s="360">
        <f>SUMIF(SUMPK!$B:$B,$B:$B,SUMPK!$O:$O)</f>
        <v>0</v>
      </c>
      <c r="K21" s="15">
        <f t="shared" si="1210"/>
        <v>0</v>
      </c>
      <c r="L21" s="24">
        <f t="shared" si="189"/>
        <v>900</v>
      </c>
      <c r="M21" s="24">
        <f t="shared" si="190"/>
        <v>900</v>
      </c>
      <c r="N21" s="15">
        <v>0</v>
      </c>
      <c r="O21" s="276">
        <f t="shared" si="1212"/>
        <v>0</v>
      </c>
      <c r="P21" s="712">
        <v>0</v>
      </c>
      <c r="Q21" s="276">
        <f t="shared" si="192"/>
        <v>0</v>
      </c>
      <c r="R21" s="277">
        <f t="shared" si="193"/>
        <v>12.307692307692308</v>
      </c>
      <c r="S21" s="222">
        <v>320</v>
      </c>
      <c r="T21" s="276">
        <f t="shared" ref="T21" si="1215">IF(R21=0,0,M21/R21)</f>
        <v>73.125</v>
      </c>
      <c r="U21" s="303"/>
      <c r="V21" s="302">
        <f t="shared" ref="V21" si="1216">IF(R21=0,0,(M21+U21)/R21)</f>
        <v>73.125</v>
      </c>
      <c r="W21" s="304">
        <f t="shared" ref="W21" si="1217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3"/>
        <v>406</v>
      </c>
      <c r="AK21" s="53">
        <f t="shared" si="1144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5"/>
        <v>200</v>
      </c>
      <c r="AS21" s="53">
        <f t="shared" si="1146"/>
        <v>33.333333333333336</v>
      </c>
      <c r="AT21" s="50"/>
      <c r="AU21" s="51"/>
      <c r="AV21" s="51"/>
      <c r="AW21" s="51"/>
      <c r="AX21" s="51"/>
      <c r="AY21" s="51"/>
      <c r="AZ21" s="52">
        <f t="shared" si="1147"/>
        <v>0</v>
      </c>
      <c r="BA21" s="53">
        <f t="shared" si="1148"/>
        <v>0</v>
      </c>
      <c r="BB21" s="50"/>
      <c r="BC21" s="51">
        <v>296</v>
      </c>
      <c r="BD21" s="51"/>
      <c r="BE21" s="51"/>
      <c r="BF21" s="51"/>
      <c r="BG21" s="51"/>
      <c r="BH21" s="52">
        <f t="shared" si="1149"/>
        <v>296</v>
      </c>
      <c r="BI21" s="53">
        <f t="shared" si="1150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51"/>
        <v>400</v>
      </c>
      <c r="BQ21" s="53">
        <f t="shared" si="1152"/>
        <v>66.666666666666671</v>
      </c>
      <c r="BR21" s="50"/>
      <c r="BS21" s="51"/>
      <c r="BT21" s="51"/>
      <c r="BU21" s="51"/>
      <c r="BV21" s="51"/>
      <c r="BW21" s="51"/>
      <c r="BX21" s="52">
        <f t="shared" si="1153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4"/>
        <v>201</v>
      </c>
      <c r="CG21" s="53">
        <f t="shared" si="1155"/>
        <v>33.5</v>
      </c>
      <c r="CH21" s="50"/>
      <c r="CI21" s="51"/>
      <c r="CJ21" s="51"/>
      <c r="CK21" s="51"/>
      <c r="CL21" s="51"/>
      <c r="CM21" s="51"/>
      <c r="CN21" s="52">
        <f t="shared" si="1156"/>
        <v>0</v>
      </c>
      <c r="CO21" s="53">
        <f t="shared" si="1157"/>
        <v>0</v>
      </c>
      <c r="CP21" s="50"/>
      <c r="CQ21" s="51"/>
      <c r="CR21" s="51"/>
      <c r="CS21" s="51"/>
      <c r="CT21" s="51"/>
      <c r="CU21" s="51"/>
      <c r="CV21" s="52">
        <f t="shared" si="1158"/>
        <v>0</v>
      </c>
      <c r="CW21" s="53">
        <f t="shared" si="1159"/>
        <v>0</v>
      </c>
      <c r="CX21" s="50"/>
      <c r="CY21" s="51"/>
      <c r="CZ21" s="51"/>
      <c r="DA21" s="51">
        <v>199</v>
      </c>
      <c r="DB21" s="51"/>
      <c r="DC21" s="51"/>
      <c r="DD21" s="52">
        <f t="shared" si="1160"/>
        <v>199</v>
      </c>
      <c r="DE21" s="53">
        <f t="shared" si="1161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62"/>
        <v>300</v>
      </c>
      <c r="DM21" s="53">
        <f t="shared" si="1163"/>
        <v>50</v>
      </c>
      <c r="DN21" s="50"/>
      <c r="DO21" s="51"/>
      <c r="DP21" s="51"/>
      <c r="DQ21" s="51"/>
      <c r="DR21" s="51"/>
      <c r="DS21" s="51"/>
      <c r="DT21" s="52">
        <f t="shared" si="1164"/>
        <v>0</v>
      </c>
      <c r="DU21" s="53">
        <f t="shared" si="1165"/>
        <v>0</v>
      </c>
      <c r="DV21" s="50"/>
      <c r="DW21" s="51"/>
      <c r="DX21" s="51"/>
      <c r="DY21" s="51">
        <v>399</v>
      </c>
      <c r="DZ21" s="51"/>
      <c r="EA21" s="51"/>
      <c r="EB21" s="52">
        <f t="shared" si="1166"/>
        <v>399</v>
      </c>
      <c r="EC21" s="53">
        <f t="shared" si="1167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8"/>
        <v>177</v>
      </c>
      <c r="EK21" s="53">
        <f t="shared" si="1169"/>
        <v>29.5</v>
      </c>
      <c r="EL21" s="50"/>
      <c r="EM21" s="51"/>
      <c r="EN21" s="51"/>
      <c r="EO21" s="51"/>
      <c r="EP21" s="51"/>
      <c r="EQ21" s="51"/>
      <c r="ER21" s="52">
        <f t="shared" si="1170"/>
        <v>0</v>
      </c>
      <c r="ES21" s="53">
        <f t="shared" si="1171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72"/>
        <v>401</v>
      </c>
      <c r="FA21" s="53">
        <f t="shared" si="1173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4"/>
        <v>200</v>
      </c>
      <c r="FI21" s="53">
        <f t="shared" si="1175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6"/>
        <v>100</v>
      </c>
      <c r="FQ21" s="53">
        <f t="shared" si="1177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8"/>
        <v>202</v>
      </c>
      <c r="FY21" s="53">
        <f t="shared" si="1179"/>
        <v>33.666666666666664</v>
      </c>
      <c r="FZ21" s="50"/>
      <c r="GA21" s="51"/>
      <c r="GB21" s="51"/>
      <c r="GC21" s="51"/>
      <c r="GD21" s="51"/>
      <c r="GE21" s="51"/>
      <c r="GF21" s="52">
        <f t="shared" si="1180"/>
        <v>0</v>
      </c>
      <c r="GG21" s="53">
        <f t="shared" si="1181"/>
        <v>0</v>
      </c>
      <c r="GH21" s="50"/>
      <c r="GI21" s="51"/>
      <c r="GJ21" s="51"/>
      <c r="GK21" s="51"/>
      <c r="GL21" s="51">
        <v>193</v>
      </c>
      <c r="GM21" s="51"/>
      <c r="GN21" s="52">
        <f t="shared" si="1182"/>
        <v>193</v>
      </c>
      <c r="GO21" s="53">
        <f t="shared" si="1183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4"/>
        <v>201</v>
      </c>
      <c r="GW21" s="53">
        <f t="shared" si="1185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6"/>
        <v>204</v>
      </c>
      <c r="HE21" s="53">
        <f t="shared" si="1187"/>
        <v>34</v>
      </c>
      <c r="HF21" s="50"/>
      <c r="HG21" s="51"/>
      <c r="HH21" s="51"/>
      <c r="HI21" s="51"/>
      <c r="HJ21" s="51"/>
      <c r="HK21" s="51"/>
      <c r="HL21" s="52">
        <f t="shared" si="1188"/>
        <v>0</v>
      </c>
      <c r="HM21" s="53">
        <f t="shared" si="1189"/>
        <v>0</v>
      </c>
      <c r="HN21" s="84"/>
      <c r="HO21" s="85"/>
      <c r="HP21" s="85"/>
      <c r="HQ21" s="85"/>
      <c r="HR21" s="85"/>
      <c r="HS21" s="85"/>
      <c r="HT21" s="52">
        <f t="shared" si="1190"/>
        <v>0</v>
      </c>
      <c r="HU21" s="53">
        <f t="shared" si="1191"/>
        <v>0</v>
      </c>
      <c r="HV21" s="50"/>
      <c r="HW21" s="51"/>
      <c r="HX21" s="51"/>
      <c r="HY21" s="51"/>
      <c r="HZ21" s="51"/>
      <c r="IA21" s="51"/>
      <c r="IB21" s="52">
        <f t="shared" si="1192"/>
        <v>0</v>
      </c>
      <c r="IC21" s="53">
        <f t="shared" si="1193"/>
        <v>0</v>
      </c>
      <c r="ID21" s="50"/>
      <c r="IE21" s="51">
        <v>201</v>
      </c>
      <c r="IF21" s="51"/>
      <c r="IG21" s="51"/>
      <c r="IH21" s="51"/>
      <c r="II21" s="51"/>
      <c r="IJ21" s="52">
        <f t="shared" si="1194"/>
        <v>201</v>
      </c>
      <c r="IK21" s="53">
        <f t="shared" si="1195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6"/>
        <v>200</v>
      </c>
      <c r="IS21" s="70">
        <f t="shared" si="1197"/>
        <v>33.333333333333336</v>
      </c>
      <c r="IT21" s="50"/>
      <c r="IU21" s="51"/>
      <c r="IV21" s="51"/>
      <c r="IW21" s="51"/>
      <c r="IX21" s="51"/>
      <c r="IY21" s="51"/>
      <c r="IZ21" s="69">
        <f t="shared" si="1198"/>
        <v>0</v>
      </c>
      <c r="JA21" s="70">
        <f t="shared" si="1199"/>
        <v>0</v>
      </c>
      <c r="JB21" s="50"/>
      <c r="JC21" s="51"/>
      <c r="JD21" s="51"/>
      <c r="JE21" s="51"/>
      <c r="JF21" s="51"/>
      <c r="JG21" s="51"/>
      <c r="JH21" s="69">
        <f t="shared" si="1200"/>
        <v>0</v>
      </c>
      <c r="JI21" s="70">
        <f t="shared" si="1201"/>
        <v>0</v>
      </c>
      <c r="JJ21" s="50">
        <v>1783</v>
      </c>
      <c r="JK21" s="51"/>
      <c r="JL21" s="51"/>
      <c r="JM21" s="51"/>
      <c r="JN21" s="51"/>
      <c r="JO21" s="51"/>
      <c r="JP21" s="52">
        <f t="shared" si="1202"/>
        <v>1783</v>
      </c>
      <c r="JQ21" s="53">
        <f t="shared" si="1203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4"/>
        <v>1544</v>
      </c>
      <c r="JY21" s="53">
        <f t="shared" si="1205"/>
        <v>257.33333333333331</v>
      </c>
      <c r="JZ21" s="50"/>
      <c r="KA21" s="51"/>
      <c r="KB21" s="51"/>
      <c r="KC21" s="51"/>
      <c r="KD21" s="51"/>
      <c r="KE21" s="51"/>
      <c r="KF21" s="42">
        <f t="shared" si="196"/>
        <v>0</v>
      </c>
      <c r="KG21" s="43">
        <f t="shared" si="197"/>
        <v>0</v>
      </c>
      <c r="KH21" s="50"/>
      <c r="KI21" s="51">
        <v>968</v>
      </c>
      <c r="KJ21" s="51"/>
      <c r="KK21" s="51"/>
      <c r="KL21" s="51"/>
      <c r="KM21" s="51"/>
      <c r="KN21" s="69">
        <f t="shared" si="198"/>
        <v>968</v>
      </c>
      <c r="KO21" s="70">
        <f t="shared" si="199"/>
        <v>161.33333333333334</v>
      </c>
      <c r="KP21" s="50"/>
      <c r="KQ21" s="51"/>
      <c r="KR21" s="51"/>
      <c r="KS21" s="51"/>
      <c r="KT21" s="51"/>
      <c r="KU21" s="51"/>
      <c r="KV21" s="69">
        <f t="shared" si="200"/>
        <v>0</v>
      </c>
      <c r="KW21" s="70">
        <f t="shared" si="201"/>
        <v>0</v>
      </c>
      <c r="KX21" s="50"/>
      <c r="KY21" s="51"/>
      <c r="KZ21" s="51"/>
      <c r="LA21" s="51"/>
      <c r="LB21" s="51"/>
      <c r="LC21" s="51"/>
      <c r="LD21" s="69">
        <f t="shared" si="202"/>
        <v>0</v>
      </c>
      <c r="LE21" s="70">
        <f t="shared" si="203"/>
        <v>0</v>
      </c>
      <c r="LF21" s="50"/>
      <c r="LG21" s="51"/>
      <c r="LH21" s="51"/>
      <c r="LI21" s="51"/>
      <c r="LJ21" s="51"/>
      <c r="LK21" s="51">
        <v>959</v>
      </c>
      <c r="LL21" s="69">
        <f t="shared" si="204"/>
        <v>959</v>
      </c>
      <c r="LM21" s="70">
        <f t="shared" si="205"/>
        <v>159.83333333333334</v>
      </c>
      <c r="LN21" s="50"/>
      <c r="LO21" s="51"/>
      <c r="LP21" s="51"/>
      <c r="LQ21" s="51"/>
      <c r="LR21" s="51"/>
      <c r="LS21" s="51"/>
      <c r="LT21" s="69">
        <f t="shared" si="206"/>
        <v>0</v>
      </c>
      <c r="LU21" s="70">
        <f t="shared" si="207"/>
        <v>0</v>
      </c>
      <c r="LV21" s="50"/>
      <c r="LW21" s="51"/>
      <c r="LX21" s="51"/>
      <c r="LY21" s="51"/>
      <c r="LZ21" s="51"/>
      <c r="MA21" s="51"/>
      <c r="MB21" s="69">
        <f t="shared" si="208"/>
        <v>0</v>
      </c>
      <c r="MC21" s="70">
        <f t="shared" si="209"/>
        <v>0</v>
      </c>
      <c r="MD21" s="50">
        <v>979</v>
      </c>
      <c r="ME21" s="51"/>
      <c r="MF21" s="51"/>
      <c r="MG21" s="51"/>
      <c r="MH21" s="51"/>
      <c r="MI21" s="51"/>
      <c r="MJ21" s="69">
        <f t="shared" si="210"/>
        <v>979</v>
      </c>
      <c r="MK21" s="70">
        <f t="shared" si="211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2"/>
        <v>1607</v>
      </c>
      <c r="MS21" s="70">
        <f t="shared" si="213"/>
        <v>267.83333333333331</v>
      </c>
      <c r="MT21" s="50"/>
      <c r="MU21" s="51"/>
      <c r="MV21" s="51"/>
      <c r="MW21" s="51"/>
      <c r="MX21" s="51"/>
      <c r="MY21" s="51"/>
      <c r="MZ21" s="69">
        <f t="shared" si="214"/>
        <v>0</v>
      </c>
      <c r="NA21" s="70">
        <f t="shared" si="215"/>
        <v>0</v>
      </c>
      <c r="NB21" s="50"/>
      <c r="NC21" s="51"/>
      <c r="ND21" s="51"/>
      <c r="NE21" s="51"/>
      <c r="NF21" s="51"/>
      <c r="NG21" s="51">
        <v>2526</v>
      </c>
      <c r="NH21" s="69">
        <f t="shared" si="216"/>
        <v>2526</v>
      </c>
      <c r="NI21" s="70">
        <f t="shared" si="217"/>
        <v>421</v>
      </c>
      <c r="NJ21" s="50"/>
      <c r="NK21" s="51"/>
      <c r="NL21" s="51"/>
      <c r="NM21" s="51"/>
      <c r="NN21" s="51"/>
      <c r="NO21" s="51"/>
      <c r="NP21" s="69">
        <f t="shared" si="218"/>
        <v>0</v>
      </c>
      <c r="NQ21" s="70">
        <f t="shared" si="219"/>
        <v>0</v>
      </c>
      <c r="NR21" s="50"/>
      <c r="NS21" s="51"/>
      <c r="NT21" s="51"/>
      <c r="NU21" s="51"/>
      <c r="NV21" s="51"/>
      <c r="NW21" s="51"/>
      <c r="NX21" s="69">
        <f t="shared" si="220"/>
        <v>0</v>
      </c>
      <c r="NY21" s="70">
        <f t="shared" si="221"/>
        <v>0</v>
      </c>
      <c r="NZ21" s="50"/>
      <c r="OA21" s="51"/>
      <c r="OB21" s="51"/>
      <c r="OC21" s="51"/>
      <c r="OD21" s="51"/>
      <c r="OE21" s="51"/>
      <c r="OF21" s="69">
        <f t="shared" si="222"/>
        <v>0</v>
      </c>
      <c r="OG21" s="70">
        <f t="shared" si="223"/>
        <v>0</v>
      </c>
      <c r="OH21" s="50">
        <v>1670</v>
      </c>
      <c r="OI21" s="51"/>
      <c r="OJ21" s="51"/>
      <c r="OK21" s="51"/>
      <c r="OL21" s="51"/>
      <c r="OM21" s="51"/>
      <c r="ON21" s="69">
        <f t="shared" si="224"/>
        <v>1670</v>
      </c>
      <c r="OO21" s="70">
        <f t="shared" si="225"/>
        <v>278.33333333333331</v>
      </c>
      <c r="OP21" s="50"/>
      <c r="OQ21" s="51"/>
      <c r="OR21" s="51"/>
      <c r="OS21" s="51"/>
      <c r="OT21" s="51"/>
      <c r="OU21" s="51"/>
      <c r="OV21" s="69">
        <f t="shared" si="226"/>
        <v>0</v>
      </c>
      <c r="OW21" s="70">
        <f t="shared" si="227"/>
        <v>0</v>
      </c>
      <c r="OX21" s="50"/>
      <c r="OY21" s="51"/>
      <c r="OZ21" s="51"/>
      <c r="PA21" s="51"/>
      <c r="PB21" s="51"/>
      <c r="PC21" s="51"/>
      <c r="PD21" s="69">
        <f t="shared" si="228"/>
        <v>0</v>
      </c>
      <c r="PE21" s="70">
        <f t="shared" si="229"/>
        <v>0</v>
      </c>
      <c r="PF21" s="50"/>
      <c r="PG21" s="51"/>
      <c r="PH21" s="51">
        <v>1334</v>
      </c>
      <c r="PI21" s="51"/>
      <c r="PJ21" s="51"/>
      <c r="PK21" s="51"/>
      <c r="PL21" s="69">
        <f t="shared" si="230"/>
        <v>1334</v>
      </c>
      <c r="PM21" s="70">
        <f t="shared" si="231"/>
        <v>222.33333333333334</v>
      </c>
      <c r="PN21" s="50"/>
      <c r="PO21" s="51"/>
      <c r="PP21" s="51"/>
      <c r="PQ21" s="51"/>
      <c r="PR21" s="51"/>
      <c r="PS21" s="51"/>
      <c r="PT21" s="104">
        <f t="shared" si="232"/>
        <v>0</v>
      </c>
      <c r="PU21" s="105">
        <f t="shared" si="233"/>
        <v>0</v>
      </c>
      <c r="PV21" s="108"/>
      <c r="PW21" s="109"/>
      <c r="PX21" s="109"/>
      <c r="PY21" s="109"/>
      <c r="PZ21" s="109"/>
      <c r="QA21" s="109"/>
      <c r="QB21" s="110">
        <f t="shared" si="234"/>
        <v>0</v>
      </c>
      <c r="QC21" s="111">
        <f t="shared" si="235"/>
        <v>0</v>
      </c>
      <c r="QD21" s="108"/>
      <c r="QE21" s="109"/>
      <c r="QF21" s="109"/>
      <c r="QG21" s="109"/>
      <c r="QH21" s="109"/>
      <c r="QI21" s="109"/>
      <c r="QJ21" s="110">
        <f t="shared" si="236"/>
        <v>0</v>
      </c>
      <c r="QK21" s="111">
        <f t="shared" si="237"/>
        <v>0</v>
      </c>
      <c r="QL21" s="108"/>
      <c r="QM21" s="109"/>
      <c r="QN21" s="109"/>
      <c r="QO21" s="109"/>
      <c r="QP21" s="109"/>
      <c r="QQ21" s="109"/>
      <c r="QR21" s="110">
        <f t="shared" si="238"/>
        <v>0</v>
      </c>
      <c r="QS21" s="111">
        <f t="shared" si="239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40"/>
        <v>1298</v>
      </c>
      <c r="RA21" s="111">
        <f t="shared" si="241"/>
        <v>216.33333333333334</v>
      </c>
      <c r="RB21" s="108"/>
      <c r="RC21" s="109"/>
      <c r="RD21" s="109"/>
      <c r="RE21" s="109"/>
      <c r="RF21" s="109"/>
      <c r="RG21" s="109"/>
      <c r="RH21" s="110">
        <f t="shared" si="242"/>
        <v>0</v>
      </c>
      <c r="RI21" s="111">
        <f t="shared" si="243"/>
        <v>0</v>
      </c>
      <c r="RJ21" s="108"/>
      <c r="RK21" s="109"/>
      <c r="RL21" s="109"/>
      <c r="RM21" s="109"/>
      <c r="RN21" s="109"/>
      <c r="RO21" s="109"/>
      <c r="RP21" s="110">
        <f t="shared" si="244"/>
        <v>0</v>
      </c>
      <c r="RQ21" s="111">
        <f t="shared" si="245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6"/>
        <v>1306</v>
      </c>
      <c r="RY21" s="111">
        <f t="shared" si="247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8"/>
        <v>1319</v>
      </c>
      <c r="SG21" s="111">
        <f t="shared" si="249"/>
        <v>219.83333333333334</v>
      </c>
      <c r="SH21" s="108"/>
      <c r="SI21" s="109"/>
      <c r="SJ21" s="109"/>
      <c r="SK21" s="109"/>
      <c r="SL21" s="109"/>
      <c r="SM21" s="109"/>
      <c r="SN21" s="110">
        <f t="shared" si="250"/>
        <v>0</v>
      </c>
      <c r="SO21" s="111">
        <f t="shared" si="251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2"/>
        <v>4000</v>
      </c>
      <c r="SW21" s="111">
        <f t="shared" si="253"/>
        <v>666.66666666666663</v>
      </c>
      <c r="SX21" s="108"/>
      <c r="SY21" s="109"/>
      <c r="SZ21" s="109"/>
      <c r="TA21" s="109"/>
      <c r="TB21" s="109"/>
      <c r="TC21" s="109"/>
      <c r="TD21" s="110">
        <f t="shared" si="254"/>
        <v>0</v>
      </c>
      <c r="TE21" s="111">
        <f t="shared" si="255"/>
        <v>0</v>
      </c>
      <c r="TF21" s="108"/>
      <c r="TG21" s="109"/>
      <c r="TH21" s="109"/>
      <c r="TI21" s="109"/>
      <c r="TJ21" s="109"/>
      <c r="TK21" s="109"/>
      <c r="TL21" s="110">
        <f t="shared" si="256"/>
        <v>0</v>
      </c>
      <c r="TM21" s="111">
        <f t="shared" si="257"/>
        <v>0</v>
      </c>
      <c r="TN21" s="108"/>
      <c r="TO21" s="109"/>
      <c r="TP21" s="109"/>
      <c r="TQ21" s="109"/>
      <c r="TR21" s="109"/>
      <c r="TS21" s="109"/>
      <c r="TT21" s="110">
        <f t="shared" si="258"/>
        <v>0</v>
      </c>
      <c r="TU21" s="111">
        <f t="shared" si="259"/>
        <v>0</v>
      </c>
      <c r="TV21" s="108"/>
      <c r="TW21" s="109"/>
      <c r="TX21" s="109"/>
      <c r="TY21" s="109"/>
      <c r="TZ21" s="109"/>
      <c r="UA21" s="109"/>
      <c r="UB21" s="110">
        <f t="shared" si="260"/>
        <v>0</v>
      </c>
      <c r="UC21" s="111">
        <f t="shared" si="261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2"/>
        <v>1332</v>
      </c>
      <c r="UK21" s="111">
        <f t="shared" si="263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4"/>
        <v>0</v>
      </c>
      <c r="UT21" s="111">
        <f t="shared" si="265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6"/>
        <v>1316</v>
      </c>
      <c r="VB21" s="111">
        <f t="shared" si="267"/>
        <v>219.33333333333334</v>
      </c>
      <c r="VC21" s="108"/>
      <c r="VD21" s="109"/>
      <c r="VE21" s="109"/>
      <c r="VF21" s="109"/>
      <c r="VG21" s="109"/>
      <c r="VH21" s="109"/>
      <c r="VI21" s="110">
        <f t="shared" si="268"/>
        <v>0</v>
      </c>
      <c r="VJ21" s="111">
        <f t="shared" si="269"/>
        <v>0</v>
      </c>
      <c r="VK21" s="108"/>
      <c r="VL21" s="109"/>
      <c r="VM21" s="109"/>
      <c r="VN21" s="109"/>
      <c r="VO21" s="109"/>
      <c r="VP21" s="109"/>
      <c r="VQ21" s="110">
        <f t="shared" si="270"/>
        <v>0</v>
      </c>
      <c r="VR21" s="111">
        <f t="shared" si="271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2"/>
        <v>2618</v>
      </c>
      <c r="VZ21" s="111">
        <f t="shared" si="273"/>
        <v>436.33333333333331</v>
      </c>
      <c r="WA21" s="65"/>
      <c r="WB21" s="66"/>
      <c r="WC21" s="66"/>
      <c r="WD21" s="66"/>
      <c r="WE21" s="66"/>
      <c r="WF21" s="66"/>
      <c r="WG21" s="69">
        <f t="shared" si="274"/>
        <v>0</v>
      </c>
      <c r="WH21" s="70">
        <f t="shared" si="275"/>
        <v>0</v>
      </c>
      <c r="WI21" s="50"/>
      <c r="WJ21" s="51"/>
      <c r="WK21" s="51"/>
      <c r="WL21" s="51"/>
      <c r="WM21" s="51">
        <v>1318</v>
      </c>
      <c r="WN21" s="51"/>
      <c r="WO21" s="69">
        <f t="shared" si="276"/>
        <v>1318</v>
      </c>
      <c r="WP21" s="70">
        <f t="shared" si="277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8"/>
        <v>1317</v>
      </c>
      <c r="WY21" s="70">
        <f t="shared" si="279"/>
        <v>219.5</v>
      </c>
      <c r="WZ21" s="50"/>
      <c r="XA21" s="51"/>
      <c r="XB21" s="51"/>
      <c r="XC21" s="51"/>
      <c r="XD21" s="51"/>
      <c r="XE21" s="51"/>
      <c r="XF21" s="51"/>
      <c r="XG21" s="69">
        <f t="shared" si="280"/>
        <v>0</v>
      </c>
      <c r="XH21" s="70">
        <f t="shared" si="281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2"/>
        <v>993</v>
      </c>
      <c r="XQ21" s="111">
        <f t="shared" si="283"/>
        <v>165.5</v>
      </c>
      <c r="XR21" s="50"/>
      <c r="XS21" s="51"/>
      <c r="XT21" s="51"/>
      <c r="XU21" s="51"/>
      <c r="XV21" s="51"/>
      <c r="XW21" s="51"/>
      <c r="XX21" s="51"/>
      <c r="XY21" s="69">
        <f t="shared" si="284"/>
        <v>0</v>
      </c>
      <c r="XZ21" s="70">
        <f t="shared" si="285"/>
        <v>0</v>
      </c>
      <c r="YA21" s="50"/>
      <c r="YB21" s="51"/>
      <c r="YC21" s="51"/>
      <c r="YD21" s="51"/>
      <c r="YE21" s="51"/>
      <c r="YF21" s="51"/>
      <c r="YG21" s="51"/>
      <c r="YH21" s="69">
        <f t="shared" si="286"/>
        <v>0</v>
      </c>
      <c r="YI21" s="70">
        <f t="shared" si="287"/>
        <v>0</v>
      </c>
      <c r="YJ21" s="50"/>
      <c r="YK21" s="51"/>
      <c r="YL21" s="51"/>
      <c r="YM21" s="51"/>
      <c r="YN21" s="51"/>
      <c r="YO21" s="51"/>
      <c r="YP21" s="51"/>
      <c r="YQ21" s="69">
        <f t="shared" si="288"/>
        <v>0</v>
      </c>
      <c r="YR21" s="70">
        <f t="shared" si="289"/>
        <v>0</v>
      </c>
      <c r="YS21" s="50">
        <v>657</v>
      </c>
      <c r="YT21" s="51"/>
      <c r="YU21" s="51"/>
      <c r="YV21" s="51"/>
      <c r="YW21" s="51"/>
      <c r="YX21" s="51"/>
      <c r="YY21" s="69">
        <f t="shared" si="290"/>
        <v>657</v>
      </c>
      <c r="YZ21" s="70">
        <f t="shared" si="291"/>
        <v>109.5</v>
      </c>
      <c r="ZA21" s="50"/>
      <c r="ZB21" s="51"/>
      <c r="ZC21" s="51"/>
      <c r="ZD21" s="51"/>
      <c r="ZE21" s="51"/>
      <c r="ZF21" s="51"/>
      <c r="ZG21" s="69">
        <f t="shared" si="292"/>
        <v>0</v>
      </c>
      <c r="ZH21" s="70">
        <f t="shared" si="293"/>
        <v>0</v>
      </c>
      <c r="ZI21" s="50"/>
      <c r="ZJ21" s="51"/>
      <c r="ZK21" s="51"/>
      <c r="ZL21" s="51"/>
      <c r="ZM21" s="51"/>
      <c r="ZN21" s="51"/>
      <c r="ZO21" s="69">
        <f t="shared" si="294"/>
        <v>0</v>
      </c>
      <c r="ZP21" s="70">
        <f t="shared" si="295"/>
        <v>0</v>
      </c>
      <c r="ZQ21" s="50"/>
      <c r="ZR21" s="51"/>
      <c r="ZS21" s="51"/>
      <c r="ZT21" s="51"/>
      <c r="ZU21" s="51"/>
      <c r="ZV21" s="51"/>
      <c r="ZW21" s="51"/>
      <c r="ZX21" s="67">
        <f t="shared" si="296"/>
        <v>0</v>
      </c>
      <c r="ZY21" s="70">
        <f t="shared" si="297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8"/>
        <v>974</v>
      </c>
      <c r="AAH21" s="70">
        <f t="shared" si="299"/>
        <v>162.33333333333334</v>
      </c>
      <c r="AAI21" s="50"/>
      <c r="AAJ21" s="51"/>
      <c r="AAK21" s="51"/>
      <c r="AAL21" s="51"/>
      <c r="AAM21" s="51"/>
      <c r="AAN21" s="51"/>
      <c r="AAO21" s="69">
        <f t="shared" si="300"/>
        <v>0</v>
      </c>
      <c r="AAP21" s="70">
        <f t="shared" si="301"/>
        <v>0</v>
      </c>
      <c r="AAQ21" s="50"/>
      <c r="AAR21" s="51"/>
      <c r="AAS21" s="51"/>
      <c r="AAT21" s="51"/>
      <c r="AAU21" s="51"/>
      <c r="AAV21" s="51"/>
      <c r="AAW21" s="69">
        <f t="shared" si="302"/>
        <v>0</v>
      </c>
      <c r="AAX21" s="70">
        <f t="shared" si="303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4"/>
        <v>645</v>
      </c>
      <c r="ABF21" s="70">
        <f t="shared" si="305"/>
        <v>107.5</v>
      </c>
      <c r="ABG21" s="50"/>
      <c r="ABH21" s="51"/>
      <c r="ABI21" s="51"/>
      <c r="ABJ21" s="51"/>
      <c r="ABK21" s="51"/>
      <c r="ABL21" s="51"/>
      <c r="ABM21" s="69">
        <f t="shared" si="306"/>
        <v>0</v>
      </c>
      <c r="ABN21" s="70">
        <f t="shared" si="307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8"/>
        <v>646</v>
      </c>
      <c r="ABV21" s="70">
        <f t="shared" si="309"/>
        <v>107.66666666666667</v>
      </c>
      <c r="ABW21" s="50"/>
      <c r="ABX21" s="51"/>
      <c r="ABY21" s="51"/>
      <c r="ABZ21" s="51"/>
      <c r="ACA21" s="51"/>
      <c r="ACB21" s="51"/>
      <c r="ACC21" s="69">
        <f t="shared" si="310"/>
        <v>0</v>
      </c>
      <c r="ACD21" s="70">
        <f t="shared" si="311"/>
        <v>0</v>
      </c>
      <c r="ACE21" s="50"/>
      <c r="ACF21" s="51"/>
      <c r="ACG21" s="51"/>
      <c r="ACH21" s="51"/>
      <c r="ACI21" s="51"/>
      <c r="ACJ21" s="51"/>
      <c r="ACK21" s="69">
        <f t="shared" si="312"/>
        <v>0</v>
      </c>
      <c r="ACL21" s="70">
        <f t="shared" si="313"/>
        <v>0</v>
      </c>
      <c r="ACM21" s="50"/>
      <c r="ACN21" s="51"/>
      <c r="ACO21" s="51"/>
      <c r="ACP21" s="51"/>
      <c r="ACQ21" s="51"/>
      <c r="ACR21" s="51"/>
      <c r="ACS21" s="69">
        <f t="shared" si="314"/>
        <v>0</v>
      </c>
      <c r="ACT21" s="70">
        <f t="shared" si="315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6"/>
        <v>662</v>
      </c>
      <c r="ADB21" s="70">
        <f t="shared" si="317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8"/>
        <v>662</v>
      </c>
      <c r="ADJ21" s="70">
        <f t="shared" si="319"/>
        <v>110.33333333333333</v>
      </c>
      <c r="ADK21" s="50"/>
      <c r="ADL21" s="51"/>
      <c r="ADM21" s="51"/>
      <c r="ADN21" s="51"/>
      <c r="ADO21" s="51"/>
      <c r="ADP21" s="51"/>
      <c r="ADQ21" s="69">
        <f t="shared" si="320"/>
        <v>0</v>
      </c>
      <c r="ADR21" s="70">
        <f t="shared" si="321"/>
        <v>0</v>
      </c>
      <c r="ADS21" s="50"/>
      <c r="ADT21" s="51"/>
      <c r="ADU21" s="51"/>
      <c r="ADV21" s="51"/>
      <c r="ADW21" s="51"/>
      <c r="ADX21" s="51"/>
      <c r="ADY21" s="69">
        <f t="shared" si="322"/>
        <v>0</v>
      </c>
      <c r="ADZ21" s="70">
        <f t="shared" si="323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4"/>
        <v>657</v>
      </c>
      <c r="AEH21" s="70">
        <f t="shared" si="325"/>
        <v>109.5</v>
      </c>
      <c r="AEI21" s="50"/>
      <c r="AEJ21" s="51"/>
      <c r="AEK21" s="51"/>
      <c r="AEL21" s="51"/>
      <c r="AEM21" s="51"/>
      <c r="AEN21" s="51"/>
      <c r="AEO21" s="69">
        <f t="shared" si="326"/>
        <v>0</v>
      </c>
      <c r="AEP21" s="70">
        <f t="shared" si="327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8"/>
        <v>666</v>
      </c>
      <c r="AEX21" s="70">
        <f t="shared" si="329"/>
        <v>111</v>
      </c>
      <c r="AEY21" s="50"/>
      <c r="AEZ21" s="51"/>
      <c r="AFA21" s="51"/>
      <c r="AFB21" s="51"/>
      <c r="AFC21" s="51"/>
      <c r="AFD21" s="51"/>
      <c r="AFE21" s="69">
        <f t="shared" si="330"/>
        <v>0</v>
      </c>
      <c r="AFF21" s="70">
        <f t="shared" si="331"/>
        <v>0</v>
      </c>
      <c r="AFG21" s="50"/>
      <c r="AFH21" s="51"/>
      <c r="AFI21" s="51"/>
      <c r="AFJ21" s="51"/>
      <c r="AFK21" s="51"/>
      <c r="AFL21" s="51"/>
      <c r="AFM21" s="69">
        <f t="shared" si="332"/>
        <v>0</v>
      </c>
      <c r="AFN21" s="70">
        <f t="shared" si="333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4"/>
        <v>665</v>
      </c>
      <c r="AFV21" s="70">
        <f t="shared" si="335"/>
        <v>110.83333333333333</v>
      </c>
      <c r="AFW21" s="50"/>
      <c r="AFX21" s="51"/>
      <c r="AFY21" s="51"/>
      <c r="AFZ21" s="51"/>
      <c r="AGA21" s="51"/>
      <c r="AGB21" s="51"/>
      <c r="AGC21" s="69">
        <f t="shared" si="336"/>
        <v>0</v>
      </c>
      <c r="AGD21" s="70">
        <f t="shared" si="337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8"/>
        <v>638</v>
      </c>
      <c r="AGL21" s="70">
        <f t="shared" si="339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40"/>
        <v>0</v>
      </c>
      <c r="AGU21" s="70">
        <f t="shared" si="341"/>
        <v>0</v>
      </c>
      <c r="AGV21" s="50"/>
      <c r="AGW21" s="51"/>
      <c r="AGX21" s="51"/>
      <c r="AGY21" s="51"/>
      <c r="AGZ21" s="51"/>
      <c r="AHA21" s="51"/>
      <c r="AHB21" s="69">
        <f t="shared" si="342"/>
        <v>0</v>
      </c>
      <c r="AHC21" s="70">
        <f t="shared" si="343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4"/>
        <v>660</v>
      </c>
      <c r="AHK21" s="70">
        <f t="shared" si="345"/>
        <v>22.758620689655171</v>
      </c>
      <c r="AHL21" s="50"/>
      <c r="AHM21" s="51"/>
      <c r="AHN21" s="51"/>
      <c r="AHO21" s="51"/>
      <c r="AHP21" s="51"/>
      <c r="AHQ21" s="51"/>
      <c r="AHR21" s="69">
        <f t="shared" si="346"/>
        <v>0</v>
      </c>
      <c r="AHS21" s="70">
        <f t="shared" si="347"/>
        <v>0</v>
      </c>
      <c r="AHT21" s="50"/>
      <c r="AHU21" s="51"/>
      <c r="AHV21" s="51"/>
      <c r="AHW21" s="51"/>
      <c r="AHX21" s="51"/>
      <c r="AHY21" s="51"/>
      <c r="AHZ21" s="69">
        <f t="shared" si="348"/>
        <v>0</v>
      </c>
      <c r="AIA21" s="70">
        <f t="shared" si="349"/>
        <v>0</v>
      </c>
      <c r="AIB21" s="50"/>
      <c r="AIC21" s="51"/>
      <c r="AID21" s="51"/>
      <c r="AIE21" s="51"/>
      <c r="AIF21" s="51"/>
      <c r="AIG21" s="51"/>
      <c r="AIH21" s="69">
        <f t="shared" si="350"/>
        <v>0</v>
      </c>
      <c r="AII21" s="70">
        <f t="shared" si="351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2"/>
        <v>651</v>
      </c>
      <c r="AIQ21" s="70">
        <f t="shared" si="353"/>
        <v>22.448275862068964</v>
      </c>
      <c r="AIR21" s="50"/>
      <c r="AIS21" s="51"/>
      <c r="AIT21" s="51"/>
      <c r="AIU21" s="51"/>
      <c r="AIV21" s="51"/>
      <c r="AIW21" s="51"/>
      <c r="AIX21" s="69">
        <f t="shared" si="354"/>
        <v>0</v>
      </c>
      <c r="AIY21" s="70">
        <f t="shared" si="355"/>
        <v>0</v>
      </c>
      <c r="AIZ21" s="50"/>
      <c r="AJA21" s="51"/>
      <c r="AJB21" s="51"/>
      <c r="AJC21" s="51"/>
      <c r="AJD21" s="51"/>
      <c r="AJE21" s="51"/>
      <c r="AJF21" s="69">
        <f t="shared" si="356"/>
        <v>0</v>
      </c>
      <c r="AJG21" s="70">
        <f t="shared" si="357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8"/>
        <v>635</v>
      </c>
      <c r="AJO21" s="53">
        <f t="shared" si="359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60"/>
        <v>1000</v>
      </c>
      <c r="AJW21" s="53">
        <f t="shared" si="361"/>
        <v>34.482758620689658</v>
      </c>
      <c r="AJX21" s="50"/>
      <c r="AJY21" s="51"/>
      <c r="AJZ21" s="51"/>
      <c r="AKA21" s="51"/>
      <c r="AKB21" s="51"/>
      <c r="AKC21" s="51"/>
      <c r="AKD21" s="69">
        <f t="shared" si="362"/>
        <v>0</v>
      </c>
      <c r="AKE21" s="70">
        <f t="shared" si="363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4"/>
        <v>645</v>
      </c>
      <c r="AKM21" s="184">
        <f t="shared" si="365"/>
        <v>107.5</v>
      </c>
      <c r="AKN21" s="196"/>
      <c r="AKO21" s="197"/>
      <c r="AKP21" s="197"/>
      <c r="AKQ21" s="197"/>
      <c r="AKR21" s="197"/>
      <c r="AKS21" s="197"/>
      <c r="AKT21" s="194">
        <f t="shared" si="366"/>
        <v>0</v>
      </c>
      <c r="AKU21" s="199">
        <f t="shared" si="367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8"/>
        <v>971</v>
      </c>
      <c r="ALC21" s="70">
        <f t="shared" si="369"/>
        <v>161.83333333333334</v>
      </c>
      <c r="ALD21" s="50"/>
      <c r="ALE21" s="51"/>
      <c r="ALF21" s="51"/>
      <c r="ALG21" s="51"/>
      <c r="ALH21" s="51"/>
      <c r="ALI21" s="51"/>
      <c r="ALJ21" s="69">
        <f t="shared" si="370"/>
        <v>0</v>
      </c>
      <c r="ALK21" s="70">
        <f t="shared" si="371"/>
        <v>0</v>
      </c>
      <c r="ALL21" s="50"/>
      <c r="ALM21" s="51"/>
      <c r="ALN21" s="51"/>
      <c r="ALO21" s="51"/>
      <c r="ALP21" s="51"/>
      <c r="ALQ21" s="51"/>
      <c r="ALR21" s="69">
        <f t="shared" si="372"/>
        <v>0</v>
      </c>
      <c r="ALS21" s="70">
        <f t="shared" si="373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4"/>
        <v>951</v>
      </c>
      <c r="AMA21" s="70">
        <f t="shared" si="375"/>
        <v>158.5</v>
      </c>
      <c r="AMB21" s="50"/>
      <c r="AMC21" s="51"/>
      <c r="AMD21" s="51"/>
      <c r="AME21" s="51"/>
      <c r="AMF21" s="51"/>
      <c r="AMG21" s="51"/>
      <c r="AMH21" s="69">
        <f t="shared" si="376"/>
        <v>0</v>
      </c>
      <c r="AMI21" s="70">
        <f t="shared" si="377"/>
        <v>0</v>
      </c>
      <c r="AMJ21" s="50"/>
      <c r="AMK21" s="51"/>
      <c r="AML21" s="51"/>
      <c r="AMM21" s="51"/>
      <c r="AMN21" s="51"/>
      <c r="AMO21" s="51"/>
      <c r="AMP21" s="69">
        <f t="shared" si="378"/>
        <v>0</v>
      </c>
      <c r="AMQ21" s="70">
        <f t="shared" si="379"/>
        <v>0</v>
      </c>
      <c r="AMR21" s="50"/>
      <c r="AMS21" s="51"/>
      <c r="AMT21" s="51"/>
      <c r="AMU21" s="51"/>
      <c r="AMV21" s="51"/>
      <c r="AMW21" s="51"/>
      <c r="AMX21" s="69">
        <f t="shared" si="380"/>
        <v>0</v>
      </c>
      <c r="AMY21" s="70">
        <f t="shared" si="381"/>
        <v>0</v>
      </c>
      <c r="AMZ21" s="50"/>
      <c r="ANA21" s="51"/>
      <c r="ANB21" s="51"/>
      <c r="ANC21" s="51"/>
      <c r="AND21" s="51"/>
      <c r="ANE21" s="51"/>
      <c r="ANF21" s="69">
        <f t="shared" si="382"/>
        <v>0</v>
      </c>
      <c r="ANG21" s="70">
        <f t="shared" si="383"/>
        <v>0</v>
      </c>
      <c r="ANH21" s="50"/>
      <c r="ANI21" s="51"/>
      <c r="ANJ21" s="51"/>
      <c r="ANK21" s="51"/>
      <c r="ANL21" s="51"/>
      <c r="ANM21" s="51"/>
      <c r="ANN21" s="67">
        <f t="shared" si="384"/>
        <v>0</v>
      </c>
      <c r="ANO21" s="68">
        <f t="shared" si="385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6"/>
        <v>643</v>
      </c>
      <c r="ANW21" s="70">
        <f t="shared" si="387"/>
        <v>107.16666666666667</v>
      </c>
      <c r="ANX21" s="84"/>
      <c r="ANY21" s="85"/>
      <c r="ANZ21" s="85"/>
      <c r="AOA21" s="85"/>
      <c r="AOB21" s="85"/>
      <c r="AOC21" s="85"/>
      <c r="AOD21" s="69">
        <f t="shared" si="388"/>
        <v>0</v>
      </c>
      <c r="AOE21" s="70">
        <f t="shared" si="389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90"/>
        <v>646</v>
      </c>
      <c r="AOM21" s="70">
        <f t="shared" si="391"/>
        <v>107.66666666666667</v>
      </c>
      <c r="AON21" s="50"/>
      <c r="AOO21" s="51"/>
      <c r="AOP21" s="51"/>
      <c r="AOQ21" s="51"/>
      <c r="AOR21" s="51"/>
      <c r="AOS21" s="51"/>
      <c r="AOT21" s="69">
        <f t="shared" si="392"/>
        <v>0</v>
      </c>
      <c r="AOU21" s="70">
        <f t="shared" si="393"/>
        <v>0</v>
      </c>
      <c r="AOV21" s="50"/>
      <c r="AOW21" s="51"/>
      <c r="AOX21" s="51"/>
      <c r="AOY21" s="51"/>
      <c r="AOZ21" s="51"/>
      <c r="APA21" s="51"/>
      <c r="APB21" s="69">
        <f t="shared" si="394"/>
        <v>0</v>
      </c>
      <c r="APC21" s="70">
        <f t="shared" si="395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6"/>
        <v>664</v>
      </c>
      <c r="APK21" s="70">
        <f t="shared" si="397"/>
        <v>110.66666666666667</v>
      </c>
      <c r="APL21" s="50"/>
      <c r="APM21" s="51"/>
      <c r="APN21" s="51"/>
      <c r="APO21" s="51"/>
      <c r="APP21" s="51"/>
      <c r="APQ21" s="51"/>
      <c r="APR21" s="69">
        <f t="shared" si="398"/>
        <v>0</v>
      </c>
      <c r="APS21" s="70">
        <f t="shared" si="399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400"/>
        <v>658</v>
      </c>
      <c r="AQA21" s="70">
        <f t="shared" si="401"/>
        <v>109.66666666666667</v>
      </c>
      <c r="AQB21" s="50"/>
      <c r="AQC21" s="51"/>
      <c r="AQD21" s="51"/>
      <c r="AQE21" s="51"/>
      <c r="AQF21" s="51"/>
      <c r="AQG21" s="51"/>
      <c r="AQH21" s="69">
        <f t="shared" si="402"/>
        <v>0</v>
      </c>
      <c r="AQI21" s="70">
        <f t="shared" si="403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4"/>
        <v>648</v>
      </c>
      <c r="AQQ21" s="70">
        <f t="shared" si="405"/>
        <v>108</v>
      </c>
      <c r="AQR21" s="50"/>
      <c r="AQS21" s="51"/>
      <c r="AQT21" s="51"/>
      <c r="AQU21" s="51"/>
      <c r="AQV21" s="51"/>
      <c r="AQW21" s="51"/>
      <c r="AQX21" s="69">
        <f t="shared" si="406"/>
        <v>0</v>
      </c>
      <c r="AQY21" s="70">
        <f t="shared" si="407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8"/>
        <v>633</v>
      </c>
      <c r="ARG21" s="70">
        <f t="shared" si="409"/>
        <v>105.5</v>
      </c>
      <c r="ARH21" s="50"/>
      <c r="ARI21" s="51"/>
      <c r="ARJ21" s="51"/>
      <c r="ARK21" s="51"/>
      <c r="ARL21" s="51"/>
      <c r="ARM21" s="51"/>
      <c r="ARN21" s="69">
        <f t="shared" si="410"/>
        <v>0</v>
      </c>
      <c r="ARO21" s="70">
        <f t="shared" si="411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2"/>
        <v>629</v>
      </c>
      <c r="ARW21" s="70">
        <f t="shared" si="413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4"/>
        <v>646</v>
      </c>
      <c r="ASE21" s="70">
        <f t="shared" si="415"/>
        <v>107.66666666666667</v>
      </c>
      <c r="ASF21" s="50"/>
      <c r="ASG21" s="51"/>
      <c r="ASH21" s="51"/>
      <c r="ASI21" s="51"/>
      <c r="ASJ21" s="51"/>
      <c r="ASK21" s="51"/>
      <c r="ASL21" s="69">
        <f t="shared" si="416"/>
        <v>0</v>
      </c>
      <c r="ASM21" s="70">
        <f t="shared" si="417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8"/>
        <v>674</v>
      </c>
      <c r="ASU21" s="70">
        <f t="shared" si="419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20"/>
        <v>667</v>
      </c>
      <c r="ATC21" s="70">
        <f t="shared" si="421"/>
        <v>111.16666666666667</v>
      </c>
      <c r="ATD21" s="50"/>
      <c r="ATE21" s="51"/>
      <c r="ATF21" s="51"/>
      <c r="ATG21" s="51"/>
      <c r="ATH21" s="51"/>
      <c r="ATI21" s="51"/>
      <c r="ATJ21" s="69">
        <f t="shared" si="422"/>
        <v>0</v>
      </c>
      <c r="ATK21" s="70">
        <f t="shared" si="423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4"/>
        <v>572</v>
      </c>
      <c r="ATS21" s="70">
        <f t="shared" si="425"/>
        <v>95.333333333333329</v>
      </c>
      <c r="ATT21" s="50"/>
      <c r="ATU21" s="51"/>
      <c r="ATV21" s="51"/>
      <c r="ATW21" s="51"/>
      <c r="ATX21" s="51"/>
      <c r="ATY21" s="51"/>
      <c r="ATZ21" s="69">
        <f t="shared" si="426"/>
        <v>0</v>
      </c>
      <c r="AUA21" s="70">
        <f t="shared" si="427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8"/>
        <v>1281</v>
      </c>
      <c r="AUI21" s="70">
        <f t="shared" si="429"/>
        <v>213.5</v>
      </c>
      <c r="AUJ21" s="50"/>
      <c r="AUK21" s="51"/>
      <c r="AUL21" s="51"/>
      <c r="AUM21" s="51"/>
      <c r="AUN21" s="51"/>
      <c r="AUO21" s="51"/>
      <c r="AUP21" s="69">
        <f t="shared" si="430"/>
        <v>0</v>
      </c>
      <c r="AUQ21" s="70">
        <f t="shared" si="431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2"/>
        <v>981</v>
      </c>
      <c r="AUY21" s="70">
        <f t="shared" si="433"/>
        <v>163.5</v>
      </c>
      <c r="AUZ21" s="50"/>
      <c r="AVA21" s="51"/>
      <c r="AVB21" s="51"/>
      <c r="AVC21" s="51"/>
      <c r="AVD21" s="51"/>
      <c r="AVE21" s="51"/>
      <c r="AVF21" s="69">
        <f t="shared" si="434"/>
        <v>0</v>
      </c>
      <c r="AVG21" s="70">
        <f t="shared" si="435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6"/>
        <v>300</v>
      </c>
      <c r="AVO21" s="70">
        <f t="shared" si="437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8"/>
        <v>657</v>
      </c>
      <c r="AVW21" s="70">
        <f t="shared" si="439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40"/>
        <v>648</v>
      </c>
      <c r="AWE21" s="70">
        <f t="shared" si="441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2"/>
        <v>659</v>
      </c>
      <c r="AWM21" s="70">
        <f t="shared" si="443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4"/>
        <v>969</v>
      </c>
      <c r="AWU21" s="53">
        <f t="shared" si="445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6"/>
        <v>647</v>
      </c>
      <c r="AXC21" s="53">
        <f t="shared" si="447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8"/>
        <v>1984</v>
      </c>
      <c r="AXK21" s="53">
        <f t="shared" si="449"/>
        <v>330.66666666666669</v>
      </c>
      <c r="AXL21" s="50"/>
      <c r="AXM21" s="51"/>
      <c r="AXN21" s="51"/>
      <c r="AXO21" s="51"/>
      <c r="AXP21" s="51"/>
      <c r="AXQ21" s="51"/>
      <c r="AXR21" s="52">
        <f t="shared" si="450"/>
        <v>0</v>
      </c>
      <c r="AXS21" s="53">
        <f t="shared" si="451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2"/>
        <v>961</v>
      </c>
      <c r="AYA21" s="53">
        <f t="shared" si="453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4"/>
        <v>961</v>
      </c>
      <c r="AYI21" s="53">
        <f t="shared" si="455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6"/>
        <v>965</v>
      </c>
      <c r="AYQ21" s="53">
        <f t="shared" si="457"/>
        <v>160.83333333333334</v>
      </c>
      <c r="AYR21" s="50"/>
      <c r="AYS21" s="51"/>
      <c r="AYT21" s="51"/>
      <c r="AYU21" s="51"/>
      <c r="AYV21" s="51"/>
      <c r="AYW21" s="51"/>
      <c r="AYX21" s="52">
        <f t="shared" si="458"/>
        <v>0</v>
      </c>
      <c r="AYY21" s="53">
        <f t="shared" si="459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60"/>
        <v>966</v>
      </c>
      <c r="AZG21" s="53">
        <f t="shared" si="461"/>
        <v>161</v>
      </c>
      <c r="AZH21" s="50"/>
      <c r="AZI21" s="51"/>
      <c r="AZJ21" s="51"/>
      <c r="AZK21" s="51"/>
      <c r="AZL21" s="51"/>
      <c r="AZM21" s="51"/>
      <c r="AZN21" s="52">
        <f t="shared" si="462"/>
        <v>0</v>
      </c>
      <c r="AZO21" s="53">
        <f t="shared" si="463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4"/>
        <v>660</v>
      </c>
      <c r="AZW21" s="53">
        <f t="shared" si="465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6"/>
        <v>652</v>
      </c>
      <c r="BAE21" s="53">
        <f t="shared" si="467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8"/>
        <v>976</v>
      </c>
      <c r="BAM21" s="53">
        <f t="shared" si="469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70"/>
        <v>653</v>
      </c>
      <c r="BAU21" s="53">
        <f t="shared" si="471"/>
        <v>108.83333333333333</v>
      </c>
      <c r="BAV21" s="50"/>
      <c r="BAW21" s="51"/>
      <c r="BAX21" s="51"/>
      <c r="BAY21" s="51"/>
      <c r="BAZ21" s="51"/>
      <c r="BBA21" s="51"/>
      <c r="BBB21" s="52">
        <f t="shared" si="472"/>
        <v>0</v>
      </c>
      <c r="BBC21" s="53">
        <f t="shared" si="473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4"/>
        <v>994</v>
      </c>
      <c r="BBK21" s="53">
        <f t="shared" si="475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6"/>
        <v>657</v>
      </c>
      <c r="BBS21" s="53">
        <f t="shared" si="477"/>
        <v>109.5</v>
      </c>
      <c r="BBT21" s="50"/>
      <c r="BBU21" s="51"/>
      <c r="BBV21" s="51"/>
      <c r="BBW21" s="51"/>
      <c r="BBX21" s="51"/>
      <c r="BBY21" s="51"/>
      <c r="BBZ21" s="52">
        <f t="shared" si="478"/>
        <v>0</v>
      </c>
      <c r="BCA21" s="53">
        <f t="shared" si="479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8">SUM(BCB21:BCG21)</f>
        <v>1303</v>
      </c>
      <c r="BCI21" s="43">
        <f t="shared" ref="BCI21" si="1219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2"/>
        <v>651</v>
      </c>
      <c r="BCQ21" s="53">
        <f t="shared" si="483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4"/>
        <v>651</v>
      </c>
      <c r="BCY21" s="53">
        <f t="shared" si="485"/>
        <v>108.5</v>
      </c>
      <c r="BCZ21" s="50"/>
      <c r="BDA21" s="51"/>
      <c r="BDB21" s="51"/>
      <c r="BDC21" s="51"/>
      <c r="BDD21" s="51"/>
      <c r="BDE21" s="51"/>
      <c r="BDF21" s="52">
        <f t="shared" si="486"/>
        <v>0</v>
      </c>
      <c r="BDG21" s="53">
        <f t="shared" si="487"/>
        <v>0</v>
      </c>
      <c r="BDH21" s="50"/>
      <c r="BDI21" s="51"/>
      <c r="BDJ21" s="51"/>
      <c r="BDK21" s="51"/>
      <c r="BDL21" s="51"/>
      <c r="BDM21" s="51"/>
      <c r="BDN21" s="52">
        <f t="shared" si="488"/>
        <v>0</v>
      </c>
      <c r="BDO21" s="53">
        <f t="shared" si="489"/>
        <v>0</v>
      </c>
      <c r="BDP21" s="50"/>
      <c r="BDQ21" s="51"/>
      <c r="BDR21" s="51"/>
      <c r="BDS21" s="51"/>
      <c r="BDT21" s="51"/>
      <c r="BDU21" s="51"/>
      <c r="BDV21" s="52">
        <f t="shared" si="490"/>
        <v>0</v>
      </c>
      <c r="BDW21" s="53">
        <f t="shared" si="491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2"/>
        <v>640</v>
      </c>
      <c r="BEE21" s="53">
        <f t="shared" si="493"/>
        <v>106.66666666666667</v>
      </c>
      <c r="BEF21" s="50"/>
      <c r="BEG21" s="51"/>
      <c r="BEH21" s="51"/>
      <c r="BEI21" s="51"/>
      <c r="BEJ21" s="51"/>
      <c r="BEK21" s="51"/>
      <c r="BEL21" s="52">
        <f t="shared" si="494"/>
        <v>0</v>
      </c>
      <c r="BEM21" s="53">
        <f t="shared" si="495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6"/>
        <v>647</v>
      </c>
      <c r="BEU21" s="53">
        <f t="shared" si="497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8"/>
        <v>1288</v>
      </c>
      <c r="BFC21" s="53">
        <f t="shared" si="499"/>
        <v>214.66666666666666</v>
      </c>
      <c r="BFD21" s="50"/>
      <c r="BFE21" s="51"/>
      <c r="BFF21" s="51"/>
      <c r="BFG21" s="51"/>
      <c r="BFH21" s="51"/>
      <c r="BFI21" s="51"/>
      <c r="BFJ21" s="52">
        <f t="shared" si="500"/>
        <v>0</v>
      </c>
      <c r="BFK21" s="53">
        <f t="shared" si="501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2"/>
        <v>651</v>
      </c>
      <c r="BFS21" s="53">
        <f t="shared" si="503"/>
        <v>108.5</v>
      </c>
      <c r="BFT21" s="50"/>
      <c r="BFU21" s="51"/>
      <c r="BFV21" s="51"/>
      <c r="BFW21" s="51"/>
      <c r="BFX21" s="51"/>
      <c r="BFY21" s="51"/>
      <c r="BFZ21" s="52">
        <f t="shared" si="504"/>
        <v>0</v>
      </c>
      <c r="BGA21" s="53">
        <f t="shared" si="505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6"/>
        <v>639</v>
      </c>
      <c r="BGI21" s="53">
        <f t="shared" si="507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8"/>
        <v>634</v>
      </c>
      <c r="BGQ21" s="53">
        <f t="shared" si="509"/>
        <v>105.66666666666667</v>
      </c>
      <c r="BGR21" s="50"/>
      <c r="BGS21" s="51"/>
      <c r="BGT21" s="51"/>
      <c r="BGU21" s="51"/>
      <c r="BGV21" s="51"/>
      <c r="BGW21" s="51"/>
      <c r="BGX21" s="52">
        <f t="shared" si="510"/>
        <v>0</v>
      </c>
      <c r="BGY21" s="53">
        <f t="shared" si="511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2"/>
        <v>1260</v>
      </c>
      <c r="BHG21" s="53">
        <f t="shared" si="513"/>
        <v>210</v>
      </c>
      <c r="BHH21" s="65"/>
      <c r="BHI21" s="66"/>
      <c r="BHJ21" s="66"/>
      <c r="BHK21" s="66"/>
      <c r="BHL21" s="66"/>
      <c r="BHM21" s="66"/>
      <c r="BHN21" s="52">
        <f t="shared" si="514"/>
        <v>0</v>
      </c>
      <c r="BHO21" s="53">
        <f t="shared" si="515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6"/>
        <v>651</v>
      </c>
      <c r="BHW21" s="53">
        <f t="shared" si="517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8"/>
        <v>639</v>
      </c>
      <c r="BIE21" s="53">
        <f t="shared" si="519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20"/>
        <v>655</v>
      </c>
      <c r="BIM21" s="53">
        <f t="shared" si="521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2"/>
        <v>1613</v>
      </c>
      <c r="BIU21" s="53">
        <f t="shared" si="523"/>
        <v>268.83333333333331</v>
      </c>
      <c r="BIV21" s="50"/>
      <c r="BIW21" s="51"/>
      <c r="BIX21" s="51"/>
      <c r="BIY21" s="51"/>
      <c r="BIZ21" s="51"/>
      <c r="BJA21" s="51"/>
      <c r="BJB21" s="52">
        <f t="shared" si="524"/>
        <v>0</v>
      </c>
      <c r="BJC21" s="53">
        <f t="shared" si="525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6"/>
        <v>637</v>
      </c>
      <c r="BJK21" s="53">
        <f t="shared" si="527"/>
        <v>106.16666666666667</v>
      </c>
      <c r="BJL21" s="50"/>
      <c r="BJM21" s="51"/>
      <c r="BJN21" s="51"/>
      <c r="BJO21" s="51"/>
      <c r="BJP21" s="51"/>
      <c r="BJQ21" s="51"/>
      <c r="BJR21" s="52">
        <f t="shared" si="528"/>
        <v>0</v>
      </c>
      <c r="BJS21" s="53">
        <f t="shared" si="529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30"/>
        <v>973</v>
      </c>
      <c r="BKA21" s="43">
        <f t="shared" si="531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2"/>
        <v>955</v>
      </c>
      <c r="BKI21" s="70">
        <f t="shared" si="533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4"/>
        <v>986</v>
      </c>
      <c r="BKQ21" s="53">
        <f t="shared" si="535"/>
        <v>164.33333333333334</v>
      </c>
      <c r="BKR21" s="50"/>
      <c r="BKS21" s="51"/>
      <c r="BKT21" s="51"/>
      <c r="BKU21" s="51"/>
      <c r="BKV21" s="51"/>
      <c r="BKW21" s="51"/>
      <c r="BKX21" s="52">
        <f t="shared" si="536"/>
        <v>0</v>
      </c>
      <c r="BKY21" s="53">
        <f t="shared" si="537"/>
        <v>0</v>
      </c>
      <c r="BKZ21" s="50"/>
      <c r="BLA21" s="51"/>
      <c r="BLB21" s="51"/>
      <c r="BLC21" s="51"/>
      <c r="BLD21" s="51"/>
      <c r="BLE21" s="51"/>
      <c r="BLF21" s="52">
        <f t="shared" si="538"/>
        <v>0</v>
      </c>
      <c r="BLG21" s="53">
        <f t="shared" si="539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40"/>
        <v>992</v>
      </c>
      <c r="BLO21" s="53">
        <f t="shared" si="541"/>
        <v>165.33333333333334</v>
      </c>
      <c r="BLP21" s="50"/>
      <c r="BLQ21" s="51"/>
      <c r="BLR21" s="51"/>
      <c r="BLS21" s="51"/>
      <c r="BLT21" s="51"/>
      <c r="BLU21" s="51"/>
      <c r="BLV21" s="52">
        <f t="shared" si="542"/>
        <v>0</v>
      </c>
      <c r="BLW21" s="53">
        <f t="shared" si="543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4"/>
        <v>955</v>
      </c>
      <c r="BME21" s="53">
        <f t="shared" si="545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6"/>
        <v>631</v>
      </c>
      <c r="BMM21" s="53">
        <f t="shared" si="547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8"/>
        <v>950</v>
      </c>
      <c r="BMU21" s="53">
        <f t="shared" si="549"/>
        <v>158.33333333333334</v>
      </c>
      <c r="BMV21" s="50"/>
      <c r="BMW21" s="51"/>
      <c r="BMX21" s="51"/>
      <c r="BMY21" s="51"/>
      <c r="BMZ21" s="51"/>
      <c r="BNA21" s="51"/>
      <c r="BNB21" s="52">
        <f t="shared" si="550"/>
        <v>0</v>
      </c>
      <c r="BNC21" s="53">
        <f t="shared" si="551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2"/>
        <v>952</v>
      </c>
      <c r="BNK21" s="53">
        <f t="shared" si="553"/>
        <v>158.66666666666666</v>
      </c>
      <c r="BNL21" s="50"/>
      <c r="BNM21" s="51"/>
      <c r="BNN21" s="51"/>
      <c r="BNO21" s="51"/>
      <c r="BNP21" s="51"/>
      <c r="BNQ21" s="51"/>
      <c r="BNR21" s="52">
        <f t="shared" si="554"/>
        <v>0</v>
      </c>
      <c r="BNS21" s="53">
        <f t="shared" si="555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6"/>
        <v>980</v>
      </c>
      <c r="BOA21" s="53">
        <f t="shared" si="557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8"/>
        <v>640</v>
      </c>
      <c r="BOI21" s="53">
        <f t="shared" si="559"/>
        <v>106.66666666666667</v>
      </c>
      <c r="BOJ21" s="50"/>
      <c r="BOK21" s="51"/>
      <c r="BOL21" s="51"/>
      <c r="BOM21" s="51"/>
      <c r="BON21" s="51"/>
      <c r="BOO21" s="51"/>
      <c r="BOP21" s="52">
        <f t="shared" si="560"/>
        <v>0</v>
      </c>
      <c r="BOQ21" s="53">
        <f t="shared" si="561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2"/>
        <v>993</v>
      </c>
      <c r="BOY21" s="53">
        <f t="shared" si="563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4"/>
        <v>752</v>
      </c>
      <c r="BPG21" s="53">
        <f t="shared" si="565"/>
        <v>125.33333333333333</v>
      </c>
      <c r="BPH21" s="50"/>
      <c r="BPI21" s="51"/>
      <c r="BPJ21" s="51"/>
      <c r="BPK21" s="51"/>
      <c r="BPL21" s="51"/>
      <c r="BPM21" s="51"/>
      <c r="BPN21" s="52">
        <f t="shared" si="566"/>
        <v>0</v>
      </c>
      <c r="BPO21" s="53">
        <f t="shared" si="567"/>
        <v>0</v>
      </c>
      <c r="BPP21" s="50"/>
      <c r="BPQ21" s="51"/>
      <c r="BPR21" s="51"/>
      <c r="BPS21" s="51"/>
      <c r="BPT21" s="51"/>
      <c r="BPU21" s="51"/>
      <c r="BPV21" s="52">
        <f t="shared" si="568"/>
        <v>0</v>
      </c>
      <c r="BPW21" s="53">
        <f t="shared" si="569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70"/>
        <v>650</v>
      </c>
      <c r="BQE21" s="53">
        <f t="shared" si="571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2"/>
        <v>1308</v>
      </c>
      <c r="BQM21" s="53">
        <f t="shared" si="573"/>
        <v>218</v>
      </c>
      <c r="BQN21" s="65"/>
      <c r="BQO21" s="66"/>
      <c r="BQP21" s="66"/>
      <c r="BQQ21" s="66"/>
      <c r="BQR21" s="66"/>
      <c r="BQS21" s="66"/>
      <c r="BQT21" s="69">
        <f t="shared" si="574"/>
        <v>0</v>
      </c>
      <c r="BQU21" s="53">
        <f t="shared" si="575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6"/>
        <v>661</v>
      </c>
      <c r="BRC21" s="43">
        <f t="shared" si="577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8"/>
        <v>805</v>
      </c>
      <c r="BRK21" s="53">
        <f t="shared" si="579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80"/>
        <v>990</v>
      </c>
      <c r="BRS21" s="68">
        <f t="shared" si="581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2"/>
        <v>645</v>
      </c>
      <c r="BSA21" s="53">
        <f t="shared" si="583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4"/>
        <v>1641</v>
      </c>
      <c r="BSI21" s="53">
        <f t="shared" si="585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6"/>
        <v>977</v>
      </c>
      <c r="BSQ21" s="53">
        <f t="shared" si="587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8"/>
        <v>978</v>
      </c>
      <c r="BSY21" s="53">
        <f t="shared" si="589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90"/>
        <v>976</v>
      </c>
      <c r="BTG21" s="43">
        <f t="shared" si="591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2"/>
        <v>1314</v>
      </c>
      <c r="BTO21" s="70">
        <f t="shared" si="593"/>
        <v>219</v>
      </c>
      <c r="BTP21" s="50"/>
      <c r="BTQ21" s="51"/>
      <c r="BTR21" s="51"/>
      <c r="BTS21" s="51"/>
      <c r="BTT21" s="51"/>
      <c r="BTU21" s="51"/>
      <c r="BTV21" s="69">
        <f t="shared" si="594"/>
        <v>0</v>
      </c>
      <c r="BTW21" s="53">
        <f t="shared" si="595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6"/>
        <v>651</v>
      </c>
      <c r="BUE21" s="70">
        <f t="shared" si="597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8"/>
        <v>333</v>
      </c>
      <c r="BUM21" s="70">
        <f t="shared" si="599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600"/>
        <v>2323</v>
      </c>
      <c r="BUU21" s="70">
        <f t="shared" si="601"/>
        <v>387.16666666666669</v>
      </c>
      <c r="BUV21" s="50"/>
      <c r="BUW21" s="51"/>
      <c r="BUX21" s="51"/>
      <c r="BUY21" s="51"/>
      <c r="BUZ21" s="51"/>
      <c r="BVA21" s="51"/>
      <c r="BVB21" s="69">
        <f t="shared" si="602"/>
        <v>0</v>
      </c>
      <c r="BVC21" s="70">
        <f t="shared" si="603"/>
        <v>0</v>
      </c>
      <c r="BVD21" s="50"/>
      <c r="BVE21" s="51"/>
      <c r="BVF21" s="51"/>
      <c r="BVG21" s="51"/>
      <c r="BVH21" s="51"/>
      <c r="BVI21" s="51"/>
      <c r="BVJ21" s="69">
        <f t="shared" si="604"/>
        <v>0</v>
      </c>
      <c r="BVK21" s="70">
        <f t="shared" si="605"/>
        <v>0</v>
      </c>
      <c r="BVL21" s="50"/>
      <c r="BVM21" s="51"/>
      <c r="BVN21" s="51"/>
      <c r="BVO21" s="51"/>
      <c r="BVP21" s="51"/>
      <c r="BVQ21" s="51"/>
      <c r="BVR21" s="69">
        <f t="shared" si="606"/>
        <v>0</v>
      </c>
      <c r="BVS21" s="70">
        <f t="shared" si="607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8"/>
        <v>318</v>
      </c>
      <c r="BWA21" s="70">
        <f t="shared" si="609"/>
        <v>53</v>
      </c>
      <c r="BWB21" s="50"/>
      <c r="BWC21" s="51"/>
      <c r="BWD21" s="51"/>
      <c r="BWE21" s="51"/>
      <c r="BWF21" s="51"/>
      <c r="BWG21" s="51"/>
      <c r="BWH21" s="69">
        <f t="shared" si="610"/>
        <v>0</v>
      </c>
      <c r="BWI21" s="70">
        <f t="shared" si="611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2"/>
        <v>308</v>
      </c>
      <c r="BWQ21" s="70">
        <f t="shared" si="613"/>
        <v>51.333333333333336</v>
      </c>
      <c r="BWR21" s="50"/>
      <c r="BWS21" s="51"/>
      <c r="BWT21" s="51"/>
      <c r="BWU21" s="51"/>
      <c r="BWV21" s="51"/>
      <c r="BWW21" s="51"/>
      <c r="BWX21" s="69">
        <f t="shared" si="614"/>
        <v>0</v>
      </c>
      <c r="BWY21" s="70">
        <f t="shared" si="615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6"/>
        <v>321</v>
      </c>
      <c r="BXG21" s="70">
        <f t="shared" si="617"/>
        <v>53.5</v>
      </c>
      <c r="BXH21" s="50"/>
      <c r="BXI21" s="51"/>
      <c r="BXJ21" s="51"/>
      <c r="BXK21" s="51"/>
      <c r="BXL21" s="51"/>
      <c r="BXM21" s="51"/>
      <c r="BXN21" s="69">
        <f t="shared" si="618"/>
        <v>0</v>
      </c>
      <c r="BXO21" s="70">
        <f t="shared" si="619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20"/>
        <v>53.5</v>
      </c>
      <c r="BXX21" s="50"/>
      <c r="BXY21" s="51"/>
      <c r="BXZ21" s="51"/>
      <c r="BYA21" s="51"/>
      <c r="BYB21" s="51"/>
      <c r="BYC21" s="51"/>
      <c r="BYD21" s="69">
        <f t="shared" si="621"/>
        <v>0</v>
      </c>
      <c r="BYE21" s="70">
        <f t="shared" si="622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3"/>
        <v>322</v>
      </c>
      <c r="BYM21" s="70">
        <f t="shared" si="624"/>
        <v>53.666666666666664</v>
      </c>
      <c r="BYN21" s="50"/>
      <c r="BYO21" s="51"/>
      <c r="BYP21" s="51"/>
      <c r="BYQ21" s="51"/>
      <c r="BYR21" s="51"/>
      <c r="BYS21" s="51"/>
      <c r="BYT21" s="69">
        <f t="shared" si="625"/>
        <v>0</v>
      </c>
      <c r="BYU21" s="70">
        <f t="shared" si="626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7"/>
        <v>378</v>
      </c>
      <c r="BZC21" s="70">
        <f t="shared" si="628"/>
        <v>63</v>
      </c>
      <c r="BZD21" s="50"/>
      <c r="BZE21" s="51"/>
      <c r="BZF21" s="51"/>
      <c r="BZG21" s="51"/>
      <c r="BZH21" s="51"/>
      <c r="BZI21" s="51"/>
      <c r="BZJ21" s="69">
        <f t="shared" si="629"/>
        <v>0</v>
      </c>
      <c r="BZK21" s="70">
        <f t="shared" si="630"/>
        <v>0</v>
      </c>
      <c r="BZL21" s="50"/>
      <c r="BZM21" s="51"/>
      <c r="BZN21" s="51"/>
      <c r="BZO21" s="51"/>
      <c r="BZP21" s="51"/>
      <c r="BZQ21" s="51"/>
      <c r="BZR21" s="69">
        <f t="shared" si="631"/>
        <v>0</v>
      </c>
      <c r="BZS21" s="70">
        <f t="shared" si="632"/>
        <v>0</v>
      </c>
      <c r="BZT21" s="50"/>
      <c r="BZU21" s="51"/>
      <c r="BZV21" s="51"/>
      <c r="BZW21" s="51"/>
      <c r="BZX21" s="51"/>
      <c r="BZY21" s="51"/>
      <c r="BZZ21" s="69">
        <f t="shared" si="633"/>
        <v>0</v>
      </c>
      <c r="CAA21" s="70">
        <f t="shared" si="634"/>
        <v>0</v>
      </c>
      <c r="CAB21" s="50"/>
      <c r="CAC21" s="51"/>
      <c r="CAD21" s="51"/>
      <c r="CAE21" s="51"/>
      <c r="CAF21" s="51"/>
      <c r="CAG21" s="51"/>
      <c r="CAH21" s="69">
        <f t="shared" si="635"/>
        <v>0</v>
      </c>
      <c r="CAI21" s="70">
        <f t="shared" si="636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7"/>
        <v>281</v>
      </c>
      <c r="CAQ21" s="70">
        <f t="shared" si="638"/>
        <v>46.833333333333336</v>
      </c>
      <c r="CAR21" s="65"/>
      <c r="CAS21" s="66"/>
      <c r="CAT21" s="66"/>
      <c r="CAU21" s="66"/>
      <c r="CAV21" s="66"/>
      <c r="CAW21" s="66"/>
      <c r="CAX21" s="69">
        <f t="shared" si="639"/>
        <v>0</v>
      </c>
      <c r="CAY21" s="70">
        <f t="shared" si="640"/>
        <v>0</v>
      </c>
      <c r="CAZ21" s="50"/>
      <c r="CBA21" s="51"/>
      <c r="CBB21" s="51"/>
      <c r="CBC21" s="51"/>
      <c r="CBD21" s="51"/>
      <c r="CBE21" s="51"/>
      <c r="CBF21" s="69">
        <f t="shared" si="641"/>
        <v>0</v>
      </c>
      <c r="CBG21" s="70">
        <f t="shared" si="642"/>
        <v>0</v>
      </c>
      <c r="CBH21" s="50"/>
      <c r="CBI21" s="51"/>
      <c r="CBJ21" s="51"/>
      <c r="CBK21" s="51"/>
      <c r="CBL21" s="51"/>
      <c r="CBM21" s="51"/>
      <c r="CBN21" s="69">
        <f t="shared" si="643"/>
        <v>0</v>
      </c>
      <c r="CBO21" s="70">
        <f t="shared" si="644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5"/>
        <v>340</v>
      </c>
      <c r="CBW21" s="70">
        <f t="shared" si="646"/>
        <v>56.666666666666664</v>
      </c>
      <c r="CBX21" s="50"/>
      <c r="CBY21" s="51"/>
      <c r="CBZ21" s="51"/>
      <c r="CCA21" s="51"/>
      <c r="CCB21" s="51"/>
      <c r="CCC21" s="51"/>
      <c r="CCD21" s="69">
        <f t="shared" si="647"/>
        <v>0</v>
      </c>
      <c r="CCE21" s="70">
        <f t="shared" si="648"/>
        <v>0</v>
      </c>
      <c r="CCF21" s="50"/>
      <c r="CCG21" s="51"/>
      <c r="CCH21" s="51"/>
      <c r="CCI21" s="51"/>
      <c r="CCJ21" s="51"/>
      <c r="CCK21" s="51"/>
      <c r="CCL21" s="69">
        <f t="shared" si="649"/>
        <v>0</v>
      </c>
      <c r="CCM21" s="70">
        <f t="shared" si="650"/>
        <v>0</v>
      </c>
      <c r="CCN21" s="50"/>
      <c r="CCO21" s="51"/>
      <c r="CCP21" s="51"/>
      <c r="CCQ21" s="51"/>
      <c r="CCR21" s="51"/>
      <c r="CCS21" s="51"/>
      <c r="CCT21" s="69">
        <f t="shared" si="651"/>
        <v>0</v>
      </c>
      <c r="CCU21" s="70">
        <f t="shared" si="652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3"/>
        <v>331</v>
      </c>
      <c r="CDC21" s="70">
        <f t="shared" si="654"/>
        <v>55.166666666666664</v>
      </c>
      <c r="CDD21" s="50"/>
      <c r="CDE21" s="51"/>
      <c r="CDF21" s="51"/>
      <c r="CDG21" s="51"/>
      <c r="CDH21" s="51"/>
      <c r="CDI21" s="51"/>
      <c r="CDJ21" s="69">
        <f t="shared" si="655"/>
        <v>0</v>
      </c>
      <c r="CDK21" s="70">
        <f t="shared" si="656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7"/>
        <v>321</v>
      </c>
      <c r="CDS21" s="70">
        <f t="shared" si="658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9"/>
        <v>329</v>
      </c>
      <c r="CEA21" s="70">
        <f t="shared" si="660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1"/>
        <v>320</v>
      </c>
      <c r="CEI21" s="68">
        <f t="shared" si="662"/>
        <v>53.333333333333336</v>
      </c>
      <c r="CEJ21" s="50"/>
      <c r="CEK21" s="51"/>
      <c r="CEL21" s="51"/>
      <c r="CEM21" s="51"/>
      <c r="CEN21" s="51"/>
      <c r="CEO21" s="51"/>
      <c r="CEP21" s="69">
        <f t="shared" si="663"/>
        <v>0</v>
      </c>
      <c r="CEQ21" s="70">
        <f t="shared" si="664"/>
        <v>0</v>
      </c>
      <c r="CER21" s="50"/>
      <c r="CES21" s="51"/>
      <c r="CET21" s="51"/>
      <c r="CEU21" s="51"/>
      <c r="CEV21" s="51"/>
      <c r="CEW21" s="51"/>
      <c r="CEX21" s="69">
        <f t="shared" si="665"/>
        <v>0</v>
      </c>
      <c r="CEY21" s="70">
        <f t="shared" si="666"/>
        <v>0</v>
      </c>
      <c r="CEZ21" s="50"/>
      <c r="CFA21" s="51"/>
      <c r="CFB21" s="51"/>
      <c r="CFC21" s="51"/>
      <c r="CFD21" s="51"/>
      <c r="CFE21" s="51"/>
      <c r="CFF21" s="69">
        <f t="shared" si="667"/>
        <v>0</v>
      </c>
      <c r="CFG21" s="70">
        <f t="shared" si="668"/>
        <v>0</v>
      </c>
      <c r="CFH21" s="50"/>
      <c r="CFI21" s="51"/>
      <c r="CFJ21" s="51"/>
      <c r="CFK21" s="51"/>
      <c r="CFL21" s="51"/>
      <c r="CFM21" s="51"/>
      <c r="CFN21" s="69">
        <f t="shared" si="669"/>
        <v>0</v>
      </c>
      <c r="CFO21" s="70">
        <f t="shared" si="670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1"/>
        <v>337</v>
      </c>
      <c r="CFW21" s="70">
        <f t="shared" si="672"/>
        <v>56.166666666666664</v>
      </c>
      <c r="CFX21" s="50"/>
      <c r="CFY21" s="51"/>
      <c r="CFZ21" s="51"/>
      <c r="CGA21" s="51"/>
      <c r="CGB21" s="51"/>
      <c r="CGC21" s="51"/>
      <c r="CGD21" s="69">
        <f t="shared" si="673"/>
        <v>0</v>
      </c>
      <c r="CGE21" s="70">
        <f t="shared" si="674"/>
        <v>0</v>
      </c>
      <c r="CGF21" s="50"/>
      <c r="CGG21" s="51"/>
      <c r="CGH21" s="51"/>
      <c r="CGI21" s="51"/>
      <c r="CGJ21" s="51"/>
      <c r="CGK21" s="51"/>
      <c r="CGL21" s="69">
        <f t="shared" si="675"/>
        <v>0</v>
      </c>
      <c r="CGM21" s="70">
        <f t="shared" si="676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7"/>
        <v>312</v>
      </c>
      <c r="CGU21" s="70">
        <f t="shared" si="678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9"/>
        <v>326</v>
      </c>
      <c r="CHC21" s="70">
        <f t="shared" si="680"/>
        <v>54.333333333333336</v>
      </c>
      <c r="CHD21" s="50"/>
      <c r="CHE21" s="51"/>
      <c r="CHF21" s="51"/>
      <c r="CHG21" s="51"/>
      <c r="CHH21" s="51"/>
      <c r="CHI21" s="51"/>
      <c r="CHJ21" s="69">
        <f t="shared" si="681"/>
        <v>0</v>
      </c>
      <c r="CHK21" s="70">
        <f t="shared" si="682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3"/>
        <v>333</v>
      </c>
      <c r="CHS21" s="70">
        <f t="shared" si="684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5"/>
        <v>316</v>
      </c>
      <c r="CIA21" s="70">
        <f t="shared" si="686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7"/>
        <v>661</v>
      </c>
      <c r="CII21" s="70">
        <f t="shared" si="688"/>
        <v>110.16666666666667</v>
      </c>
      <c r="CIJ21" s="65"/>
      <c r="CIK21" s="66"/>
      <c r="CIL21" s="66"/>
      <c r="CIM21" s="66"/>
      <c r="CIN21" s="66"/>
      <c r="CIO21" s="66"/>
      <c r="CIP21" s="69">
        <f t="shared" si="689"/>
        <v>0</v>
      </c>
      <c r="CIQ21" s="70">
        <f t="shared" si="690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1"/>
        <v>347</v>
      </c>
      <c r="CIY21" s="70">
        <f t="shared" si="692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3"/>
        <v>321</v>
      </c>
      <c r="CJG21" s="70">
        <f t="shared" si="1206"/>
        <v>53.5</v>
      </c>
      <c r="CJH21" s="50"/>
      <c r="CJI21" s="51"/>
      <c r="CJJ21" s="51"/>
      <c r="CJK21" s="51"/>
      <c r="CJL21" s="51"/>
      <c r="CJM21" s="51"/>
      <c r="CJN21" s="69">
        <f t="shared" si="694"/>
        <v>0</v>
      </c>
      <c r="CJO21" s="70">
        <f t="shared" si="695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6"/>
        <v>329</v>
      </c>
      <c r="CJW21" s="70">
        <f t="shared" si="697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8"/>
        <v>332</v>
      </c>
      <c r="CKE21" s="70">
        <f t="shared" si="699"/>
        <v>55.333333333333336</v>
      </c>
      <c r="CKF21" s="65"/>
      <c r="CKG21" s="66"/>
      <c r="CKH21" s="66"/>
      <c r="CKI21" s="66"/>
      <c r="CKJ21" s="66"/>
      <c r="CKK21" s="66"/>
      <c r="CKL21" s="69">
        <f t="shared" si="700"/>
        <v>0</v>
      </c>
      <c r="CKM21" s="70">
        <f t="shared" si="701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2"/>
        <v>333</v>
      </c>
      <c r="CKU21" s="70">
        <f t="shared" si="703"/>
        <v>55.5</v>
      </c>
      <c r="CKV21" s="50"/>
      <c r="CKW21" s="51"/>
      <c r="CKX21" s="51"/>
      <c r="CKY21" s="51"/>
      <c r="CKZ21" s="51"/>
      <c r="CLA21" s="51"/>
      <c r="CLB21" s="69">
        <f t="shared" si="704"/>
        <v>0</v>
      </c>
      <c r="CLC21" s="70">
        <f t="shared" si="705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6"/>
        <v>331</v>
      </c>
      <c r="CLK21" s="70">
        <f t="shared" si="707"/>
        <v>55.166666666666664</v>
      </c>
      <c r="CLL21" s="50"/>
      <c r="CLM21" s="51"/>
      <c r="CLN21" s="51"/>
      <c r="CLO21" s="51"/>
      <c r="CLP21" s="51"/>
      <c r="CLQ21" s="51"/>
      <c r="CLR21" s="69">
        <f t="shared" si="708"/>
        <v>0</v>
      </c>
      <c r="CLS21" s="70">
        <f t="shared" si="709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10"/>
        <v>335</v>
      </c>
      <c r="CMA21" s="70">
        <f t="shared" si="711"/>
        <v>55.833333333333336</v>
      </c>
      <c r="CMB21" s="50"/>
      <c r="CMC21" s="51"/>
      <c r="CMD21" s="51"/>
      <c r="CME21" s="51"/>
      <c r="CMF21" s="51"/>
      <c r="CMG21" s="51"/>
      <c r="CMH21" s="69">
        <f t="shared" si="712"/>
        <v>0</v>
      </c>
      <c r="CMI21" s="70">
        <f t="shared" si="713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4"/>
        <v>326</v>
      </c>
      <c r="CMQ21" s="70">
        <f t="shared" si="715"/>
        <v>54.333333333333336</v>
      </c>
      <c r="CMR21" s="50"/>
      <c r="CMS21" s="51"/>
      <c r="CMT21" s="51"/>
      <c r="CMU21" s="51"/>
      <c r="CMV21" s="51"/>
      <c r="CMW21" s="51"/>
      <c r="CMX21" s="69">
        <f t="shared" si="716"/>
        <v>0</v>
      </c>
      <c r="CMY21" s="70">
        <f t="shared" si="717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8"/>
        <v>326</v>
      </c>
      <c r="CNG21" s="70">
        <f t="shared" si="719"/>
        <v>54.333333333333336</v>
      </c>
      <c r="CNH21" s="50"/>
      <c r="CNI21" s="51"/>
      <c r="CNJ21" s="51"/>
      <c r="CNK21" s="51"/>
      <c r="CNL21" s="51"/>
      <c r="CNM21" s="51"/>
      <c r="CNN21" s="69">
        <f t="shared" si="720"/>
        <v>0</v>
      </c>
      <c r="CNO21" s="70">
        <f t="shared" si="721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2"/>
        <v>322</v>
      </c>
      <c r="CNW21" s="70">
        <f t="shared" si="723"/>
        <v>53.666666666666664</v>
      </c>
      <c r="CNX21" s="50"/>
      <c r="CNY21" s="51"/>
      <c r="CNZ21" s="51"/>
      <c r="COA21" s="51"/>
      <c r="COB21" s="51"/>
      <c r="COC21" s="51"/>
      <c r="COD21" s="69">
        <f t="shared" si="724"/>
        <v>0</v>
      </c>
      <c r="COE21" s="70">
        <f t="shared" si="725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6"/>
        <v>310</v>
      </c>
      <c r="COM21" s="68">
        <f t="shared" si="727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8"/>
        <v>294</v>
      </c>
      <c r="COU21" s="70">
        <f t="shared" si="729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30"/>
        <v>0</v>
      </c>
      <c r="CPC21" s="70">
        <f t="shared" si="731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2"/>
        <v>291</v>
      </c>
      <c r="CPK21" s="70">
        <f t="shared" si="733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4"/>
        <v>0</v>
      </c>
      <c r="CPS21" s="70">
        <f t="shared" si="735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6"/>
        <v>661</v>
      </c>
      <c r="CQA21" s="70">
        <f t="shared" si="737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8"/>
        <v>0</v>
      </c>
      <c r="CQI21" s="70">
        <f t="shared" si="739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40"/>
        <v>326</v>
      </c>
      <c r="CQQ21" s="70">
        <f t="shared" si="741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2"/>
        <v>669</v>
      </c>
      <c r="CQY21" s="70">
        <f t="shared" si="743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20">SUM(CQZ21:CRE21)</f>
        <v>0</v>
      </c>
      <c r="CRG21" s="70">
        <f t="shared" si="745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6"/>
        <v>0</v>
      </c>
      <c r="CRO21" s="70">
        <f t="shared" si="747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8"/>
        <v>323</v>
      </c>
      <c r="CRW21" s="70">
        <f t="shared" si="749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50"/>
        <v>0</v>
      </c>
      <c r="CSE21" s="70">
        <f t="shared" si="751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2"/>
        <v>327</v>
      </c>
      <c r="CSM21" s="70">
        <f t="shared" si="753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4"/>
        <v>339</v>
      </c>
      <c r="CSU21" s="70">
        <f t="shared" si="755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6"/>
        <v>0</v>
      </c>
      <c r="CTC21" s="70">
        <f t="shared" si="757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8"/>
        <v>314</v>
      </c>
      <c r="CTK21" s="70">
        <f t="shared" si="759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60"/>
        <v>0</v>
      </c>
      <c r="CTS21" s="70">
        <f t="shared" si="761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2"/>
        <v>329</v>
      </c>
      <c r="CUA21" s="70">
        <f t="shared" si="763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4"/>
        <v>332</v>
      </c>
      <c r="CUI21" s="70">
        <f t="shared" si="765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6"/>
        <v>0</v>
      </c>
      <c r="CUQ21" s="70">
        <f t="shared" si="767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8"/>
        <v>0</v>
      </c>
      <c r="CUY21" s="70">
        <f t="shared" si="769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70"/>
        <v>311</v>
      </c>
      <c r="CVG21" s="70">
        <f t="shared" si="771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2"/>
        <v>325</v>
      </c>
      <c r="CVO21" s="70">
        <f t="shared" si="773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4"/>
        <v>0</v>
      </c>
      <c r="CVW21" s="70">
        <f t="shared" si="775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6"/>
        <v>0</v>
      </c>
      <c r="CWE21" s="70">
        <f t="shared" si="777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8"/>
        <v>0</v>
      </c>
      <c r="CWM21" s="70">
        <f t="shared" si="779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80"/>
        <v>326</v>
      </c>
      <c r="CWU21" s="70">
        <f t="shared" si="781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2"/>
        <v>0</v>
      </c>
      <c r="CXC21" s="53">
        <f t="shared" si="783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4"/>
        <v>314</v>
      </c>
      <c r="CXK21" s="53">
        <f t="shared" si="785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6"/>
        <v>0</v>
      </c>
      <c r="CXS21" s="53">
        <f t="shared" si="787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8"/>
        <v>323</v>
      </c>
      <c r="CYA21" s="53">
        <f t="shared" si="789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90"/>
        <v>324</v>
      </c>
      <c r="CYI21" s="53">
        <f t="shared" si="791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2"/>
        <v>0</v>
      </c>
      <c r="CYQ21" s="53">
        <f t="shared" si="793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4"/>
        <v>324</v>
      </c>
      <c r="CYY21" s="53">
        <f t="shared" si="795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6"/>
        <v>0</v>
      </c>
      <c r="CZG21" s="53">
        <f t="shared" si="797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8"/>
        <v>306</v>
      </c>
      <c r="CZO21" s="53">
        <f t="shared" si="799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800"/>
        <v>322</v>
      </c>
      <c r="CZW21" s="53">
        <f t="shared" si="801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2"/>
        <v>0</v>
      </c>
      <c r="DAE21" s="70">
        <f t="shared" si="803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4"/>
        <v>0</v>
      </c>
      <c r="DAM21" s="70">
        <f t="shared" si="805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6"/>
        <v>302</v>
      </c>
      <c r="DAU21" s="70">
        <f t="shared" si="807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8"/>
        <v>300</v>
      </c>
      <c r="DBC21" s="70">
        <f t="shared" si="809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10"/>
        <v>0</v>
      </c>
      <c r="DBK21" s="70">
        <f t="shared" si="811"/>
        <v>0</v>
      </c>
      <c r="DBL21" s="50"/>
      <c r="DBM21" s="51"/>
      <c r="DBN21" s="51"/>
      <c r="DBO21" s="51"/>
      <c r="DBP21" s="51"/>
      <c r="DBQ21" s="51"/>
      <c r="DBR21" s="66">
        <f t="shared" si="812"/>
        <v>0</v>
      </c>
      <c r="DBS21" s="70">
        <f t="shared" si="813"/>
        <v>0</v>
      </c>
      <c r="DBT21" s="50"/>
      <c r="DBU21" s="51"/>
      <c r="DBV21" s="51"/>
      <c r="DBW21" s="51"/>
      <c r="DBX21" s="51"/>
      <c r="DBY21" s="51"/>
      <c r="DBZ21" s="66">
        <f t="shared" si="814"/>
        <v>0</v>
      </c>
      <c r="DCA21" s="70">
        <f t="shared" si="815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6"/>
        <v>279</v>
      </c>
      <c r="DCI21" s="70">
        <f t="shared" si="817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8"/>
        <v>0</v>
      </c>
      <c r="DCQ21" s="70">
        <f t="shared" si="819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20"/>
        <v>0</v>
      </c>
      <c r="DCY21" s="70">
        <f t="shared" si="821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2"/>
        <v>317</v>
      </c>
      <c r="DDG21" s="70">
        <f t="shared" si="823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4"/>
        <v>0</v>
      </c>
      <c r="DDO21" s="53">
        <f t="shared" si="825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6"/>
        <v>0</v>
      </c>
      <c r="DDW21" s="53">
        <f t="shared" si="827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8"/>
        <v>0</v>
      </c>
      <c r="DEE21" s="53">
        <f t="shared" si="829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30"/>
        <v>320</v>
      </c>
      <c r="DEM21" s="53">
        <f t="shared" si="831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2"/>
        <v>0</v>
      </c>
      <c r="DEU21" s="53">
        <f t="shared" si="833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4"/>
        <v>0</v>
      </c>
      <c r="DFC21" s="53">
        <f t="shared" si="835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6"/>
        <v>0</v>
      </c>
      <c r="DFK21" s="53">
        <f t="shared" si="837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8"/>
        <v>329</v>
      </c>
      <c r="DFS21" s="70">
        <f t="shared" si="839"/>
        <v>54.833333333333336</v>
      </c>
      <c r="DFT21" s="50"/>
      <c r="DFU21" s="51"/>
      <c r="DFV21" s="51"/>
      <c r="DFW21" s="51"/>
      <c r="DFX21" s="51"/>
      <c r="DFY21" s="51"/>
      <c r="DFZ21" s="128">
        <f t="shared" si="840"/>
        <v>0</v>
      </c>
      <c r="DGA21" s="53">
        <f t="shared" si="841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2"/>
        <v>0</v>
      </c>
      <c r="DGI21" s="53">
        <f t="shared" si="843"/>
        <v>0</v>
      </c>
      <c r="DGJ21" s="50"/>
      <c r="DGK21" s="51"/>
      <c r="DGL21" s="51"/>
      <c r="DGM21" s="51"/>
      <c r="DGN21" s="51"/>
      <c r="DGO21" s="51"/>
      <c r="DGP21" s="66">
        <f t="shared" si="844"/>
        <v>0</v>
      </c>
      <c r="DGQ21" s="70">
        <f t="shared" si="845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6"/>
        <v>0</v>
      </c>
      <c r="DGY21" s="70">
        <f t="shared" si="847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8"/>
        <v>0</v>
      </c>
      <c r="DHG21" s="70">
        <f t="shared" si="849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50"/>
        <v>0</v>
      </c>
      <c r="DHO21" s="70">
        <f t="shared" si="851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2"/>
        <v>0</v>
      </c>
      <c r="DHW21" s="70">
        <f t="shared" si="853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4"/>
        <v>315</v>
      </c>
      <c r="DIE21" s="70">
        <f t="shared" si="855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6"/>
        <v>0</v>
      </c>
      <c r="DIM21" s="70">
        <f t="shared" si="857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8"/>
        <v>0</v>
      </c>
      <c r="DIU21" s="70">
        <f t="shared" si="859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60"/>
        <v>0</v>
      </c>
      <c r="DJC21" s="70">
        <f t="shared" si="861"/>
        <v>0</v>
      </c>
      <c r="DJD21" s="50"/>
      <c r="DJE21" s="51"/>
      <c r="DJF21" s="51"/>
      <c r="DJG21" s="51"/>
      <c r="DJH21" s="51"/>
      <c r="DJI21" s="51"/>
      <c r="DJJ21" s="66">
        <f t="shared" si="862"/>
        <v>0</v>
      </c>
      <c r="DJK21" s="70">
        <f t="shared" si="863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4"/>
        <v>0</v>
      </c>
      <c r="DJS21" s="70">
        <f t="shared" si="865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6"/>
        <v>1664</v>
      </c>
      <c r="DKA21" s="70">
        <f t="shared" si="867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8"/>
        <v>324</v>
      </c>
      <c r="DKI21" s="70">
        <f t="shared" si="869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70"/>
        <v>0</v>
      </c>
      <c r="DKQ21" s="70">
        <f t="shared" si="871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2"/>
        <v>3351</v>
      </c>
      <c r="DKY21" s="70">
        <f t="shared" si="873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4"/>
        <v>1619</v>
      </c>
      <c r="DLG21" s="70">
        <f t="shared" si="875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6"/>
        <v>0</v>
      </c>
      <c r="DLO21" s="70">
        <f t="shared" si="877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8"/>
        <v>0</v>
      </c>
      <c r="DLW21" s="70">
        <f t="shared" si="879"/>
        <v>0</v>
      </c>
      <c r="DLX21" s="50"/>
      <c r="DLY21" s="51"/>
      <c r="DLZ21" s="51"/>
      <c r="DMA21" s="51"/>
      <c r="DMB21" s="51"/>
      <c r="DMC21" s="51"/>
      <c r="DMD21" s="66">
        <f t="shared" si="880"/>
        <v>0</v>
      </c>
      <c r="DME21" s="70">
        <f t="shared" si="881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2"/>
        <v>0</v>
      </c>
      <c r="DMM21" s="70">
        <f t="shared" si="883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4"/>
        <v>0</v>
      </c>
      <c r="DMU21" s="70">
        <f t="shared" si="885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6"/>
        <v>0</v>
      </c>
      <c r="DNC21" s="70">
        <f t="shared" si="887"/>
        <v>0</v>
      </c>
      <c r="DND21" s="50"/>
      <c r="DNE21" s="51"/>
      <c r="DNF21" s="51"/>
      <c r="DNG21" s="51"/>
      <c r="DNH21" s="51"/>
      <c r="DNI21" s="51"/>
      <c r="DNJ21" s="66">
        <f t="shared" si="888"/>
        <v>0</v>
      </c>
      <c r="DNK21" s="70">
        <f t="shared" si="889"/>
        <v>0</v>
      </c>
      <c r="DNL21" s="50"/>
      <c r="DNM21" s="51"/>
      <c r="DNN21" s="51"/>
      <c r="DNO21" s="51"/>
      <c r="DNP21" s="51"/>
      <c r="DNQ21" s="51"/>
      <c r="DNR21" s="66">
        <f t="shared" si="890"/>
        <v>0</v>
      </c>
      <c r="DNS21" s="70">
        <f t="shared" si="891"/>
        <v>0</v>
      </c>
      <c r="DNT21" s="50"/>
      <c r="DNU21" s="51"/>
      <c r="DNV21" s="51"/>
      <c r="DNW21" s="51"/>
      <c r="DNX21" s="51"/>
      <c r="DNY21" s="51"/>
      <c r="DNZ21" s="66">
        <f t="shared" si="892"/>
        <v>0</v>
      </c>
      <c r="DOA21" s="70">
        <f t="shared" si="893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4"/>
        <v>0</v>
      </c>
      <c r="DOI21" s="70">
        <f t="shared" si="895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6"/>
        <v>0</v>
      </c>
      <c r="DOQ21" s="70">
        <f t="shared" si="897"/>
        <v>0</v>
      </c>
      <c r="DOR21" s="50"/>
      <c r="DOS21" s="51"/>
      <c r="DOT21" s="51"/>
      <c r="DOU21" s="51"/>
      <c r="DOV21" s="51"/>
      <c r="DOW21" s="51"/>
      <c r="DOX21" s="66">
        <f t="shared" si="898"/>
        <v>0</v>
      </c>
      <c r="DOY21" s="70">
        <f t="shared" si="899"/>
        <v>0</v>
      </c>
      <c r="DOZ21" s="50"/>
      <c r="DPA21" s="51"/>
      <c r="DPB21" s="51"/>
      <c r="DPC21" s="51"/>
      <c r="DPD21" s="51"/>
      <c r="DPE21" s="51"/>
      <c r="DPF21" s="66">
        <f t="shared" si="900"/>
        <v>0</v>
      </c>
      <c r="DPG21" s="70">
        <f t="shared" si="901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2"/>
        <v>0</v>
      </c>
      <c r="DPO21" s="70">
        <f t="shared" si="903"/>
        <v>0</v>
      </c>
      <c r="DPP21" s="50"/>
      <c r="DPQ21" s="51"/>
      <c r="DPR21" s="51"/>
      <c r="DPS21" s="51"/>
      <c r="DPT21" s="51"/>
      <c r="DPU21" s="51"/>
      <c r="DPV21" s="493">
        <f t="shared" si="904"/>
        <v>0</v>
      </c>
      <c r="DPW21" s="494">
        <f t="shared" si="905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6"/>
        <v>340</v>
      </c>
      <c r="DQE21" s="494">
        <f t="shared" si="907"/>
        <v>56.666666666666664</v>
      </c>
      <c r="DQF21" s="50"/>
      <c r="DQG21" s="51"/>
      <c r="DQH21" s="51"/>
      <c r="DQI21" s="51"/>
      <c r="DQJ21" s="51"/>
      <c r="DQK21" s="51"/>
      <c r="DQL21" s="499">
        <f t="shared" si="908"/>
        <v>0</v>
      </c>
      <c r="DQM21" s="494">
        <f t="shared" si="909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10"/>
        <v>0</v>
      </c>
      <c r="DQU21" s="70">
        <f t="shared" si="911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2"/>
        <v>0</v>
      </c>
      <c r="DRC21" s="494">
        <f t="shared" si="913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4"/>
        <v>0</v>
      </c>
      <c r="DRK21" s="494">
        <f t="shared" si="915"/>
        <v>0</v>
      </c>
      <c r="DRL21" s="50"/>
      <c r="DRM21" s="51"/>
      <c r="DRN21" s="51"/>
      <c r="DRO21" s="51"/>
      <c r="DRP21" s="51"/>
      <c r="DRQ21" s="51"/>
      <c r="DRR21" s="66">
        <f t="shared" si="916"/>
        <v>0</v>
      </c>
      <c r="DRS21" s="70">
        <f t="shared" si="917"/>
        <v>0</v>
      </c>
      <c r="DRT21" s="50"/>
      <c r="DRU21" s="51"/>
      <c r="DRV21" s="51"/>
      <c r="DRW21" s="51"/>
      <c r="DRX21" s="51"/>
      <c r="DRY21" s="51"/>
      <c r="DRZ21" s="493">
        <f t="shared" si="918"/>
        <v>0</v>
      </c>
      <c r="DSA21" s="70">
        <f t="shared" si="919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20"/>
        <v>0</v>
      </c>
      <c r="DSI21" s="70">
        <f t="shared" si="921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21">SUM(DSJ21:DSO21)</f>
        <v>0</v>
      </c>
      <c r="DSQ21" s="70">
        <f t="shared" si="923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4"/>
        <v>347</v>
      </c>
      <c r="DSY21" s="70">
        <f t="shared" si="925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6"/>
        <v>0</v>
      </c>
      <c r="DTG21" s="70">
        <f t="shared" si="927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8"/>
        <v>330</v>
      </c>
      <c r="DTO21" s="70">
        <f t="shared" si="929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30"/>
        <v>0</v>
      </c>
      <c r="DTW21" s="70">
        <f t="shared" si="931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2"/>
        <v>327</v>
      </c>
      <c r="DUE21" s="70">
        <f t="shared" si="933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40"/>
        <v>345</v>
      </c>
      <c r="DVK21" s="70">
        <f t="shared" si="941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2"/>
        <v>0</v>
      </c>
      <c r="DVS21" s="70">
        <f t="shared" si="943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4"/>
        <v>0</v>
      </c>
      <c r="DWA21" s="70">
        <f t="shared" si="945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6"/>
        <v>0</v>
      </c>
      <c r="DWI21" s="70">
        <f t="shared" si="947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8"/>
        <v>0</v>
      </c>
      <c r="DWQ21" s="70">
        <f t="shared" si="949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50"/>
        <v>0</v>
      </c>
      <c r="DWY21" s="70">
        <f t="shared" si="1207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1"/>
        <v>0</v>
      </c>
      <c r="DXG21" s="70">
        <f t="shared" si="952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3"/>
        <v>0</v>
      </c>
      <c r="DXO21" s="70">
        <f t="shared" si="954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5"/>
        <v>0</v>
      </c>
      <c r="DXW21" s="70">
        <f t="shared" si="956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7"/>
        <v>0</v>
      </c>
      <c r="DYE21" s="70">
        <f t="shared" si="958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9"/>
        <v>0</v>
      </c>
      <c r="DYM21" s="70">
        <f t="shared" si="960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1"/>
        <v>0</v>
      </c>
      <c r="DYU21" s="70">
        <f t="shared" si="962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3"/>
        <v>0</v>
      </c>
      <c r="DZC21" s="70">
        <f t="shared" si="964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5"/>
        <v>0</v>
      </c>
      <c r="DZK21" s="70">
        <f t="shared" si="966"/>
        <v>0</v>
      </c>
      <c r="DZL21" s="50"/>
      <c r="DZM21" s="51"/>
      <c r="DZN21" s="51"/>
      <c r="DZO21" s="51"/>
      <c r="DZP21" s="51"/>
      <c r="DZQ21" s="51"/>
      <c r="DZR21" s="66">
        <f t="shared" si="967"/>
        <v>0</v>
      </c>
      <c r="DZS21" s="70">
        <f t="shared" si="968"/>
        <v>0</v>
      </c>
      <c r="DZT21" s="50"/>
      <c r="DZU21" s="51"/>
      <c r="DZV21" s="51"/>
      <c r="DZW21" s="51"/>
      <c r="DZX21" s="51"/>
      <c r="DZY21" s="51"/>
      <c r="DZZ21" s="66">
        <f t="shared" si="969"/>
        <v>0</v>
      </c>
      <c r="EAA21" s="70">
        <f t="shared" si="970"/>
        <v>0</v>
      </c>
      <c r="EAB21" s="50"/>
      <c r="EAC21" s="51"/>
      <c r="EAD21" s="51"/>
      <c r="EAE21" s="51"/>
      <c r="EAF21" s="51"/>
      <c r="EAG21" s="51"/>
      <c r="EAH21" s="66">
        <f t="shared" si="971"/>
        <v>0</v>
      </c>
      <c r="EAI21" s="70">
        <f t="shared" si="972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3"/>
        <v>0</v>
      </c>
      <c r="EAQ21" s="70">
        <f t="shared" si="1208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4"/>
        <v>0</v>
      </c>
      <c r="EAY21" s="70">
        <f t="shared" si="975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6"/>
        <v>0</v>
      </c>
      <c r="EBG21" s="70">
        <f t="shared" si="977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8"/>
        <v>0</v>
      </c>
      <c r="EBO21" s="70">
        <f t="shared" si="1137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9"/>
        <v>0</v>
      </c>
      <c r="EBW21" s="70">
        <f t="shared" si="980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1"/>
        <v>0</v>
      </c>
      <c r="ECE21" s="70">
        <f t="shared" si="982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3"/>
        <v>0</v>
      </c>
      <c r="ECM21" s="70">
        <f t="shared" si="984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5"/>
        <v>0</v>
      </c>
      <c r="ECU21" s="70">
        <f t="shared" si="986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7"/>
        <v>0</v>
      </c>
      <c r="EDC21" s="70">
        <f t="shared" si="988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9"/>
        <v>0</v>
      </c>
      <c r="EDK21" s="70">
        <f t="shared" si="990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1"/>
        <v>0</v>
      </c>
      <c r="EDS21" s="210">
        <f t="shared" si="992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3"/>
        <v>0</v>
      </c>
      <c r="EEA21" s="199">
        <f t="shared" si="994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5"/>
        <v>0</v>
      </c>
      <c r="EEI21" s="70">
        <f t="shared" si="996"/>
        <v>0</v>
      </c>
      <c r="EEJ21" s="50"/>
      <c r="EEK21" s="51"/>
      <c r="EEL21" s="51"/>
      <c r="EEM21" s="51"/>
      <c r="EEN21" s="51"/>
      <c r="EEO21" s="51"/>
      <c r="EEP21" s="66">
        <f t="shared" si="997"/>
        <v>0</v>
      </c>
      <c r="EEQ21" s="70">
        <f t="shared" si="998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9"/>
        <v>367</v>
      </c>
      <c r="EEY21" s="70">
        <f t="shared" si="1000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1"/>
        <v>708</v>
      </c>
      <c r="EFG21" s="70">
        <f t="shared" si="1002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3"/>
        <v>319</v>
      </c>
      <c r="EFO21" s="70">
        <f t="shared" si="1004"/>
        <v>53.166666666666664</v>
      </c>
      <c r="EFP21" s="50"/>
      <c r="EFQ21" s="51"/>
      <c r="EFR21" s="51"/>
      <c r="EFS21" s="51"/>
      <c r="EFT21" s="51"/>
      <c r="EFU21" s="51"/>
      <c r="EFV21" s="66">
        <f t="shared" si="1005"/>
        <v>0</v>
      </c>
      <c r="EFW21" s="70">
        <f t="shared" si="1006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7"/>
        <v>0</v>
      </c>
      <c r="EGE21" s="70">
        <f t="shared" si="1008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9"/>
        <v>343</v>
      </c>
      <c r="EGM21" s="70">
        <f t="shared" si="1010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1"/>
        <v>0</v>
      </c>
      <c r="EGU21" s="70">
        <f t="shared" si="1209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2"/>
        <v>335</v>
      </c>
      <c r="EHC21" s="70">
        <f t="shared" si="1013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4"/>
        <v>345</v>
      </c>
      <c r="EHK21" s="70">
        <f t="shared" si="1015"/>
        <v>57.5</v>
      </c>
      <c r="EHL21" s="50"/>
      <c r="EHM21" s="51"/>
      <c r="EHN21" s="51"/>
      <c r="EHO21" s="51"/>
      <c r="EHP21" s="51"/>
      <c r="EHQ21" s="51"/>
      <c r="EHR21" s="66">
        <f t="shared" si="1016"/>
        <v>0</v>
      </c>
      <c r="EHS21" s="70">
        <f t="shared" si="1017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8"/>
        <v>0</v>
      </c>
      <c r="EIA21" s="70">
        <f t="shared" si="1019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20"/>
        <v>0</v>
      </c>
      <c r="EII21" s="70">
        <f t="shared" si="1021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2"/>
        <v>346</v>
      </c>
      <c r="EIQ21" s="70">
        <f t="shared" si="1023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4"/>
        <v>0</v>
      </c>
      <c r="EIY21" s="70">
        <f t="shared" si="1025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6"/>
        <v>348</v>
      </c>
      <c r="EJG21" s="70">
        <f t="shared" si="1027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8"/>
        <v>0</v>
      </c>
      <c r="EJO21" s="70">
        <f t="shared" si="1029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30"/>
        <v>344</v>
      </c>
      <c r="EJW21" s="70">
        <f t="shared" si="1031"/>
        <v>57.333333333333336</v>
      </c>
      <c r="EJX21" s="50"/>
      <c r="EJY21" s="51"/>
      <c r="EJZ21" s="51"/>
      <c r="EKA21" s="51"/>
      <c r="EKB21" s="51"/>
      <c r="EKC21" s="51"/>
      <c r="EKD21" s="66">
        <f t="shared" si="1032"/>
        <v>0</v>
      </c>
      <c r="EKE21" s="70">
        <f t="shared" si="1033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4"/>
        <v>334</v>
      </c>
      <c r="EKM21" s="70">
        <f t="shared" si="1035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6"/>
        <v>334</v>
      </c>
      <c r="EKU21" s="210">
        <f t="shared" si="1037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8"/>
        <v>329</v>
      </c>
      <c r="ELD21" s="212">
        <f t="shared" si="1039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40"/>
        <v>0</v>
      </c>
      <c r="ELL21" s="212">
        <f t="shared" si="1041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2"/>
        <v>350</v>
      </c>
      <c r="ELT21" s="212">
        <f t="shared" si="1043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4"/>
        <v>340</v>
      </c>
      <c r="EMB21" s="212">
        <f t="shared" si="1045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6"/>
        <v>328</v>
      </c>
      <c r="EMJ21" s="212">
        <f t="shared" si="1047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8"/>
        <v>1272</v>
      </c>
      <c r="EMR21" s="212">
        <f t="shared" si="1049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50"/>
        <v>0</v>
      </c>
      <c r="EMZ21" s="212">
        <f t="shared" si="1051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2"/>
        <v>348</v>
      </c>
      <c r="ENH21" s="212">
        <f t="shared" si="1053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4"/>
        <v>0</v>
      </c>
      <c r="ENP21" s="212">
        <f t="shared" si="1055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6"/>
        <v>695</v>
      </c>
      <c r="ENX21" s="212">
        <f t="shared" si="1057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8"/>
        <v>0</v>
      </c>
      <c r="EOF21" s="212">
        <f t="shared" si="1059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60"/>
        <v>0</v>
      </c>
      <c r="EON21" s="212">
        <f t="shared" si="1061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2"/>
        <v>310</v>
      </c>
      <c r="EOV21" s="212">
        <f t="shared" si="1063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4"/>
        <v>354</v>
      </c>
      <c r="EPD21" s="212">
        <f t="shared" si="1065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6"/>
        <v>314</v>
      </c>
      <c r="EPL21" s="212">
        <f t="shared" si="1067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8"/>
        <v>682</v>
      </c>
      <c r="EPT21" s="212">
        <f t="shared" si="1069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70"/>
        <v>0</v>
      </c>
      <c r="EQB21" s="212">
        <f t="shared" si="1071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2"/>
        <v>324</v>
      </c>
      <c r="EQJ21" s="212">
        <f t="shared" si="1073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4"/>
        <v>341</v>
      </c>
      <c r="EQR21" s="212">
        <f t="shared" si="1075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6"/>
        <v>351</v>
      </c>
      <c r="EQZ21" s="212">
        <f t="shared" si="1077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8"/>
        <v>0</v>
      </c>
      <c r="ERH21" s="212">
        <f t="shared" si="1079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80"/>
        <v>0</v>
      </c>
      <c r="ERP21" s="212">
        <f t="shared" si="1081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2"/>
        <v>174</v>
      </c>
      <c r="ERX21" s="212">
        <f t="shared" si="1083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4"/>
        <v>349</v>
      </c>
      <c r="ESF21" s="212">
        <f t="shared" si="1085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6"/>
        <v>0</v>
      </c>
      <c r="ESN21" s="212">
        <f t="shared" si="1087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8"/>
        <v>0</v>
      </c>
      <c r="ESV21" s="212">
        <f t="shared" si="1089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90"/>
        <v>0</v>
      </c>
      <c r="ETD21" s="212">
        <f t="shared" si="1091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2"/>
        <v>677</v>
      </c>
      <c r="ETL21" s="212">
        <f t="shared" si="1093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4"/>
        <v>0</v>
      </c>
      <c r="ETT21" s="212">
        <f t="shared" si="1095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6"/>
        <v>0</v>
      </c>
      <c r="EUB21" s="212">
        <f t="shared" si="1097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8"/>
        <v>0</v>
      </c>
      <c r="EUJ21" s="212">
        <f t="shared" si="1099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100"/>
        <v>0</v>
      </c>
      <c r="EUR21" s="212">
        <f t="shared" si="1101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2"/>
        <v>0</v>
      </c>
      <c r="EUZ21" s="212">
        <f t="shared" si="1103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4"/>
        <v>0</v>
      </c>
      <c r="EVH21" s="212">
        <f t="shared" si="1105"/>
        <v>0</v>
      </c>
      <c r="EVI21" s="196"/>
      <c r="EVJ21" s="197"/>
      <c r="EVK21" s="197"/>
      <c r="EVL21" s="197"/>
      <c r="EVM21" s="197"/>
      <c r="EVN21" s="197"/>
      <c r="EVO21" s="810">
        <f t="shared" si="1106"/>
        <v>0</v>
      </c>
      <c r="EVP21" s="212">
        <f t="shared" si="1107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8"/>
        <v>344</v>
      </c>
      <c r="EVX21" s="212">
        <f t="shared" si="1109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10"/>
        <v>0</v>
      </c>
      <c r="EWF21" s="212">
        <f t="shared" si="1111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2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3"/>
        <v>0</v>
      </c>
      <c r="EWV21" s="212">
        <f t="shared" si="1114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5"/>
        <v>338</v>
      </c>
      <c r="EXD21" s="212">
        <f t="shared" si="1116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7"/>
        <v>0</v>
      </c>
      <c r="EXL21" s="212">
        <f t="shared" si="1118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9"/>
        <v>0</v>
      </c>
      <c r="EXT21" s="212">
        <f t="shared" si="1120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1"/>
        <v>0</v>
      </c>
      <c r="EYB21" s="212">
        <f t="shared" si="1122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3"/>
        <v>252</v>
      </c>
      <c r="EYJ21" s="212">
        <f t="shared" si="1124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5"/>
        <v>0</v>
      </c>
      <c r="EYR21" s="212">
        <f t="shared" si="1126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7"/>
        <v>317</v>
      </c>
      <c r="EYZ21" s="879">
        <f t="shared" si="1128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9"/>
        <v>0</v>
      </c>
      <c r="EZH21" s="879">
        <f t="shared" si="1130"/>
        <v>0</v>
      </c>
      <c r="EZI21" s="196"/>
      <c r="EZJ21" s="197"/>
      <c r="EZK21" s="197"/>
      <c r="EZL21" s="197"/>
      <c r="EZM21" s="197"/>
      <c r="EZN21" s="197"/>
      <c r="EZO21" s="878">
        <f t="shared" si="1131"/>
        <v>0</v>
      </c>
      <c r="EZP21" s="879">
        <f t="shared" si="1132"/>
        <v>0</v>
      </c>
      <c r="EZQ21" s="459"/>
      <c r="EZR21" s="460"/>
      <c r="EZS21" s="460"/>
      <c r="EZT21" s="460"/>
      <c r="EZU21" s="460"/>
      <c r="EZV21" s="460"/>
      <c r="EZW21" s="878">
        <f t="shared" si="1133"/>
        <v>0</v>
      </c>
      <c r="EZX21" s="879">
        <f t="shared" si="1134"/>
        <v>0</v>
      </c>
      <c r="EZY21" s="196"/>
      <c r="EZZ21" s="197">
        <v>240</v>
      </c>
      <c r="FAA21" s="197"/>
      <c r="FAB21" s="197"/>
      <c r="FAC21" s="197"/>
      <c r="FAD21" s="197"/>
      <c r="FAE21" s="878">
        <f t="shared" si="1135"/>
        <v>240</v>
      </c>
      <c r="FAF21" s="879">
        <f t="shared" si="1136"/>
        <v>40</v>
      </c>
    </row>
    <row r="22" spans="1:4088" s="148" customFormat="1" x14ac:dyDescent="0.2">
      <c r="A22" s="999" t="s">
        <v>14</v>
      </c>
      <c r="B22" s="1000"/>
      <c r="C22" s="1000"/>
      <c r="D22" s="227">
        <v>25</v>
      </c>
      <c r="E22" s="224">
        <f t="shared" ref="E22:N22" si="1222">SUM(E7:E21)</f>
        <v>0</v>
      </c>
      <c r="F22" s="224">
        <f t="shared" si="1222"/>
        <v>18725</v>
      </c>
      <c r="G22" s="224">
        <f t="shared" si="1222"/>
        <v>0</v>
      </c>
      <c r="H22" s="224">
        <f t="shared" si="1222"/>
        <v>1736</v>
      </c>
      <c r="I22" s="224">
        <f t="shared" si="1222"/>
        <v>0</v>
      </c>
      <c r="J22" s="224">
        <f t="shared" si="1222"/>
        <v>885</v>
      </c>
      <c r="K22" s="224">
        <f t="shared" si="1222"/>
        <v>0</v>
      </c>
      <c r="L22" s="224">
        <f t="shared" si="1222"/>
        <v>19576</v>
      </c>
      <c r="M22" s="224">
        <f t="shared" si="1222"/>
        <v>19576</v>
      </c>
      <c r="N22" s="224">
        <f t="shared" si="1222"/>
        <v>443.66666666666669</v>
      </c>
      <c r="O22" s="232">
        <f t="shared" ref="O22" si="1223">IF(N22=0,0,M22/N22)</f>
        <v>44.123215627347854</v>
      </c>
      <c r="P22" s="230">
        <f>SUM(P7:P21)</f>
        <v>2453.1666666666665</v>
      </c>
      <c r="Q22" s="232">
        <f>IF(P22=0,0,M22/P22*6)</f>
        <v>47.879339629050889</v>
      </c>
      <c r="R22" s="230">
        <f>SUM(R7:R21)</f>
        <v>1116.9230769230769</v>
      </c>
      <c r="S22" s="223"/>
      <c r="T22" s="232">
        <f t="shared" ref="T22" si="1224">IF(R22=0,0,M22/R22)</f>
        <v>17.526721763085401</v>
      </c>
      <c r="U22" s="224">
        <f>SUM(U7:U21)</f>
        <v>0</v>
      </c>
      <c r="V22" s="232">
        <f t="shared" ref="V22" si="1225">IF(R22=0,0,(M22+U22)/R22)</f>
        <v>17.526721763085401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  <c r="EZY22" s="149"/>
      <c r="EZZ22" s="149"/>
      <c r="FAA22" s="149"/>
      <c r="FAB22" s="149"/>
      <c r="FAC22" s="149"/>
      <c r="FAD22" s="149"/>
    </row>
    <row r="23" spans="1:4088" x14ac:dyDescent="0.2">
      <c r="A23" s="12" t="s">
        <v>25</v>
      </c>
      <c r="B23" s="12"/>
      <c r="C23" s="25"/>
      <c r="X23" s="2"/>
    </row>
    <row r="24" spans="1:4088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8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8" x14ac:dyDescent="0.2">
      <c r="C26" s="12"/>
      <c r="X26" s="13"/>
      <c r="AA26" s="13"/>
      <c r="AB26" s="10"/>
      <c r="AC26" s="654"/>
    </row>
    <row r="27" spans="1:4088" s="5" customFormat="1" ht="25.5" customHeight="1" x14ac:dyDescent="0.2">
      <c r="A27" s="996" t="s">
        <v>273</v>
      </c>
      <c r="B27" s="997"/>
      <c r="C27" s="997"/>
      <c r="D27" s="997"/>
      <c r="E27" s="997"/>
      <c r="F27" s="997"/>
      <c r="G27" s="997"/>
      <c r="H27" s="997"/>
      <c r="I27" s="997"/>
      <c r="J27" s="997"/>
      <c r="K27" s="997"/>
      <c r="L27" s="997"/>
      <c r="M27" s="998"/>
      <c r="N27" s="928" t="s">
        <v>252</v>
      </c>
      <c r="O27" s="929"/>
      <c r="P27" s="949" t="s">
        <v>255</v>
      </c>
      <c r="Q27" s="950"/>
      <c r="R27" s="950"/>
      <c r="S27" s="950"/>
      <c r="T27" s="950"/>
      <c r="U27" s="980" t="s">
        <v>260</v>
      </c>
      <c r="V27" s="983" t="s">
        <v>259</v>
      </c>
      <c r="W27" s="986" t="s">
        <v>265</v>
      </c>
      <c r="X27" s="989" t="s">
        <v>262</v>
      </c>
      <c r="Y27" s="991" t="s">
        <v>1</v>
      </c>
      <c r="Z27" s="992"/>
      <c r="AA27" s="992"/>
      <c r="AB27" s="993"/>
      <c r="AC27" s="978" t="s">
        <v>327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8" s="6" customFormat="1" ht="25.5" customHeight="1" thickBot="1" x14ac:dyDescent="0.25">
      <c r="A28" s="989" t="s">
        <v>248</v>
      </c>
      <c r="B28" s="983" t="s">
        <v>249</v>
      </c>
      <c r="C28" s="1001" t="s">
        <v>250</v>
      </c>
      <c r="D28" s="989" t="s">
        <v>251</v>
      </c>
      <c r="E28" s="919" t="s">
        <v>232</v>
      </c>
      <c r="F28" s="920"/>
      <c r="G28" s="919" t="s">
        <v>233</v>
      </c>
      <c r="H28" s="920"/>
      <c r="I28" s="919" t="s">
        <v>234</v>
      </c>
      <c r="J28" s="920"/>
      <c r="K28" s="1004" t="s">
        <v>235</v>
      </c>
      <c r="L28" s="1005"/>
      <c r="M28" s="1006"/>
      <c r="N28" s="933" t="s">
        <v>254</v>
      </c>
      <c r="O28" s="933" t="s">
        <v>253</v>
      </c>
      <c r="P28" s="954" t="s">
        <v>256</v>
      </c>
      <c r="Q28" s="954" t="s">
        <v>253</v>
      </c>
      <c r="R28" s="951" t="s">
        <v>257</v>
      </c>
      <c r="S28" s="316"/>
      <c r="T28" s="953" t="s">
        <v>258</v>
      </c>
      <c r="U28" s="981"/>
      <c r="V28" s="984"/>
      <c r="W28" s="987"/>
      <c r="X28" s="990"/>
      <c r="Y28" s="994" t="s">
        <v>10</v>
      </c>
      <c r="Z28" s="994" t="s">
        <v>11</v>
      </c>
      <c r="AA28" s="994" t="s">
        <v>12</v>
      </c>
      <c r="AB28" s="994" t="s">
        <v>18</v>
      </c>
      <c r="AC28" s="978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8" s="6" customFormat="1" ht="51.75" customHeight="1" thickBot="1" x14ac:dyDescent="0.25">
      <c r="A29" s="990"/>
      <c r="B29" s="1003"/>
      <c r="C29" s="1002"/>
      <c r="D29" s="990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35"/>
      <c r="O29" s="935"/>
      <c r="P29" s="955"/>
      <c r="Q29" s="955"/>
      <c r="R29" s="952"/>
      <c r="S29" s="316"/>
      <c r="T29" s="953"/>
      <c r="U29" s="982"/>
      <c r="V29" s="985"/>
      <c r="W29" s="988"/>
      <c r="X29" s="990"/>
      <c r="Y29" s="1007"/>
      <c r="Z29" s="995"/>
      <c r="AA29" s="995"/>
      <c r="AB29" s="995"/>
      <c r="AC29" s="978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  <c r="EZY29" s="680">
        <v>12</v>
      </c>
      <c r="EZZ29" s="681">
        <v>13</v>
      </c>
      <c r="FAA29" s="681">
        <v>14</v>
      </c>
      <c r="FAB29" s="681">
        <v>15</v>
      </c>
      <c r="FAC29" s="681">
        <v>16</v>
      </c>
      <c r="FAD29" s="681">
        <v>17</v>
      </c>
      <c r="FAE29" s="874" t="s">
        <v>263</v>
      </c>
      <c r="FAF29" s="875" t="s">
        <v>264</v>
      </c>
    </row>
    <row r="30" spans="1:4088" s="567" customFormat="1" ht="13.5" thickBot="1" x14ac:dyDescent="0.25">
      <c r="A30" s="21">
        <v>1</v>
      </c>
      <c r="B30" s="297" t="s">
        <v>225</v>
      </c>
      <c r="C30" s="725" t="s">
        <v>315</v>
      </c>
      <c r="D30" s="391">
        <v>25</v>
      </c>
      <c r="E30" s="726"/>
      <c r="F30" s="435">
        <v>2677</v>
      </c>
      <c r="G30" s="726"/>
      <c r="H30" s="435"/>
      <c r="I30" s="726"/>
      <c r="J30" s="360">
        <f>SUMIF(SUMPK!$B:$B,$B:$B,SUMPK!$O:$O)</f>
        <v>0</v>
      </c>
      <c r="K30" s="24">
        <f t="shared" ref="K30:K56" si="1226">E30+G30-I30</f>
        <v>0</v>
      </c>
      <c r="L30" s="24">
        <f t="shared" ref="L30:L31" si="1227">F30+H30-J30</f>
        <v>2677</v>
      </c>
      <c r="M30" s="15">
        <f t="shared" ref="M30:M31" si="1228">K30+L30</f>
        <v>2677</v>
      </c>
      <c r="N30" s="443">
        <v>0</v>
      </c>
      <c r="O30" s="276">
        <f t="shared" ref="O30:O54" si="1229">IF(N30=0,0,M30/N30)</f>
        <v>0</v>
      </c>
      <c r="P30" s="727">
        <v>0</v>
      </c>
      <c r="Q30" s="15">
        <f t="shared" ref="Q30:Q31" si="1230">IF(P30=0,0,M30/P30*6)</f>
        <v>0</v>
      </c>
      <c r="R30" s="15">
        <f t="shared" ref="R30:R31" si="1231">S30/$S$3</f>
        <v>98.461538461538467</v>
      </c>
      <c r="S30" s="222">
        <v>2560</v>
      </c>
      <c r="T30" s="15">
        <f t="shared" ref="T30:T31" si="1232">IF(R30=0,0,M30/R30)</f>
        <v>27.188281249999999</v>
      </c>
      <c r="U30" s="728"/>
      <c r="V30" s="276">
        <f t="shared" ref="V30:V56" si="1233">IF(R30=0,0,(M30+U30)/R30)</f>
        <v>27.188281249999999</v>
      </c>
      <c r="W30" s="279">
        <f t="shared" ref="W30:W47" si="1234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5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6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7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8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9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40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41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42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3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4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5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6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7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8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9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50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51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52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3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4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5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6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7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8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9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60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61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62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3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4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5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6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7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8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9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70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71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72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3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4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5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6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7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8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9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80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81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82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3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4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5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6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7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8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9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90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91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92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3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4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5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6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7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8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9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300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301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302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3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4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5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6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7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8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9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10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11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12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3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4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5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6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7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8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9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20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21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22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3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4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5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>
        <v>0</v>
      </c>
      <c r="EZV30" s="703">
        <v>0</v>
      </c>
      <c r="EZW30" s="876">
        <f t="shared" ref="EZW30" si="1326">SUM(EZQ30:EZV30)</f>
        <v>0</v>
      </c>
      <c r="EZX30" s="877">
        <f>EZW30/$EZX$5</f>
        <v>0</v>
      </c>
      <c r="EZY30" s="683">
        <v>338</v>
      </c>
      <c r="EZZ30" s="684">
        <v>0</v>
      </c>
      <c r="FAA30" s="684"/>
      <c r="FAB30" s="684"/>
      <c r="FAC30" s="684"/>
      <c r="FAD30" s="684"/>
      <c r="FAE30" s="876">
        <f t="shared" ref="FAE30" si="1327">SUM(EZY30:FAD30)</f>
        <v>338</v>
      </c>
      <c r="FAF30" s="877">
        <f>FAE30/$FAF$5</f>
        <v>56.333333333333336</v>
      </c>
    </row>
    <row r="31" spans="1:4088" s="567" customFormat="1" ht="13.5" thickBot="1" x14ac:dyDescent="0.25">
      <c r="A31" s="21">
        <v>2</v>
      </c>
      <c r="B31" s="297" t="s">
        <v>226</v>
      </c>
      <c r="C31" s="725" t="s">
        <v>314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6"/>
        <v>0</v>
      </c>
      <c r="L31" s="24">
        <f t="shared" si="1227"/>
        <v>3178</v>
      </c>
      <c r="M31" s="15">
        <f t="shared" si="1228"/>
        <v>3178</v>
      </c>
      <c r="N31" s="443">
        <v>0</v>
      </c>
      <c r="O31" s="276">
        <f t="shared" si="1229"/>
        <v>0</v>
      </c>
      <c r="P31" s="727">
        <v>0</v>
      </c>
      <c r="Q31" s="15">
        <f t="shared" si="1230"/>
        <v>0</v>
      </c>
      <c r="R31" s="15">
        <f t="shared" si="1231"/>
        <v>147.69230769230768</v>
      </c>
      <c r="S31" s="222">
        <v>3840</v>
      </c>
      <c r="T31" s="15">
        <f t="shared" si="1232"/>
        <v>21.517708333333335</v>
      </c>
      <c r="U31" s="729"/>
      <c r="V31" s="276">
        <f t="shared" si="1233"/>
        <v>21.517708333333335</v>
      </c>
      <c r="W31" s="279">
        <f t="shared" si="1234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8">SUM(DXP31:DXU31)</f>
        <v>0</v>
      </c>
      <c r="DXW31" s="68">
        <f t="shared" ref="DXW31:DXW61" si="1329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30">SUM(DXX31:DYC31)</f>
        <v>1307</v>
      </c>
      <c r="DYE31" s="68">
        <f t="shared" ref="DYE31:DYE61" si="1331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32">SUM(DYF31:DYK31)</f>
        <v>952</v>
      </c>
      <c r="DYM31" s="68">
        <f t="shared" ref="DYM31:DYM61" si="1333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4">SUM(DYN31:DYS31)</f>
        <v>687</v>
      </c>
      <c r="DYU31" s="68">
        <f t="shared" ref="DYU31:DYU61" si="1335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6">SUM(DYV31:DZA31)</f>
        <v>2554</v>
      </c>
      <c r="DZC31" s="68">
        <f t="shared" ref="DZC31:DZC61" si="1337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8">SUM(DZD31:DZI31)</f>
        <v>1024</v>
      </c>
      <c r="DZK31" s="68">
        <f t="shared" ref="DZK31:DZK61" si="1339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40">SUM(DZL31:DZQ31)</f>
        <v>1021</v>
      </c>
      <c r="DZS31" s="68">
        <f t="shared" ref="DZS31:DZS61" si="1341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42">SUM(DZT31:DZY31)</f>
        <v>1008</v>
      </c>
      <c r="EAA31" s="68">
        <f t="shared" ref="EAA31:EAA61" si="1343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4">SUM(EAB31:EAG31)</f>
        <v>1009</v>
      </c>
      <c r="EAI31" s="68">
        <f t="shared" ref="EAI31:EAI61" si="1345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6">SUM(EAJ31:EAO31)</f>
        <v>1011</v>
      </c>
      <c r="EAQ31" s="68">
        <f t="shared" ref="EAQ31:EAQ61" si="1347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8">SUM(EAR31:EAW31)</f>
        <v>1022</v>
      </c>
      <c r="EAY31" s="68">
        <f t="shared" ref="EAY31:EAY61" si="1349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50">SUM(EAZ31:EBE31)</f>
        <v>1025</v>
      </c>
      <c r="EBG31" s="68">
        <f t="shared" ref="EBG31:EBG61" si="1351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52">SUM(EBH31:EBM31)</f>
        <v>954</v>
      </c>
      <c r="EBO31" s="68">
        <f t="shared" ref="EBO31:EBO61" si="1353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4">SUM(EBP31:EBU31)</f>
        <v>0</v>
      </c>
      <c r="EBW31" s="68">
        <f t="shared" ref="EBW31:EBW61" si="1355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6">SUM(EBX31:ECC31)</f>
        <v>1012</v>
      </c>
      <c r="ECE31" s="68">
        <f t="shared" ref="ECE31:ECE61" si="1357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8">SUM(ECF31:ECK31)</f>
        <v>0</v>
      </c>
      <c r="ECM31" s="68">
        <f t="shared" ref="ECM31:ECM61" si="1359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60">SUM(ECN31:ECS31)</f>
        <v>996</v>
      </c>
      <c r="ECU31" s="68">
        <f t="shared" ref="ECU31:ECU61" si="1361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62">SUM(ECV31:EDA31)</f>
        <v>967</v>
      </c>
      <c r="EDC31" s="68">
        <f t="shared" ref="EDC31:EDC61" si="1363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4">SUM(EDD31:EDI31)</f>
        <v>673</v>
      </c>
      <c r="EDK31" s="68">
        <f t="shared" ref="EDK31:EDK61" si="1365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6">SUM(EDL31:EDQ31)</f>
        <v>980</v>
      </c>
      <c r="EDS31" s="68">
        <f t="shared" ref="EDS31:EDS61" si="1367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8">SUM(EDT31:EDY31)</f>
        <v>0</v>
      </c>
      <c r="EEA31" s="68">
        <f t="shared" ref="EEA31:EEA61" si="1369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70">SUM(EEB31:EEG31)</f>
        <v>685</v>
      </c>
      <c r="EEI31" s="68">
        <f t="shared" ref="EEI31:EEI61" si="1371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72">SUM(EEJ31:EEO31)</f>
        <v>1022</v>
      </c>
      <c r="EEQ31" s="68">
        <f t="shared" ref="EEQ31:EEQ61" si="1373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4">SUM(EER31:EEW31)</f>
        <v>0</v>
      </c>
      <c r="EEY31" s="68">
        <f t="shared" ref="EEY31:EEY61" si="1375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6">SUM(EEZ31:EFE31)</f>
        <v>2053</v>
      </c>
      <c r="EFG31" s="68">
        <f t="shared" ref="EFG31:EFG61" si="1377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8">SUM(EFH31:EFM31)</f>
        <v>1023</v>
      </c>
      <c r="EFO31" s="68">
        <f t="shared" ref="EFO31:EFO61" si="1379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80">SUM(EFP31:EFU31)</f>
        <v>692</v>
      </c>
      <c r="EFW31" s="68">
        <f t="shared" ref="EFW31:EFW61" si="1381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82">SUM(EFX31:EGC31)</f>
        <v>0</v>
      </c>
      <c r="EGE31" s="68">
        <f t="shared" ref="EGE31:EGE61" si="1383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4">SUM(EGF31:EGK31)</f>
        <v>2061</v>
      </c>
      <c r="EGM31" s="68">
        <f t="shared" ref="EGM31:EGM61" si="1385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6">SUM(EGN31:EGS31)</f>
        <v>683</v>
      </c>
      <c r="EGU31" s="68">
        <f t="shared" ref="EGU31:EGU61" si="1387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8">SUM(EGV31:EHA31)</f>
        <v>1023</v>
      </c>
      <c r="EHC31" s="68">
        <f t="shared" ref="EHC31:EHC51" si="1389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90">SUM(EHD31:EHI31)</f>
        <v>0</v>
      </c>
      <c r="EHK31" s="68">
        <f t="shared" ref="EHK31:EHK61" si="1391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92">SUM(EHL31:EHQ31)</f>
        <v>1008</v>
      </c>
      <c r="EHS31" s="68">
        <f t="shared" ref="EHS31:EHS61" si="1393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4">SUM(EHT31:EHY31)</f>
        <v>1006</v>
      </c>
      <c r="EIA31" s="68">
        <f t="shared" ref="EIA31:EIA61" si="1395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6">SUM(EIB31:EIG31)</f>
        <v>694</v>
      </c>
      <c r="EII31" s="68">
        <f t="shared" ref="EII31:EII61" si="1397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8">SUM(EIJ31:EIO31)</f>
        <v>1006</v>
      </c>
      <c r="EIQ31" s="68">
        <f t="shared" ref="EIQ31:EIQ61" si="1399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400">SUM(EIR31:EIW31)</f>
        <v>1362</v>
      </c>
      <c r="EIY31" s="68">
        <f t="shared" ref="EIY31:EIY61" si="1401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402">SUM(EIZ31:EJE31)</f>
        <v>700</v>
      </c>
      <c r="EJG31" s="68">
        <f t="shared" ref="EJG31:EJG61" si="1403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4">SUM(EJH31:EJM31)</f>
        <v>692</v>
      </c>
      <c r="EJO31" s="68">
        <f t="shared" ref="EJO31:EJO61" si="1405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6">SUM(EJP31:EJU31)</f>
        <v>679</v>
      </c>
      <c r="EJW31" s="68">
        <f t="shared" ref="EJW31:EJW61" si="1407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8">SUM(EJX31:EKC31)</f>
        <v>683</v>
      </c>
      <c r="EKE31" s="68">
        <f t="shared" ref="EKE31:EKE61" si="1409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10">SUM(EKF31:EKK31)</f>
        <v>0</v>
      </c>
      <c r="EKM31" s="68">
        <f t="shared" ref="EKM31:EKM61" si="1411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12">SUM(EKN31:EKS31)</f>
        <v>672</v>
      </c>
      <c r="EKU31" s="184">
        <f t="shared" ref="EKU31:EKU61" si="1413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4">SUM(EKW31:ELB31)</f>
        <v>1351</v>
      </c>
      <c r="ELD31" s="211">
        <f t="shared" ref="ELD31:ELD61" si="1415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6">SUM(ELE31:ELJ31)</f>
        <v>0</v>
      </c>
      <c r="ELL31" s="211">
        <f t="shared" ref="ELL31:ELL61" si="1417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8">SUM(ELM31:ELR31)</f>
        <v>686</v>
      </c>
      <c r="ELT31" s="211">
        <f t="shared" ref="ELT31:ELT61" si="1419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20">SUM(ELU31:ELZ31)</f>
        <v>692</v>
      </c>
      <c r="EMB31" s="211">
        <f t="shared" ref="EMB31:EMB61" si="1421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22">SUM(EMC31:EMH31)</f>
        <v>675</v>
      </c>
      <c r="EMJ31" s="211">
        <f t="shared" ref="EMJ31:EMJ61" si="1423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4">SUM(EMK31:EMP31)</f>
        <v>670</v>
      </c>
      <c r="EMR31" s="211">
        <f t="shared" ref="EMR31:EMR61" si="1425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6">SUM(EMS31:EMX31)</f>
        <v>621</v>
      </c>
      <c r="EMZ31" s="211">
        <f t="shared" ref="EMZ31:EMZ61" si="1427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8">SUM(ENA31:ENF31)</f>
        <v>680</v>
      </c>
      <c r="ENH31" s="211">
        <f t="shared" ref="ENH31:ENH61" si="1429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30">SUM(ENI31:ENN31)</f>
        <v>680</v>
      </c>
      <c r="ENP31" s="211">
        <f t="shared" ref="ENP31:ENP61" si="1431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32">SUM(ENQ31:ENV31)</f>
        <v>686</v>
      </c>
      <c r="ENX31" s="211">
        <f t="shared" ref="ENX31:ENX61" si="1433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4">SUM(ENY31:EOD31)</f>
        <v>691</v>
      </c>
      <c r="EOF31" s="211">
        <f t="shared" ref="EOF31:EOF61" si="1435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6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7">SUM(EOO31:EOT31)</f>
        <v>0</v>
      </c>
      <c r="EOV31" s="211">
        <f t="shared" ref="EOV31:EOV61" si="1438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9">SUM(EOW31:EPB31)</f>
        <v>1338</v>
      </c>
      <c r="EPD31" s="211">
        <f t="shared" ref="EPD31:EPD61" si="1440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41">SUM(EPE31:EPJ31)</f>
        <v>0</v>
      </c>
      <c r="EPL31" s="211">
        <f t="shared" ref="EPL31:EPL61" si="1442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43">SUM(EPM31:EPR31)</f>
        <v>695</v>
      </c>
      <c r="EPT31" s="211">
        <f t="shared" ref="EPT31:EPT61" si="1444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5">SUM(EPU31:EPZ31)</f>
        <v>603</v>
      </c>
      <c r="EQB31" s="211">
        <f t="shared" ref="EQB31:EQB61" si="1446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7">SUM(EQC31:EQH31)</f>
        <v>687</v>
      </c>
      <c r="EQJ31" s="211">
        <f t="shared" ref="EQJ31:EQJ61" si="1448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9">SUM(EQK31:EQP31)</f>
        <v>689</v>
      </c>
      <c r="EQR31" s="211">
        <f t="shared" ref="EQR31:EQR61" si="1450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51">SUM(EQS31:EQX31)</f>
        <v>677</v>
      </c>
      <c r="EQZ31" s="211">
        <f t="shared" ref="EQZ31:EQZ61" si="1452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53">SUM(ERA31:ERF31)</f>
        <v>689</v>
      </c>
      <c r="ERH31" s="211">
        <f t="shared" ref="ERH31:ERH61" si="1454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5">SUM(ERI31:ERN31)</f>
        <v>702</v>
      </c>
      <c r="ERP31" s="211">
        <f t="shared" ref="ERP31:ERP61" si="1456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7">SUM(ERQ31:ERV31)</f>
        <v>0</v>
      </c>
      <c r="ERX31" s="211">
        <f t="shared" ref="ERX31:ERX61" si="1458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9">SUM(ERY31:ESD31)</f>
        <v>690</v>
      </c>
      <c r="ESF31" s="211">
        <f t="shared" ref="ESF31:ESF61" si="1460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61">SUM(ESG31:ESL31)</f>
        <v>685</v>
      </c>
      <c r="ESN31" s="211">
        <f t="shared" ref="ESN31:ESN61" si="1462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63">SUM(ESO31:EST31)</f>
        <v>671</v>
      </c>
      <c r="ESV31" s="211">
        <f t="shared" ref="ESV31:ESV61" si="1464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5">SUM(ESW31:ETB31)</f>
        <v>674</v>
      </c>
      <c r="ETD31" s="211">
        <f t="shared" ref="ETD31:ETD61" si="1466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7">SUM(ETE31:ETJ31)</f>
        <v>0</v>
      </c>
      <c r="ETL31" s="211">
        <f t="shared" ref="ETL31:ETL61" si="1468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9">SUM(ETM31:ETR31)</f>
        <v>1365</v>
      </c>
      <c r="ETT31" s="211">
        <f t="shared" ref="ETT31:ETT61" si="1470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71">SUM(ETU31:ETZ31)</f>
        <v>655</v>
      </c>
      <c r="EUB31" s="211">
        <f t="shared" ref="EUB31:EUB61" si="1472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73">SUM(EUC31:EUH31)</f>
        <v>677</v>
      </c>
      <c r="EUJ31" s="211">
        <f t="shared" ref="EUJ31:EUJ61" si="1474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5">SUM(EUK31:EUP31)</f>
        <v>663</v>
      </c>
      <c r="EUR31" s="211">
        <f t="shared" ref="EUR31:EUR61" si="1476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7">SUM(EUS31:EUX31)</f>
        <v>0</v>
      </c>
      <c r="EUZ31" s="211">
        <f t="shared" ref="EUZ31:EUZ61" si="1478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9">SUM(EVA31:EVF31)</f>
        <v>0</v>
      </c>
      <c r="EVH31" s="211">
        <f t="shared" ref="EVH31:EVH61" si="1480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81">SUM(EVI31:EVN31)</f>
        <v>0</v>
      </c>
      <c r="EVP31" s="211">
        <f t="shared" ref="EVP31:EVP61" si="1482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83">SUM(EVQ31:EVV31)</f>
        <v>1368</v>
      </c>
      <c r="EVX31" s="211">
        <f t="shared" ref="EVX31:EVX61" si="1484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5">SUM(EVY31:EWD31)</f>
        <v>0</v>
      </c>
      <c r="EWF31" s="211">
        <f t="shared" ref="EWF31:EWF61" si="1486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7">SUM(EWG31:EWL31)</f>
        <v>1025</v>
      </c>
      <c r="EWN31" s="211">
        <f t="shared" ref="EWN31:EWN61" si="1488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9">SUM(EWO31:EWT31)</f>
        <v>0</v>
      </c>
      <c r="EWV31" s="211">
        <f t="shared" ref="EWV31:EWV61" si="1490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91">SUM(EWW31:EXB31)</f>
        <v>687</v>
      </c>
      <c r="EXD31" s="211">
        <f t="shared" ref="EXD31:EXD61" si="1492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93">SUM(EXE31:EXJ31)</f>
        <v>0</v>
      </c>
      <c r="EXL31" s="211">
        <f t="shared" ref="EXL31:EXL61" si="1494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5">SUM(EXM31:EXR31)</f>
        <v>696</v>
      </c>
      <c r="EXT31" s="211">
        <f t="shared" ref="EXT31:EXT61" si="1496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7">SUM(EXU31:EXZ31)</f>
        <v>588</v>
      </c>
      <c r="EYB31" s="211">
        <f t="shared" ref="EYB31:EYB61" si="1498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9">SUM(EYC31:EYH31)</f>
        <v>350</v>
      </c>
      <c r="EYJ31" s="211">
        <f t="shared" ref="EYJ31:EYJ61" si="1500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501">SUM(EYK31:EYP31)</f>
        <v>698</v>
      </c>
      <c r="EYR31" s="211">
        <f t="shared" ref="EYR31:EYR61" si="1502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503">SUM(EYS31:EYX31)</f>
        <v>677</v>
      </c>
      <c r="EYZ31" s="873">
        <f t="shared" ref="EYZ31:EYZ61" si="1504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5">SUM(EZA31:EZF31)</f>
        <v>920</v>
      </c>
      <c r="EZH31" s="873">
        <f t="shared" ref="EZH31:EZH61" si="1506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7">SUM(EZI31:EZN31)</f>
        <v>689</v>
      </c>
      <c r="EZP31" s="873">
        <f t="shared" ref="EZP31:EZP61" si="1508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>
        <v>0</v>
      </c>
      <c r="EZV31" s="751">
        <v>0</v>
      </c>
      <c r="EZW31" s="872">
        <f t="shared" ref="EZW31:EZW61" si="1509">SUM(EZQ31:EZV31)</f>
        <v>0</v>
      </c>
      <c r="EZX31" s="873">
        <f t="shared" ref="EZX31:EZX61" si="1510">EZW31/$EZX$5</f>
        <v>0</v>
      </c>
      <c r="EZY31" s="682">
        <v>0</v>
      </c>
      <c r="EZZ31" s="600">
        <v>0</v>
      </c>
      <c r="FAA31" s="600"/>
      <c r="FAB31" s="600"/>
      <c r="FAC31" s="600"/>
      <c r="FAD31" s="600"/>
      <c r="FAE31" s="872">
        <f t="shared" ref="FAE31:FAE61" si="1511">SUM(EZY31:FAD31)</f>
        <v>0</v>
      </c>
      <c r="FAF31" s="873">
        <f t="shared" ref="FAF31:FAF61" si="1512">FAE31/$FAF$5</f>
        <v>0</v>
      </c>
    </row>
    <row r="32" spans="1:4088" s="567" customFormat="1" ht="13.5" hidden="1" thickBot="1" x14ac:dyDescent="0.25">
      <c r="A32" s="21">
        <v>3</v>
      </c>
      <c r="B32" s="297" t="s">
        <v>325</v>
      </c>
      <c r="C32" s="725" t="s">
        <v>326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6"/>
        <v>0</v>
      </c>
      <c r="L32" s="24">
        <f t="shared" ref="L32" si="1513">F32+H32-J32</f>
        <v>0</v>
      </c>
      <c r="M32" s="15">
        <f t="shared" ref="M32" si="1514">K32+L32</f>
        <v>0</v>
      </c>
      <c r="N32" s="443">
        <v>0</v>
      </c>
      <c r="O32" s="276">
        <f t="shared" si="1229"/>
        <v>0</v>
      </c>
      <c r="P32" s="727"/>
      <c r="Q32" s="15"/>
      <c r="R32" s="15"/>
      <c r="S32" s="222"/>
      <c r="T32" s="15"/>
      <c r="U32" s="729"/>
      <c r="V32" s="276">
        <f t="shared" si="1233"/>
        <v>0</v>
      </c>
      <c r="W32" s="279" t="e">
        <f t="shared" si="1234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4"/>
        <v>0</v>
      </c>
      <c r="ELD32" s="211">
        <f t="shared" si="1415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6"/>
        <v>0</v>
      </c>
      <c r="ELL32" s="211">
        <f t="shared" si="1417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8"/>
        <v>0</v>
      </c>
      <c r="ELT32" s="211">
        <f t="shared" si="1419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20"/>
        <v>0</v>
      </c>
      <c r="EMB32" s="211">
        <f t="shared" si="1421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22"/>
        <v>0</v>
      </c>
      <c r="EMJ32" s="211">
        <f t="shared" si="1423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4"/>
        <v>0</v>
      </c>
      <c r="EMR32" s="211">
        <f t="shared" si="1425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6"/>
        <v>0</v>
      </c>
      <c r="EMZ32" s="211">
        <f t="shared" si="1427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8"/>
        <v>0</v>
      </c>
      <c r="ENH32" s="211">
        <f t="shared" si="1429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30"/>
        <v>0</v>
      </c>
      <c r="ENP32" s="211">
        <f t="shared" si="1431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32"/>
        <v>0</v>
      </c>
      <c r="ENX32" s="211">
        <f t="shared" si="1433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4"/>
        <v>0</v>
      </c>
      <c r="EOF32" s="211">
        <f t="shared" si="1435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6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7"/>
        <v>0</v>
      </c>
      <c r="EOV32" s="211">
        <f t="shared" si="1438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9"/>
        <v>0</v>
      </c>
      <c r="EPD32" s="211">
        <f t="shared" si="1440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41"/>
        <v>0</v>
      </c>
      <c r="EPL32" s="211">
        <f t="shared" si="1442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43"/>
        <v>0</v>
      </c>
      <c r="EPT32" s="211">
        <f t="shared" si="1444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5"/>
        <v>0</v>
      </c>
      <c r="EQB32" s="211">
        <f t="shared" si="1446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7"/>
        <v>0</v>
      </c>
      <c r="EQJ32" s="211">
        <f t="shared" si="1448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9"/>
        <v>0</v>
      </c>
      <c r="EQR32" s="211">
        <f t="shared" si="1450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51"/>
        <v>0</v>
      </c>
      <c r="EQZ32" s="211">
        <f t="shared" si="1452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53"/>
        <v>0</v>
      </c>
      <c r="ERH32" s="211">
        <f t="shared" si="1454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5"/>
        <v>0</v>
      </c>
      <c r="ERP32" s="211">
        <f t="shared" si="1456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7"/>
        <v>800</v>
      </c>
      <c r="ERX32" s="211">
        <f t="shared" si="1458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9"/>
        <v>0</v>
      </c>
      <c r="ESF32" s="211">
        <f t="shared" si="1460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61"/>
        <v>0</v>
      </c>
      <c r="ESN32" s="211">
        <f t="shared" si="1462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63"/>
        <v>0</v>
      </c>
      <c r="ESV32" s="211">
        <f t="shared" si="1464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5"/>
        <v>0</v>
      </c>
      <c r="ETD32" s="211">
        <f t="shared" si="1466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7"/>
        <v>0</v>
      </c>
      <c r="ETL32" s="211">
        <f t="shared" si="1468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9"/>
        <v>0</v>
      </c>
      <c r="ETT32" s="211">
        <f t="shared" si="1470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71"/>
        <v>0</v>
      </c>
      <c r="EUB32" s="211">
        <f t="shared" si="1472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73"/>
        <v>0</v>
      </c>
      <c r="EUJ32" s="211">
        <f t="shared" si="1474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5"/>
        <v>0</v>
      </c>
      <c r="EUR32" s="211">
        <f t="shared" si="1476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7"/>
        <v>0</v>
      </c>
      <c r="EUZ32" s="211">
        <f t="shared" si="1478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9"/>
        <v>0</v>
      </c>
      <c r="EVH32" s="211">
        <f t="shared" si="1480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81"/>
        <v>0</v>
      </c>
      <c r="EVP32" s="211">
        <f t="shared" si="1482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83"/>
        <v>0</v>
      </c>
      <c r="EVX32" s="211">
        <f t="shared" si="1484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5"/>
        <v>0</v>
      </c>
      <c r="EWF32" s="211">
        <f t="shared" si="1486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7"/>
        <v>0</v>
      </c>
      <c r="EWN32" s="211">
        <f t="shared" si="1488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9"/>
        <v>0</v>
      </c>
      <c r="EWV32" s="211">
        <f t="shared" si="1490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91"/>
        <v>0</v>
      </c>
      <c r="EXD32" s="211">
        <f t="shared" si="1492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93"/>
        <v>0</v>
      </c>
      <c r="EXL32" s="211">
        <f t="shared" si="1494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5"/>
        <v>0</v>
      </c>
      <c r="EXT32" s="211">
        <f t="shared" si="1496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7"/>
        <v>0</v>
      </c>
      <c r="EYB32" s="211">
        <f t="shared" si="1498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9"/>
        <v>0</v>
      </c>
      <c r="EYJ32" s="211">
        <f t="shared" si="1500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501"/>
        <v>0</v>
      </c>
      <c r="EYR32" s="211">
        <f t="shared" si="1502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503"/>
        <v>0</v>
      </c>
      <c r="EYZ32" s="873">
        <f t="shared" si="1504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5"/>
        <v>0</v>
      </c>
      <c r="EZH32" s="873">
        <f t="shared" si="1506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7"/>
        <v>0</v>
      </c>
      <c r="EZP32" s="873">
        <f t="shared" si="1508"/>
        <v>0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si="1509"/>
        <v>0</v>
      </c>
      <c r="EZX32" s="873">
        <f t="shared" si="1510"/>
        <v>0</v>
      </c>
      <c r="EZY32" s="682">
        <v>0</v>
      </c>
      <c r="EZZ32" s="600">
        <v>0</v>
      </c>
      <c r="FAA32" s="600"/>
      <c r="FAB32" s="600"/>
      <c r="FAC32" s="600"/>
      <c r="FAD32" s="600"/>
      <c r="FAE32" s="872">
        <f t="shared" si="1511"/>
        <v>0</v>
      </c>
      <c r="FAF32" s="873">
        <f t="shared" si="1512"/>
        <v>0</v>
      </c>
    </row>
    <row r="33" spans="1:4088" s="567" customFormat="1" ht="13.5" hidden="1" thickBot="1" x14ac:dyDescent="0.25">
      <c r="A33" s="21">
        <v>4</v>
      </c>
      <c r="B33" s="297" t="s">
        <v>442</v>
      </c>
      <c r="C33" s="725" t="s">
        <v>328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6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29"/>
        <v>0</v>
      </c>
      <c r="P33" s="727"/>
      <c r="Q33" s="15"/>
      <c r="R33" s="15"/>
      <c r="S33" s="222"/>
      <c r="T33" s="15"/>
      <c r="U33" s="729"/>
      <c r="V33" s="276">
        <f t="shared" si="1233"/>
        <v>0</v>
      </c>
      <c r="W33" s="279" t="e">
        <f t="shared" si="1234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6"/>
        <v>0</v>
      </c>
      <c r="ELL33" s="211">
        <f t="shared" si="1417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8"/>
        <v>0</v>
      </c>
      <c r="ELT33" s="211">
        <f t="shared" si="1419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0"/>
        <v>0</v>
      </c>
      <c r="EMB33" s="211">
        <f t="shared" si="1421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2"/>
        <v>0</v>
      </c>
      <c r="EMJ33" s="211">
        <f t="shared" si="1423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4"/>
        <v>0</v>
      </c>
      <c r="EMR33" s="211">
        <f t="shared" si="1425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6"/>
        <v>0</v>
      </c>
      <c r="EMZ33" s="211">
        <f t="shared" si="1427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8"/>
        <v>0</v>
      </c>
      <c r="ENH33" s="211">
        <f t="shared" si="1429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0"/>
        <v>0</v>
      </c>
      <c r="ENP33" s="211">
        <f t="shared" si="1431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2"/>
        <v>0</v>
      </c>
      <c r="ENX33" s="211">
        <f t="shared" si="1433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4"/>
        <v>0</v>
      </c>
      <c r="EOF33" s="211">
        <f t="shared" si="1435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6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7"/>
        <v>0</v>
      </c>
      <c r="EOV33" s="211">
        <f t="shared" si="1438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9"/>
        <v>0</v>
      </c>
      <c r="EPD33" s="211">
        <f t="shared" si="1440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1"/>
        <v>0</v>
      </c>
      <c r="EPL33" s="211">
        <f t="shared" si="1442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3"/>
        <v>0</v>
      </c>
      <c r="EPT33" s="211">
        <f t="shared" si="1444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5"/>
        <v>0</v>
      </c>
      <c r="EQB33" s="211">
        <f t="shared" si="1446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7"/>
        <v>0</v>
      </c>
      <c r="EQJ33" s="211">
        <f t="shared" si="1448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9"/>
        <v>0</v>
      </c>
      <c r="EQR33" s="211">
        <f t="shared" si="1450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1"/>
        <v>0</v>
      </c>
      <c r="EQZ33" s="211">
        <f t="shared" si="1452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3"/>
        <v>0</v>
      </c>
      <c r="ERH33" s="211">
        <f t="shared" si="1454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5"/>
        <v>0</v>
      </c>
      <c r="ERP33" s="211">
        <f t="shared" si="1456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7"/>
        <v>447</v>
      </c>
      <c r="ERX33" s="211">
        <f t="shared" si="1458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9"/>
        <v>0</v>
      </c>
      <c r="ESF33" s="211">
        <f t="shared" si="1460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1"/>
        <v>0</v>
      </c>
      <c r="ESN33" s="211">
        <f t="shared" si="1462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3"/>
        <v>0</v>
      </c>
      <c r="ESV33" s="211">
        <f t="shared" si="1464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5"/>
        <v>0</v>
      </c>
      <c r="ETD33" s="211">
        <f t="shared" si="1466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7"/>
        <v>0</v>
      </c>
      <c r="ETL33" s="211">
        <f t="shared" si="1468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9"/>
        <v>0</v>
      </c>
      <c r="ETT33" s="211">
        <f t="shared" si="1470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1"/>
        <v>0</v>
      </c>
      <c r="EUB33" s="211">
        <f t="shared" si="1472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3"/>
        <v>0</v>
      </c>
      <c r="EUJ33" s="211">
        <f t="shared" si="1474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5"/>
        <v>0</v>
      </c>
      <c r="EUR33" s="211">
        <f t="shared" si="1476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7"/>
        <v>0</v>
      </c>
      <c r="EUZ33" s="211">
        <f t="shared" si="1478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9"/>
        <v>0</v>
      </c>
      <c r="EVH33" s="211">
        <f t="shared" si="1480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1"/>
        <v>0</v>
      </c>
      <c r="EVP33" s="211">
        <f t="shared" si="1482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3"/>
        <v>0</v>
      </c>
      <c r="EVX33" s="211">
        <f t="shared" si="1484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5"/>
        <v>0</v>
      </c>
      <c r="EWF33" s="211">
        <f t="shared" si="1486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7"/>
        <v>0</v>
      </c>
      <c r="EWN33" s="211">
        <f t="shared" si="1488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9"/>
        <v>0</v>
      </c>
      <c r="EWV33" s="211">
        <f t="shared" si="1490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1"/>
        <v>0</v>
      </c>
      <c r="EXD33" s="211">
        <f t="shared" si="1492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3"/>
        <v>0</v>
      </c>
      <c r="EXL33" s="211">
        <f t="shared" si="1494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5"/>
        <v>0</v>
      </c>
      <c r="EXT33" s="211">
        <f t="shared" si="1496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7"/>
        <v>0</v>
      </c>
      <c r="EYB33" s="211">
        <f t="shared" si="1498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9"/>
        <v>0</v>
      </c>
      <c r="EYJ33" s="211">
        <f t="shared" si="1500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1"/>
        <v>0</v>
      </c>
      <c r="EYR33" s="211">
        <f t="shared" si="1502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3"/>
        <v>0</v>
      </c>
      <c r="EYZ33" s="873">
        <f t="shared" si="1504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5"/>
        <v>0</v>
      </c>
      <c r="EZH33" s="873">
        <f t="shared" si="1506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7"/>
        <v>0</v>
      </c>
      <c r="EZP33" s="873">
        <f t="shared" si="1508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09"/>
        <v>0</v>
      </c>
      <c r="EZX33" s="873">
        <f t="shared" si="1510"/>
        <v>0</v>
      </c>
      <c r="EZY33" s="682">
        <v>0</v>
      </c>
      <c r="EZZ33" s="600">
        <v>0</v>
      </c>
      <c r="FAA33" s="600"/>
      <c r="FAB33" s="600"/>
      <c r="FAC33" s="600"/>
      <c r="FAD33" s="600"/>
      <c r="FAE33" s="872">
        <f t="shared" si="1511"/>
        <v>0</v>
      </c>
      <c r="FAF33" s="873">
        <f t="shared" si="1512"/>
        <v>0</v>
      </c>
    </row>
    <row r="34" spans="1:4088" ht="13.5" thickBot="1" x14ac:dyDescent="0.25">
      <c r="A34" s="21">
        <v>5</v>
      </c>
      <c r="B34" s="297" t="s">
        <v>43</v>
      </c>
      <c r="C34" s="725" t="s">
        <v>316</v>
      </c>
      <c r="D34" s="297">
        <v>25</v>
      </c>
      <c r="E34" s="726"/>
      <c r="F34" s="24">
        <v>2071</v>
      </c>
      <c r="G34" s="24"/>
      <c r="H34" s="24"/>
      <c r="I34" s="24"/>
      <c r="J34" s="360">
        <f>SUMIF(SUMPK!$B:$B,$B:$B,SUMPK!$O:$O)</f>
        <v>0</v>
      </c>
      <c r="K34" s="24">
        <f t="shared" si="1226"/>
        <v>0</v>
      </c>
      <c r="L34" s="24">
        <f t="shared" ref="L34:L48" si="1517">F34+H34-J34</f>
        <v>2071</v>
      </c>
      <c r="M34" s="15">
        <f>K34+L34</f>
        <v>2071</v>
      </c>
      <c r="N34" s="15">
        <v>0</v>
      </c>
      <c r="O34" s="276">
        <f t="shared" si="1229"/>
        <v>0</v>
      </c>
      <c r="P34" s="15">
        <v>146.66666666666666</v>
      </c>
      <c r="Q34" s="15">
        <f t="shared" ref="Q34:Q51" si="1518">IF(P34=0,0,M34/P34*6)</f>
        <v>84.722727272727269</v>
      </c>
      <c r="R34" s="15">
        <f t="shared" ref="R34:R51" si="1519">S34/$S$3</f>
        <v>184.61538461538461</v>
      </c>
      <c r="S34" s="222">
        <v>4800</v>
      </c>
      <c r="T34" s="15">
        <f>IF(R34=0,0,M34/R34)</f>
        <v>11.217916666666667</v>
      </c>
      <c r="U34" s="15"/>
      <c r="V34" s="276">
        <f t="shared" si="1233"/>
        <v>11.217916666666667</v>
      </c>
      <c r="W34" s="279">
        <f t="shared" si="1234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20">SUM(BR34:BW34)</f>
        <v>589</v>
      </c>
      <c r="BY34" s="43">
        <f t="shared" ref="BY34" si="1521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22">SUM(BZ34:CE34)</f>
        <v>595</v>
      </c>
      <c r="CG34" s="43">
        <f t="shared" ref="CG34" si="1523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24">SUM(CH34:CM34)</f>
        <v>600</v>
      </c>
      <c r="CO34" s="43">
        <f t="shared" ref="CO34" si="1525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6">SUM(CP34:CU34)</f>
        <v>601</v>
      </c>
      <c r="CW34" s="43">
        <f t="shared" ref="CW34" si="1527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8">SUM(CX34:DC34)</f>
        <v>1002</v>
      </c>
      <c r="DE34" s="43">
        <f t="shared" ref="DE34" si="1529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30">SUM(DF34:DK34)</f>
        <v>602</v>
      </c>
      <c r="DM34" s="43">
        <f t="shared" ref="DM34" si="1531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32">SUM(DN34:DS34)</f>
        <v>999</v>
      </c>
      <c r="DU34" s="43">
        <f t="shared" ref="DU34" si="1533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34">SUM(DV34:EA34)</f>
        <v>200</v>
      </c>
      <c r="EC34" s="43">
        <f t="shared" ref="EC34" si="1535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6">SUM(ED34:EI34)</f>
        <v>120</v>
      </c>
      <c r="EK34" s="74">
        <f t="shared" ref="EK34" si="1537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8">SUM(EL34:EQ34)</f>
        <v>201</v>
      </c>
      <c r="ES34" s="43">
        <f t="shared" ref="ES34" si="1539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40">SUM(ET34:EY34)</f>
        <v>1195</v>
      </c>
      <c r="FA34" s="43">
        <f t="shared" ref="FA34" si="1541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42">SUM(FB34:FG34)</f>
        <v>1016</v>
      </c>
      <c r="FI34" s="43">
        <f t="shared" ref="FI34" si="1543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44">SUM(FJ34:FO34)</f>
        <v>0</v>
      </c>
      <c r="FQ34" s="43">
        <f t="shared" ref="FQ34" si="1545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6">SUM(FR34:FW34)</f>
        <v>611</v>
      </c>
      <c r="FY34" s="43">
        <f t="shared" ref="FY34" si="1547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8">SUM(FZ34:GE34)</f>
        <v>701</v>
      </c>
      <c r="GG34" s="43">
        <f t="shared" ref="GG34" si="1549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50">SUM(GH34:GM34)</f>
        <v>400</v>
      </c>
      <c r="GO34" s="43">
        <f t="shared" ref="GO34" si="1551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52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53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54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55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6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7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8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9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60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61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62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63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64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65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6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7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8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9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70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71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72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73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74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75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6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7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8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9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80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81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82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83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84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85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6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7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8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9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90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91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92">SUM(ZQ34:ZW34)</f>
        <v>693</v>
      </c>
      <c r="ZY34" s="70">
        <f t="shared" ref="ZY34" si="1593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94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95">SUM(BXP34:BXU34)</f>
        <v>0</v>
      </c>
      <c r="BXW34" s="68">
        <f t="shared" ref="BXW34:BXW45" si="1596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7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8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9">SUM(DRL34:DRQ34)</f>
        <v>2452</v>
      </c>
      <c r="DRS34" s="68">
        <f t="shared" ref="DRS34:DRS61" si="1600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601">SUM(DRT34:DRY34)</f>
        <v>1936</v>
      </c>
      <c r="DSA34" s="68">
        <f t="shared" ref="DSA34:DSA61" si="1602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603">SUM(DSB34:DSG34)</f>
        <v>723</v>
      </c>
      <c r="DSI34" s="68">
        <f t="shared" ref="DSI34:DSI61" si="1604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605">SUM(DSJ34:DSO34)</f>
        <v>1127</v>
      </c>
      <c r="DSQ34" s="68">
        <f t="shared" ref="DSQ34:DSQ61" si="1606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7">SUM(DSR34:DSW34)</f>
        <v>1286</v>
      </c>
      <c r="DSY34" s="68">
        <f t="shared" ref="DSY34:DSY61" si="1608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9">SUM(DSZ34:DTE34)</f>
        <v>866</v>
      </c>
      <c r="DTG34" s="68">
        <f t="shared" ref="DTG34:DTG61" si="1610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11">SUM(DTH34:DTM34)</f>
        <v>1268</v>
      </c>
      <c r="DTO34" s="68">
        <f t="shared" ref="DTO34:DTO61" si="1612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13">SUM(DTP34:DTU34)</f>
        <v>1475</v>
      </c>
      <c r="DTW34" s="68">
        <f t="shared" ref="DTW34:DTW61" si="1614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15">SUM(DTX34:DUC34)</f>
        <v>2754</v>
      </c>
      <c r="DUE34" s="68">
        <f t="shared" ref="DUE34:DUE61" si="1616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7">SUM(DUF34:DUK34)</f>
        <v>1103</v>
      </c>
      <c r="DUM34" s="68">
        <f t="shared" ref="DUM34:DUM61" si="1618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9">SUM(DUN34:DUS34)</f>
        <v>1015</v>
      </c>
      <c r="DUU34" s="68">
        <f t="shared" ref="DUU34:DUU61" si="1620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21">SUM(DUV34:DVA34)</f>
        <v>220</v>
      </c>
      <c r="DVC34" s="68">
        <f t="shared" ref="DVC34:DVC61" si="1622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23">SUM(DVD34:DVI34)</f>
        <v>1777</v>
      </c>
      <c r="DVK34" s="68">
        <f t="shared" ref="DVK34:DVK61" si="1624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25">SUM(DVL34:DVQ34)</f>
        <v>0</v>
      </c>
      <c r="DVS34" s="68">
        <f t="shared" ref="DVS34:DVS61" si="1626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7">SUM(DVT34:DVY34)</f>
        <v>1440</v>
      </c>
      <c r="DWA34" s="68">
        <f t="shared" ref="DWA34:DWA61" si="1628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9">SUM(DWB34:DWG34)</f>
        <v>804</v>
      </c>
      <c r="DWI34" s="68">
        <f t="shared" ref="DWI34:DWI61" si="1630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31">SUM(DWJ34:DWO34)</f>
        <v>330</v>
      </c>
      <c r="DWQ34" s="68">
        <f t="shared" ref="DWQ34:DWQ61" si="1632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33">SUM(DWR34:DWW34)</f>
        <v>880</v>
      </c>
      <c r="DWY34" s="68">
        <f t="shared" ref="DWY34:DWY61" si="1634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35">SUM(DWZ34:DXE34)</f>
        <v>983</v>
      </c>
      <c r="DXG34" s="68">
        <f t="shared" ref="DXG34:DXG61" si="1636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7">SUM(DXH34:DXM34)</f>
        <v>1499</v>
      </c>
      <c r="DXO34" s="68">
        <f t="shared" ref="DXO34:DXO61" si="1638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8"/>
        <v>299</v>
      </c>
      <c r="DXW34" s="68">
        <f t="shared" si="1329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30"/>
        <v>1454</v>
      </c>
      <c r="DYE34" s="68">
        <f t="shared" si="1331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32"/>
        <v>417</v>
      </c>
      <c r="DYM34" s="68">
        <f t="shared" si="1333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4"/>
        <v>1231</v>
      </c>
      <c r="DYU34" s="68">
        <f t="shared" si="1335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6"/>
        <v>1274</v>
      </c>
      <c r="DZC34" s="68">
        <f t="shared" si="1337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8"/>
        <v>1289</v>
      </c>
      <c r="DZK34" s="68">
        <f t="shared" si="1339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40"/>
        <v>853</v>
      </c>
      <c r="DZS34" s="68">
        <f t="shared" si="1341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42"/>
        <v>885</v>
      </c>
      <c r="EAA34" s="68">
        <f t="shared" si="1343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4"/>
        <v>1715</v>
      </c>
      <c r="EAI34" s="68">
        <f t="shared" si="1345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6"/>
        <v>162</v>
      </c>
      <c r="EAQ34" s="68">
        <f t="shared" si="1347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8"/>
        <v>1340</v>
      </c>
      <c r="EAY34" s="68">
        <f t="shared" si="1349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50"/>
        <v>218</v>
      </c>
      <c r="EBG34" s="68">
        <f t="shared" si="1351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52"/>
        <v>112</v>
      </c>
      <c r="EBO34" s="68">
        <f t="shared" si="1353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4"/>
        <v>701</v>
      </c>
      <c r="EBW34" s="68">
        <f t="shared" si="1355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6"/>
        <v>0</v>
      </c>
      <c r="ECE34" s="68">
        <f t="shared" si="1357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8"/>
        <v>400</v>
      </c>
      <c r="ECM34" s="68">
        <f t="shared" si="1359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60"/>
        <v>560</v>
      </c>
      <c r="ECU34" s="68">
        <f t="shared" si="1361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62"/>
        <v>726</v>
      </c>
      <c r="EDC34" s="68">
        <f t="shared" si="1363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4"/>
        <v>1251</v>
      </c>
      <c r="EDK34" s="68">
        <f t="shared" si="1365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6"/>
        <v>1346</v>
      </c>
      <c r="EDS34" s="68">
        <f t="shared" si="1367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8"/>
        <v>478</v>
      </c>
      <c r="EEA34" s="68">
        <f t="shared" si="1369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70"/>
        <v>975</v>
      </c>
      <c r="EEI34" s="68">
        <f t="shared" si="1371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72"/>
        <v>970</v>
      </c>
      <c r="EEQ34" s="68">
        <f t="shared" si="1373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4"/>
        <v>0</v>
      </c>
      <c r="EEY34" s="68">
        <f t="shared" si="1375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6"/>
        <v>1439</v>
      </c>
      <c r="EFG34" s="68">
        <f t="shared" si="1377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8"/>
        <v>3287</v>
      </c>
      <c r="EFO34" s="68">
        <f t="shared" si="1379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80"/>
        <v>0</v>
      </c>
      <c r="EFW34" s="68">
        <f t="shared" si="1381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82"/>
        <v>1340</v>
      </c>
      <c r="EGE34" s="68">
        <f t="shared" si="1383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4"/>
        <v>412</v>
      </c>
      <c r="EGM34" s="68">
        <f t="shared" si="1385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6"/>
        <v>109</v>
      </c>
      <c r="EGU34" s="68">
        <f t="shared" si="1387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8"/>
        <v>477</v>
      </c>
      <c r="EHC34" s="68">
        <f t="shared" si="1389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90"/>
        <v>529</v>
      </c>
      <c r="EHK34" s="68">
        <f t="shared" si="1391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92"/>
        <v>1411</v>
      </c>
      <c r="EHS34" s="68">
        <f t="shared" si="1393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4"/>
        <v>1527</v>
      </c>
      <c r="EIA34" s="68">
        <f t="shared" si="1395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6"/>
        <v>0</v>
      </c>
      <c r="EII34" s="68">
        <f t="shared" si="1397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8"/>
        <v>875</v>
      </c>
      <c r="EIQ34" s="68">
        <f t="shared" si="1399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400"/>
        <v>108</v>
      </c>
      <c r="EIY34" s="68">
        <f t="shared" si="1401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402"/>
        <v>110</v>
      </c>
      <c r="EJG34" s="68">
        <f t="shared" si="1403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4"/>
        <v>220</v>
      </c>
      <c r="EJO34" s="68">
        <f t="shared" si="1405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6"/>
        <v>220</v>
      </c>
      <c r="EJW34" s="68">
        <f t="shared" si="1407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8"/>
        <v>399</v>
      </c>
      <c r="EKE34" s="68">
        <f t="shared" si="1409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10"/>
        <v>417</v>
      </c>
      <c r="EKM34" s="68">
        <f t="shared" si="1411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12"/>
        <v>200</v>
      </c>
      <c r="EKU34" s="184">
        <f t="shared" si="1413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4"/>
        <v>320</v>
      </c>
      <c r="ELD34" s="211">
        <f t="shared" si="1415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6"/>
        <v>462</v>
      </c>
      <c r="ELL34" s="211">
        <f t="shared" si="1417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8"/>
        <v>762</v>
      </c>
      <c r="ELT34" s="211">
        <f t="shared" si="1419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20"/>
        <v>1098</v>
      </c>
      <c r="EMB34" s="211">
        <f t="shared" si="1421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22"/>
        <v>794</v>
      </c>
      <c r="EMJ34" s="211">
        <f t="shared" si="1423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4"/>
        <v>909</v>
      </c>
      <c r="EMR34" s="211">
        <f t="shared" si="1425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6"/>
        <v>1526</v>
      </c>
      <c r="EMZ34" s="211">
        <f t="shared" si="1427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8"/>
        <v>40</v>
      </c>
      <c r="ENH34" s="211">
        <f t="shared" si="1429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30"/>
        <v>241</v>
      </c>
      <c r="ENP34" s="211">
        <f t="shared" si="1431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32"/>
        <v>575</v>
      </c>
      <c r="ENX34" s="211">
        <f t="shared" si="1433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4"/>
        <v>0</v>
      </c>
      <c r="EOF34" s="211">
        <f t="shared" si="1435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6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7"/>
        <v>108</v>
      </c>
      <c r="EOV34" s="211">
        <f t="shared" si="1438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9"/>
        <v>0</v>
      </c>
      <c r="EPD34" s="211">
        <f t="shared" si="1440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41"/>
        <v>124</v>
      </c>
      <c r="EPL34" s="211">
        <f t="shared" si="1442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43"/>
        <v>722</v>
      </c>
      <c r="EPT34" s="211">
        <f t="shared" si="1444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5"/>
        <v>0</v>
      </c>
      <c r="EQB34" s="211">
        <f t="shared" si="1446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7"/>
        <v>0</v>
      </c>
      <c r="EQJ34" s="211">
        <f t="shared" si="1448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9"/>
        <v>646</v>
      </c>
      <c r="EQR34" s="211">
        <f t="shared" si="1450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51"/>
        <v>30</v>
      </c>
      <c r="EQZ34" s="211">
        <f t="shared" si="1452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53"/>
        <v>282</v>
      </c>
      <c r="ERH34" s="211">
        <f t="shared" si="1454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5"/>
        <v>1119</v>
      </c>
      <c r="ERP34" s="211">
        <f t="shared" si="1456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7"/>
        <v>0</v>
      </c>
      <c r="ERX34" s="211">
        <f t="shared" si="1458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9"/>
        <v>221</v>
      </c>
      <c r="ESF34" s="211">
        <f t="shared" si="1460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61"/>
        <v>629</v>
      </c>
      <c r="ESN34" s="211">
        <f t="shared" si="1462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63"/>
        <v>0</v>
      </c>
      <c r="ESV34" s="211">
        <f t="shared" si="1464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5"/>
        <v>0</v>
      </c>
      <c r="ETD34" s="211">
        <f t="shared" si="1466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7"/>
        <v>42</v>
      </c>
      <c r="ETL34" s="211">
        <f t="shared" si="1468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9"/>
        <v>80</v>
      </c>
      <c r="ETT34" s="211">
        <f t="shared" si="1470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71"/>
        <v>279</v>
      </c>
      <c r="EUB34" s="211">
        <f t="shared" si="1472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73"/>
        <v>280</v>
      </c>
      <c r="EUJ34" s="211">
        <f t="shared" si="1474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5"/>
        <v>79</v>
      </c>
      <c r="EUR34" s="211">
        <f t="shared" si="1476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7"/>
        <v>114</v>
      </c>
      <c r="EUZ34" s="211">
        <f t="shared" si="1478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9"/>
        <v>0</v>
      </c>
      <c r="EVH34" s="211">
        <f t="shared" si="1480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81"/>
        <v>0</v>
      </c>
      <c r="EVP34" s="211">
        <f t="shared" si="1482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83"/>
        <v>101</v>
      </c>
      <c r="EVX34" s="211">
        <f t="shared" si="1484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5"/>
        <v>609</v>
      </c>
      <c r="EWF34" s="211">
        <f t="shared" si="1486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7"/>
        <v>399</v>
      </c>
      <c r="EWN34" s="211">
        <f t="shared" si="1488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9"/>
        <v>708</v>
      </c>
      <c r="EWV34" s="211">
        <f t="shared" si="1490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91"/>
        <v>781</v>
      </c>
      <c r="EXD34" s="211">
        <f t="shared" si="1492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93"/>
        <v>200</v>
      </c>
      <c r="EXL34" s="211">
        <f t="shared" si="1494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5"/>
        <v>300</v>
      </c>
      <c r="EXT34" s="211">
        <f t="shared" si="1496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7"/>
        <v>105</v>
      </c>
      <c r="EYB34" s="211">
        <f t="shared" si="1498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9"/>
        <v>340</v>
      </c>
      <c r="EYJ34" s="211">
        <f t="shared" si="1500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501"/>
        <v>445</v>
      </c>
      <c r="EYR34" s="211">
        <f t="shared" si="1502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503"/>
        <v>298</v>
      </c>
      <c r="EYZ34" s="873">
        <f t="shared" si="1504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5"/>
        <v>335</v>
      </c>
      <c r="EZH34" s="873">
        <f t="shared" si="1506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7"/>
        <v>255</v>
      </c>
      <c r="EZP34" s="873">
        <f t="shared" si="1508"/>
        <v>42.5</v>
      </c>
      <c r="EZQ34" s="458">
        <v>0</v>
      </c>
      <c r="EZR34" s="83"/>
      <c r="EZS34" s="83">
        <v>0</v>
      </c>
      <c r="EZT34" s="83">
        <v>0</v>
      </c>
      <c r="EZU34" s="83">
        <v>0</v>
      </c>
      <c r="EZV34" s="83">
        <v>0</v>
      </c>
      <c r="EZW34" s="872">
        <f t="shared" si="1509"/>
        <v>0</v>
      </c>
      <c r="EZX34" s="873">
        <f t="shared" si="1510"/>
        <v>0</v>
      </c>
      <c r="EZY34" s="195">
        <v>205</v>
      </c>
      <c r="EZZ34" s="49">
        <v>0</v>
      </c>
      <c r="FAA34" s="49"/>
      <c r="FAB34" s="49"/>
      <c r="FAC34" s="49"/>
      <c r="FAD34" s="49"/>
      <c r="FAE34" s="872">
        <f t="shared" si="1511"/>
        <v>205</v>
      </c>
      <c r="FAF34" s="873">
        <f t="shared" si="1512"/>
        <v>34.166666666666664</v>
      </c>
    </row>
    <row r="35" spans="1:4088" s="8" customFormat="1" ht="13.5" thickBot="1" x14ac:dyDescent="0.25">
      <c r="A35" s="21">
        <v>6</v>
      </c>
      <c r="B35" s="297" t="s">
        <v>44</v>
      </c>
      <c r="C35" s="725" t="s">
        <v>317</v>
      </c>
      <c r="D35" s="297">
        <v>25</v>
      </c>
      <c r="E35" s="24"/>
      <c r="F35" s="24">
        <v>241</v>
      </c>
      <c r="G35" s="24"/>
      <c r="H35" s="24"/>
      <c r="I35" s="24"/>
      <c r="J35" s="360">
        <f>SUMIF(SUMPK!$B:$B,$B:$B,SUMPK!$O:$O)</f>
        <v>241</v>
      </c>
      <c r="K35" s="24">
        <f t="shared" si="1226"/>
        <v>0</v>
      </c>
      <c r="L35" s="24">
        <f t="shared" si="1517"/>
        <v>0</v>
      </c>
      <c r="M35" s="15">
        <f t="shared" ref="M35:M48" si="1639">K35+L35</f>
        <v>0</v>
      </c>
      <c r="N35" s="15">
        <v>46.166666666666664</v>
      </c>
      <c r="O35" s="276">
        <f t="shared" si="1229"/>
        <v>0</v>
      </c>
      <c r="P35" s="712">
        <v>613.83333333333337</v>
      </c>
      <c r="Q35" s="276">
        <f t="shared" si="1518"/>
        <v>0</v>
      </c>
      <c r="R35" s="277">
        <f t="shared" si="1519"/>
        <v>169.23076923076923</v>
      </c>
      <c r="S35" s="222">
        <v>4400</v>
      </c>
      <c r="T35" s="276">
        <f t="shared" ref="T35:T51" si="1640">IF(R35=0,0,M35/R35)</f>
        <v>0</v>
      </c>
      <c r="U35" s="278"/>
      <c r="V35" s="276">
        <f t="shared" si="1233"/>
        <v>0</v>
      </c>
      <c r="W35" s="279">
        <f t="shared" si="1234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41">SUM(CCV35:CDA35)</f>
        <v>0</v>
      </c>
      <c r="CDC35" s="68">
        <f t="shared" ref="CDC35:CDC45" si="1642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43">SUM(CDD35:CDI35)</f>
        <v>498</v>
      </c>
      <c r="CDK35" s="68">
        <f t="shared" ref="CDK35:CDK45" si="1644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45">SUM(CDL35:CDQ35)</f>
        <v>0</v>
      </c>
      <c r="CDS35" s="68">
        <f t="shared" ref="CDS35:CDS45" si="1646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7">SUM(CDT35:CDY35)</f>
        <v>509</v>
      </c>
      <c r="CEA35" s="68">
        <f t="shared" ref="CEA35:CEA45" si="1648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9">SUM(CEB35:CEG35)</f>
        <v>400</v>
      </c>
      <c r="CEI35" s="68">
        <f t="shared" ref="CEI35:CEI45" si="1650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51">SUM(CEJ35:CEO35)</f>
        <v>727</v>
      </c>
      <c r="CEQ35" s="68">
        <f t="shared" ref="CEQ35:CEQ45" si="1652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53">SUM(CER35:CEW35)</f>
        <v>301</v>
      </c>
      <c r="CEY35" s="68">
        <f t="shared" ref="CEY35:CEY45" si="1654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55">SUM(CEZ35:CFE35)</f>
        <v>642</v>
      </c>
      <c r="CFG35" s="68">
        <f t="shared" ref="CFG35:CFG45" si="1656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7">SUM(CFH35:CFM35)</f>
        <v>0</v>
      </c>
      <c r="CFO35" s="68">
        <f t="shared" ref="CFO35:CFO45" si="1658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9">SUM(CFP35:CFU35)</f>
        <v>977</v>
      </c>
      <c r="CFW35" s="68">
        <f t="shared" ref="CFW35:CFW45" si="1660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61">SUM(CFX35:CGC35)</f>
        <v>0</v>
      </c>
      <c r="CGE35" s="68">
        <f t="shared" ref="CGE35:CGE45" si="1662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63">SUM(CGF35:CGK35)</f>
        <v>215</v>
      </c>
      <c r="CGM35" s="68">
        <f t="shared" ref="CGM35:CGM45" si="1664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65">SUM(CGN35:CGS35)</f>
        <v>1020</v>
      </c>
      <c r="CGU35" s="68">
        <f t="shared" ref="CGU35:CGU45" si="1666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7">SUM(CGV35:CHA35)</f>
        <v>604</v>
      </c>
      <c r="CHC35" s="68">
        <f t="shared" ref="CHC35:CHC45" si="1668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9">SUM(CHD35:CHI35)</f>
        <v>109</v>
      </c>
      <c r="CHK35" s="68">
        <f t="shared" ref="CHK35:CHK45" si="1670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71">SUM(CHL35:CHQ35)</f>
        <v>1626</v>
      </c>
      <c r="CHS35" s="68">
        <f t="shared" ref="CHS35:CHS45" si="1672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73">SUM(CHT35:CHY35)</f>
        <v>1340</v>
      </c>
      <c r="CIA35" s="68">
        <f t="shared" ref="CIA35:CIA45" si="1674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75">SUM(CIB35:CIG35)</f>
        <v>394</v>
      </c>
      <c r="CII35" s="68">
        <f t="shared" ref="CII35:CII45" si="1676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7">SUM(CIJ35:CIO35)</f>
        <v>211</v>
      </c>
      <c r="CIQ35" s="68">
        <f t="shared" ref="CIQ35:CIQ45" si="1678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9">SUM(CIR35:CIW35)</f>
        <v>1599</v>
      </c>
      <c r="CIY35" s="68">
        <f t="shared" ref="CIY35:CIY45" si="1680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81">SUM(CIZ35:CJE35)</f>
        <v>1199</v>
      </c>
      <c r="CJG35" s="68">
        <f t="shared" ref="CJG35:CJG45" si="1682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83">SUM(CJH35:CJM35)</f>
        <v>1892</v>
      </c>
      <c r="CJO35" s="184">
        <f t="shared" ref="CJO35:CJO45" si="1684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85">SUM(CJP35:CJU35)</f>
        <v>1269</v>
      </c>
      <c r="CJW35" s="68">
        <f t="shared" ref="CJW35:CJW45" si="1686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7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8">SUM(CKF35:CKK35)</f>
        <v>0</v>
      </c>
      <c r="CKM35" s="68">
        <f t="shared" ref="CKM35:CKM45" si="1689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90">SUM(CKN35:CKS35)</f>
        <v>1195</v>
      </c>
      <c r="CKU35" s="68">
        <f t="shared" ref="CKU35:CKU45" si="1691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92">SUM(CKV35:CLA35)</f>
        <v>2593</v>
      </c>
      <c r="CLC35" s="68">
        <f t="shared" ref="CLC35:CLC45" si="1693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94">SUM(CLD35:CLI35)</f>
        <v>0</v>
      </c>
      <c r="CLK35" s="68">
        <f t="shared" ref="CLK35:CLK45" si="1695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6">SUM(CLL35:CLQ35)</f>
        <v>440</v>
      </c>
      <c r="CLS35" s="68">
        <f t="shared" ref="CLS35:CLS45" si="1697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8">SUM(CLT35:CLY35)</f>
        <v>1561</v>
      </c>
      <c r="CMA35" s="68">
        <f t="shared" ref="CMA35:CMA45" si="1699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700">SUM(CMB35:CMG35)</f>
        <v>0</v>
      </c>
      <c r="CMI35" s="68">
        <f t="shared" ref="CMI35:CMI45" si="1701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702">SUM(CMJ35:CMO35)</f>
        <v>1159</v>
      </c>
      <c r="CMQ35" s="68">
        <f t="shared" ref="CMQ35:CMQ45" si="1703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704">SUM(CMR35:CMW35)</f>
        <v>866</v>
      </c>
      <c r="CMY35" s="68">
        <f t="shared" ref="CMY35:CMY45" si="1705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6">SUM(CMZ35:CNE35)</f>
        <v>1471</v>
      </c>
      <c r="CNG35" s="68">
        <f t="shared" ref="CNG35:CNG45" si="1707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8">SUM(CNH35:CNM35)</f>
        <v>647</v>
      </c>
      <c r="CNO35" s="68">
        <f t="shared" ref="CNO35:CNO45" si="1709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10">SUM(CNP35:CNU35)</f>
        <v>1328</v>
      </c>
      <c r="CNW35" s="68">
        <f t="shared" ref="CNW35:CNW45" si="1711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12">SUM(CNX35:COC35)</f>
        <v>655</v>
      </c>
      <c r="COE35" s="68">
        <f t="shared" ref="COE35:COE45" si="1713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14">SUM(COF35:COK35)</f>
        <v>660</v>
      </c>
      <c r="COM35" s="68">
        <f t="shared" ref="COM35:COM61" si="1715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6">SUM(CON35:COS35)</f>
        <v>0</v>
      </c>
      <c r="COU35" s="68">
        <f t="shared" ref="COU35:COU61" si="1717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8">SUM(COV35:CPA35)</f>
        <v>1648</v>
      </c>
      <c r="CPC35" s="68">
        <f t="shared" ref="CPC35:CPC61" si="1719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20">SUM(CPD35:CPI35)</f>
        <v>654</v>
      </c>
      <c r="CPK35" s="68">
        <f t="shared" ref="CPK35:CPK61" si="1721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22">SUM(CPL35:CPQ35)</f>
        <v>0</v>
      </c>
      <c r="CPS35" s="68">
        <f t="shared" ref="CPS35:CPS61" si="1723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24">SUM(CPT35:CPY35)</f>
        <v>1226</v>
      </c>
      <c r="CQA35" s="68">
        <f t="shared" ref="CQA35:CQA61" si="1725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6">SUM(CQB35:CQG35)</f>
        <v>1147</v>
      </c>
      <c r="CQI35" s="68">
        <f t="shared" ref="CQI35:CQI61" si="1727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8">SUM(CQJ35:CQO35)</f>
        <v>475</v>
      </c>
      <c r="CQQ35" s="68">
        <f t="shared" ref="CQQ35:CQQ61" si="1729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30">SUM(CQR35:CQW35)</f>
        <v>0</v>
      </c>
      <c r="CQY35" s="68">
        <f t="shared" ref="CQY35:CQY61" si="1731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32">SUM(CQZ35:CRE35)</f>
        <v>394</v>
      </c>
      <c r="CRG35" s="68">
        <f t="shared" ref="CRG35:CRG61" si="1733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34">SUM(CRH35:CRM35)</f>
        <v>440</v>
      </c>
      <c r="CRO35" s="68">
        <f t="shared" ref="CRO35:CRO61" si="1735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6">SUM(CRP35:CRU35)</f>
        <v>1319</v>
      </c>
      <c r="CRW35" s="68">
        <f t="shared" ref="CRW35:CRW61" si="1737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8">SUM(CRX35:CSC35)</f>
        <v>650</v>
      </c>
      <c r="CSE35" s="68">
        <f t="shared" ref="CSE35:CSE61" si="1739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241</v>
      </c>
      <c r="CSL35" s="64">
        <f t="shared" ref="CSL35:CSL61" si="1740">SUM(CSF35:CSK35)</f>
        <v>681</v>
      </c>
      <c r="CSM35" s="68">
        <f t="shared" ref="CSM35:CSM61" si="1741">CSL35/$CSM$5</f>
        <v>113.5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42">SUM(CSN35:CSS35)</f>
        <v>998</v>
      </c>
      <c r="CSU35" s="68">
        <f t="shared" ref="CSU35:CSU61" si="1743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44">SUM(CSV35:CTA35)</f>
        <v>853</v>
      </c>
      <c r="CTC35" s="68">
        <f t="shared" ref="CTC35:CTC61" si="1745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6">SUM(CTD35:CTI35)</f>
        <v>434</v>
      </c>
      <c r="CTK35" s="68">
        <f t="shared" ref="CTK35:CTK61" si="1747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8">SUM(CTL35:CTQ35)</f>
        <v>440</v>
      </c>
      <c r="CTS35" s="68">
        <f t="shared" ref="CTS35:CTS61" si="1749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50">SUM(CTT35:CTY35)</f>
        <v>1144</v>
      </c>
      <c r="CUA35" s="68">
        <f t="shared" ref="CUA35:CUA61" si="1751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52">SUM(CUB35:CUG35)</f>
        <v>562</v>
      </c>
      <c r="CUI35" s="68">
        <f t="shared" ref="CUI35:CUI61" si="1753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54">SUM(CUJ35:CUO35)</f>
        <v>209</v>
      </c>
      <c r="CUQ35" s="68">
        <f t="shared" ref="CUQ35:CUQ61" si="1755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6">SUM(CUR35:CUW35)</f>
        <v>1060</v>
      </c>
      <c r="CUY35" s="68">
        <f t="shared" ref="CUY35:CUY61" si="1757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8">SUM(CUZ35:CVE35)</f>
        <v>468</v>
      </c>
      <c r="CVG35" s="68">
        <f t="shared" ref="CVG35:CVG61" si="1759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60">SUM(CVH35:CVM35)</f>
        <v>653</v>
      </c>
      <c r="CVO35" s="68">
        <f t="shared" ref="CVO35:CVO61" si="1761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62">SUM(CVP35:CVU35)</f>
        <v>895</v>
      </c>
      <c r="CVW35" s="68">
        <f t="shared" ref="CVW35:CVW61" si="1763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64">SUM(CVX35:CWC35)</f>
        <v>490</v>
      </c>
      <c r="CWE35" s="68">
        <f t="shared" ref="CWE35:CWE61" si="1765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6">SUM(CWF35:CWK35)</f>
        <v>1191</v>
      </c>
      <c r="CWM35" s="68">
        <f t="shared" ref="CWM35:CWM61" si="1767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8">SUM(CWN35:CWS35)</f>
        <v>578</v>
      </c>
      <c r="CWU35" s="68">
        <f t="shared" ref="CWU35:CWU61" si="1769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70">SUM(CWV35:CXA35)</f>
        <v>677</v>
      </c>
      <c r="CXC35" s="43">
        <f t="shared" ref="CXC35:CXC61" si="1771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72">SUM(CXD35:CXI35)</f>
        <v>640</v>
      </c>
      <c r="CXK35" s="43">
        <f t="shared" ref="CXK35:CXK61" si="1773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74">SUM(CXL35:CXQ35)</f>
        <v>702</v>
      </c>
      <c r="CXS35" s="43">
        <f t="shared" ref="CXS35:CXS61" si="1775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6">SUM(CXT35:CXY35)</f>
        <v>0</v>
      </c>
      <c r="CYA35" s="43">
        <f t="shared" ref="CYA35:CYA61" si="1777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8">SUM(CYB35:CYG35)</f>
        <v>618</v>
      </c>
      <c r="CYI35" s="43">
        <f t="shared" ref="CYI35:CYI61" si="1779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80">SUM(CYJ35:CYO35)</f>
        <v>509</v>
      </c>
      <c r="CYQ35" s="43">
        <f t="shared" ref="CYQ35:CYQ61" si="1781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82">SUM(CYR35:CYW35)</f>
        <v>626</v>
      </c>
      <c r="CYY35" s="43">
        <f t="shared" ref="CYY35:CYY61" si="1783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84">SUM(CYZ35:CZE35)</f>
        <v>860</v>
      </c>
      <c r="CZG35" s="43">
        <f t="shared" ref="CZG35:CZG61" si="1785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6">SUM(CZH35:CZM35)</f>
        <v>1061</v>
      </c>
      <c r="CZO35" s="43">
        <f t="shared" ref="CZO35:CZO61" si="1787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8">SUM(CZP35:CZU35)</f>
        <v>1668</v>
      </c>
      <c r="CZW35" s="43">
        <f t="shared" ref="CZW35:CZW61" si="1789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90">SUM(CZX35:DAC35)</f>
        <v>149</v>
      </c>
      <c r="DAE35" s="68">
        <f t="shared" ref="DAE35:DAE61" si="1791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92">SUM(DAF35:DAK35)</f>
        <v>660</v>
      </c>
      <c r="DAM35" s="68">
        <f t="shared" ref="DAM35:DAM61" si="1793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94">SUM(DAN35:DAS35)</f>
        <v>0</v>
      </c>
      <c r="DAU35" s="68">
        <f t="shared" ref="DAU35:DAU61" si="1795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6">SUM(DAV35:DBA35)</f>
        <v>1198</v>
      </c>
      <c r="DBC35" s="68">
        <f t="shared" ref="DBC35:DBC61" si="1797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8">SUM(DBD35:DBI35)</f>
        <v>0</v>
      </c>
      <c r="DBK35" s="68">
        <f t="shared" ref="DBK35:DBK61" si="1799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800">SUM(DBL35:DBQ35)</f>
        <v>1942</v>
      </c>
      <c r="DBS35" s="68">
        <f t="shared" ref="DBS35:DBS61" si="1801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802">SUM(DBT35:DBY35)</f>
        <v>330</v>
      </c>
      <c r="DCA35" s="68">
        <f t="shared" ref="DCA35:DCA61" si="1803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804">SUM(DCB35:DCG35)</f>
        <v>1882</v>
      </c>
      <c r="DCI35" s="68">
        <f t="shared" ref="DCI35:DCI61" si="1805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6">SUM(DCJ35:DCO35)</f>
        <v>710</v>
      </c>
      <c r="DCQ35" s="68">
        <f t="shared" ref="DCQ35:DCQ61" si="1807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8">SUM(DCR35:DCW35)</f>
        <v>766</v>
      </c>
      <c r="DCY35" s="68">
        <f t="shared" ref="DCY35:DCY61" si="1809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10">SUM(DCZ35:DDE35)</f>
        <v>1666</v>
      </c>
      <c r="DDG35" s="68">
        <f t="shared" ref="DDG35:DDG61" si="1811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12">SUM(DDH35:DDM35)</f>
        <v>639</v>
      </c>
      <c r="DDO35" s="43">
        <f t="shared" ref="DDO35:DDO61" si="1813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14">SUM(DDP35:DDU35)</f>
        <v>0</v>
      </c>
      <c r="DDW35" s="43">
        <f t="shared" ref="DDW35:DDW61" si="1815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6">SUM(DDX35:DEC35)</f>
        <v>0</v>
      </c>
      <c r="DEE35" s="43">
        <f t="shared" ref="DEE35:DEE61" si="1817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241</v>
      </c>
      <c r="DEL35" s="127">
        <f t="shared" ref="DEL35:DEL61" si="1818">SUM(DEF35:DEK35)</f>
        <v>241</v>
      </c>
      <c r="DEM35" s="43">
        <f t="shared" ref="DEM35:DEM61" si="1819">DEL35/$DEM$5</f>
        <v>40.166666666666664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20">SUM(DEN35:DES35)</f>
        <v>0</v>
      </c>
      <c r="DEU35" s="43">
        <f t="shared" ref="DEU35:DEU61" si="1821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22">SUM(DEV35:DFA35)</f>
        <v>550</v>
      </c>
      <c r="DFC35" s="43">
        <f t="shared" ref="DFC35:DFC61" si="1823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24">SUM(DFD35:DFI35)</f>
        <v>749</v>
      </c>
      <c r="DFK35" s="43">
        <f t="shared" ref="DFK35:DFK61" si="1825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6">SUM(DFL35:DFQ35)</f>
        <v>220</v>
      </c>
      <c r="DFS35" s="68">
        <f t="shared" ref="DFS35:DFS61" si="1827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8">SUM(DFT35:DFY35)</f>
        <v>440</v>
      </c>
      <c r="DGA35" s="43">
        <f t="shared" ref="DGA35:DGA61" si="1829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30">SUM(DGB35:DGG35)</f>
        <v>388</v>
      </c>
      <c r="DGI35" s="43">
        <f t="shared" ref="DGI35:DGI61" si="1831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32">SUM(DGJ35:DGO35)</f>
        <v>620</v>
      </c>
      <c r="DGQ35" s="68">
        <f t="shared" ref="DGQ35:DGQ61" si="1833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34">SUM(DGR35:DGW35)</f>
        <v>793</v>
      </c>
      <c r="DGY35" s="68">
        <f t="shared" ref="DGY35:DGY61" si="1835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6">SUM(DGZ35:DHE35)</f>
        <v>1064</v>
      </c>
      <c r="DHG35" s="68">
        <f t="shared" ref="DHG35:DHG61" si="1837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8">SUM(DHH35:DHM35)</f>
        <v>990</v>
      </c>
      <c r="DHO35" s="68">
        <f t="shared" ref="DHO35:DHO61" si="1839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40">SUM(DHP35:DHU35)</f>
        <v>1169</v>
      </c>
      <c r="DHW35" s="68">
        <f t="shared" ref="DHW35:DHW61" si="1841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42">SUM(DHX35:DIC35)</f>
        <v>220</v>
      </c>
      <c r="DIE35" s="68">
        <f t="shared" ref="DIE35:DIE61" si="1843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44">SUM(DIF35:DIK35)</f>
        <v>330</v>
      </c>
      <c r="DIM35" s="68">
        <f t="shared" ref="DIM35:DIM61" si="1845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6">SUM(DIN35:DIS35)</f>
        <v>109</v>
      </c>
      <c r="DIU35" s="68">
        <f t="shared" ref="DIU35:DIU61" si="1847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8">SUM(DIV35:DJA35)</f>
        <v>0</v>
      </c>
      <c r="DJC35" s="68">
        <f t="shared" ref="DJC35:DJC61" si="1849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50">SUM(DJD35:DJI35)</f>
        <v>321</v>
      </c>
      <c r="DJK35" s="68">
        <f t="shared" ref="DJK35:DJK61" si="1851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52">SUM(DJL35:DJQ35)</f>
        <v>1058</v>
      </c>
      <c r="DJS35" s="68">
        <f t="shared" ref="DJS35:DJS61" si="1853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54">SUM(DJT35:DJY35)</f>
        <v>649</v>
      </c>
      <c r="DKA35" s="68">
        <f t="shared" ref="DKA35:DKA61" si="1855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6">SUM(DKB35:DKG35)</f>
        <v>104</v>
      </c>
      <c r="DKI35" s="68">
        <f t="shared" ref="DKI35:DKI61" si="1857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8">SUM(DKJ35:DKO35)</f>
        <v>480</v>
      </c>
      <c r="DKQ35" s="68">
        <f t="shared" ref="DKQ35:DKQ61" si="1859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60">SUM(DKR35:DKW35)</f>
        <v>660</v>
      </c>
      <c r="DKY35" s="68">
        <f t="shared" ref="DKY35:DKY61" si="1861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62">SUM(DKZ35:DLE35)</f>
        <v>1014</v>
      </c>
      <c r="DLG35" s="68">
        <f t="shared" ref="DLG35:DLG61" si="1863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64">SUM(DLH35:DLM35)</f>
        <v>708</v>
      </c>
      <c r="DLO35" s="68">
        <f t="shared" ref="DLO35:DLO61" si="1865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6">SUM(DLP35:DLU35)</f>
        <v>380</v>
      </c>
      <c r="DLW35" s="68">
        <f t="shared" ref="DLW35:DLW61" si="1867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8">SUM(DLX35:DMC35)</f>
        <v>0</v>
      </c>
      <c r="DME35" s="68">
        <f t="shared" ref="DME35:DME61" si="1869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70">SUM(DMF35:DMK35)</f>
        <v>100</v>
      </c>
      <c r="DMM35" s="68">
        <f t="shared" ref="DMM35:DMM61" si="1871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72">SUM(DMN35:DMS35)</f>
        <v>0</v>
      </c>
      <c r="DMU35" s="68">
        <f t="shared" ref="DMU35:DMU61" si="1873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74">SUM(DMV35:DNA35)</f>
        <v>709</v>
      </c>
      <c r="DNC35" s="68">
        <f t="shared" ref="DNC35:DNC61" si="1875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6">SUM(DND35:DNI35)</f>
        <v>619</v>
      </c>
      <c r="DNK35" s="68">
        <f t="shared" ref="DNK35:DNK61" si="1877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8">SUM(DNL35:DNQ35)</f>
        <v>865</v>
      </c>
      <c r="DNS35" s="68">
        <f t="shared" ref="DNS35:DNS61" si="1879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80">SUM(DNT35:DNY35)</f>
        <v>1200</v>
      </c>
      <c r="DOA35" s="68">
        <f t="shared" ref="DOA35:DOA61" si="1881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82">SUM(DOB35:DOG35)</f>
        <v>800</v>
      </c>
      <c r="DOI35" s="68">
        <f t="shared" ref="DOI35:DOI61" si="1883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84">SUM(DOJ35:DOO35)</f>
        <v>1583</v>
      </c>
      <c r="DOQ35" s="68">
        <f t="shared" ref="DOQ35:DOQ61" si="1885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6">SUM(DOR35:DOW35)</f>
        <v>0</v>
      </c>
      <c r="DOY35" s="68">
        <f t="shared" ref="DOY35:DOY61" si="1887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8">SUM(DOZ35:DPE35)</f>
        <v>680</v>
      </c>
      <c r="DPG35" s="68">
        <f t="shared" ref="DPG35:DPG61" si="1889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90">SUM(DPH35:DPM35)</f>
        <v>180</v>
      </c>
      <c r="DPO35" s="68">
        <f t="shared" ref="DPO35:DPO61" si="1891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92">SUM(DPP35:DPU35)</f>
        <v>217</v>
      </c>
      <c r="DPW35" s="492">
        <f t="shared" ref="DPW35:DPW61" si="1893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94">SUM(DPX35:DQC35)</f>
        <v>2485</v>
      </c>
      <c r="DQE35" s="492">
        <f t="shared" ref="DQE35:DQE61" si="1895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6">SUM(DQF35:DQK35)</f>
        <v>0</v>
      </c>
      <c r="DQM35" s="492">
        <f t="shared" ref="DQM35:DQM61" si="1897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8">SUM(DQN35:DQS35)</f>
        <v>450</v>
      </c>
      <c r="DQU35" s="68">
        <f t="shared" ref="DQU35:DQU61" si="1899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900">SUM(DQV35:DRA35)</f>
        <v>879</v>
      </c>
      <c r="DRC35" s="492">
        <f t="shared" ref="DRC35:DRC61" si="1901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902">SUM(DRD35:DRI35)</f>
        <v>0</v>
      </c>
      <c r="DRK35" s="492">
        <f t="shared" ref="DRK35:DRK61" si="1903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9"/>
        <v>780</v>
      </c>
      <c r="DRS35" s="68">
        <f t="shared" si="1600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601"/>
        <v>0</v>
      </c>
      <c r="DSA35" s="68">
        <f t="shared" si="1602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603"/>
        <v>334</v>
      </c>
      <c r="DSI35" s="68">
        <f t="shared" si="1604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605"/>
        <v>2009</v>
      </c>
      <c r="DSQ35" s="68">
        <f t="shared" si="1606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7"/>
        <v>2502</v>
      </c>
      <c r="DSY35" s="68">
        <f t="shared" si="1608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9"/>
        <v>1985</v>
      </c>
      <c r="DTG35" s="68">
        <f t="shared" si="1610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11"/>
        <v>797</v>
      </c>
      <c r="DTO35" s="68">
        <f t="shared" si="1612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13"/>
        <v>2469</v>
      </c>
      <c r="DTW35" s="68">
        <f t="shared" si="1614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15"/>
        <v>1263</v>
      </c>
      <c r="DUE35" s="68">
        <f t="shared" si="1616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7"/>
        <v>2283</v>
      </c>
      <c r="DUM35" s="68">
        <f t="shared" si="1618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9"/>
        <v>2688</v>
      </c>
      <c r="DUU35" s="68">
        <f t="shared" si="1620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21"/>
        <v>3440</v>
      </c>
      <c r="DVC35" s="68">
        <f t="shared" si="1622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23"/>
        <v>2574</v>
      </c>
      <c r="DVK35" s="68">
        <f t="shared" si="1624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25"/>
        <v>1578</v>
      </c>
      <c r="DVS35" s="68">
        <f t="shared" si="1626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7"/>
        <v>2921</v>
      </c>
      <c r="DWA35" s="68">
        <f t="shared" si="1628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9"/>
        <v>2521</v>
      </c>
      <c r="DWI35" s="68">
        <f t="shared" si="1630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31"/>
        <v>1505</v>
      </c>
      <c r="DWQ35" s="68">
        <f t="shared" si="1632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33"/>
        <v>3683</v>
      </c>
      <c r="DWY35" s="68">
        <f t="shared" si="1634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35"/>
        <v>1320</v>
      </c>
      <c r="DXG35" s="68">
        <f t="shared" si="1636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7"/>
        <v>1272</v>
      </c>
      <c r="DXO35" s="68">
        <f t="shared" si="1638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8"/>
        <v>478</v>
      </c>
      <c r="DXW35" s="68">
        <f t="shared" si="1329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30"/>
        <v>2640</v>
      </c>
      <c r="DYE35" s="68">
        <f t="shared" si="1331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32"/>
        <v>810</v>
      </c>
      <c r="DYM35" s="68">
        <f t="shared" si="1333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4"/>
        <v>2582</v>
      </c>
      <c r="DYU35" s="68">
        <f t="shared" si="1335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6"/>
        <v>2014</v>
      </c>
      <c r="DZC35" s="68">
        <f t="shared" si="1337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8"/>
        <v>821</v>
      </c>
      <c r="DZK35" s="68">
        <f t="shared" si="1339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40"/>
        <v>2000</v>
      </c>
      <c r="DZS35" s="68">
        <f t="shared" si="1341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42"/>
        <v>628</v>
      </c>
      <c r="EAA35" s="68">
        <f t="shared" si="1343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4"/>
        <v>3467</v>
      </c>
      <c r="EAI35" s="68">
        <f t="shared" si="1345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6"/>
        <v>546</v>
      </c>
      <c r="EAQ35" s="68">
        <f t="shared" si="1347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8"/>
        <v>1897</v>
      </c>
      <c r="EAY35" s="68">
        <f t="shared" si="1349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50"/>
        <v>0</v>
      </c>
      <c r="EBG35" s="68">
        <f t="shared" si="1351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52"/>
        <v>1338</v>
      </c>
      <c r="EBO35" s="68">
        <f t="shared" si="1353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4"/>
        <v>0</v>
      </c>
      <c r="EBW35" s="68">
        <f t="shared" si="1355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6"/>
        <v>1319</v>
      </c>
      <c r="ECE35" s="68">
        <f t="shared" si="1357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8"/>
        <v>347</v>
      </c>
      <c r="ECM35" s="68">
        <f t="shared" si="1359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60"/>
        <v>412</v>
      </c>
      <c r="ECU35" s="68">
        <f t="shared" si="1361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62"/>
        <v>820</v>
      </c>
      <c r="EDC35" s="68">
        <f t="shared" si="1363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4"/>
        <v>1320</v>
      </c>
      <c r="EDK35" s="68">
        <f t="shared" si="1365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6"/>
        <v>0</v>
      </c>
      <c r="EDS35" s="68">
        <f t="shared" si="1367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8"/>
        <v>729</v>
      </c>
      <c r="EEA35" s="68">
        <f t="shared" si="1369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70"/>
        <v>1320</v>
      </c>
      <c r="EEI35" s="68">
        <f t="shared" si="1371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2"/>
        <v>265</v>
      </c>
      <c r="EEQ35" s="68">
        <f t="shared" si="1373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4"/>
        <v>1356</v>
      </c>
      <c r="EEY35" s="68">
        <f t="shared" si="1375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6"/>
        <v>0</v>
      </c>
      <c r="EFG35" s="68">
        <f t="shared" si="1377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8"/>
        <v>2204</v>
      </c>
      <c r="EFO35" s="68">
        <f t="shared" si="1379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0"/>
        <v>0</v>
      </c>
      <c r="EFW35" s="68">
        <f t="shared" si="1381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82"/>
        <v>1171</v>
      </c>
      <c r="EGE35" s="68">
        <f t="shared" si="1383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4"/>
        <v>0</v>
      </c>
      <c r="EGM35" s="68">
        <f t="shared" si="1385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6"/>
        <v>504</v>
      </c>
      <c r="EGU35" s="68">
        <f t="shared" si="1387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8"/>
        <v>0</v>
      </c>
      <c r="EHC35" s="68">
        <f t="shared" si="1389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90"/>
        <v>0</v>
      </c>
      <c r="EHK35" s="68">
        <f t="shared" si="1391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92"/>
        <v>0</v>
      </c>
      <c r="EHS35" s="68">
        <f t="shared" si="1393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4"/>
        <v>0</v>
      </c>
      <c r="EIA35" s="68">
        <f t="shared" si="1395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6"/>
        <v>908</v>
      </c>
      <c r="EII35" s="68">
        <f t="shared" si="1397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8"/>
        <v>0</v>
      </c>
      <c r="EIQ35" s="68">
        <f t="shared" si="1399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400"/>
        <v>0</v>
      </c>
      <c r="EIY35" s="68">
        <f t="shared" si="1401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2"/>
        <v>0</v>
      </c>
      <c r="EJG35" s="68">
        <f t="shared" si="1403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4"/>
        <v>0</v>
      </c>
      <c r="EJO35" s="68">
        <f t="shared" si="1405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6"/>
        <v>0</v>
      </c>
      <c r="EJW35" s="68">
        <f t="shared" si="1407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8"/>
        <v>0</v>
      </c>
      <c r="EKE35" s="68">
        <f t="shared" si="1409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10"/>
        <v>0</v>
      </c>
      <c r="EKM35" s="68">
        <f t="shared" si="1411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2"/>
        <v>0</v>
      </c>
      <c r="EKU35" s="184">
        <f t="shared" si="1413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4"/>
        <v>237</v>
      </c>
      <c r="ELD35" s="211">
        <f t="shared" si="1415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6"/>
        <v>721</v>
      </c>
      <c r="ELL35" s="211">
        <f t="shared" si="1417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8"/>
        <v>250</v>
      </c>
      <c r="ELT35" s="211">
        <f t="shared" si="1419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20"/>
        <v>298</v>
      </c>
      <c r="EMB35" s="211">
        <f t="shared" si="1421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22"/>
        <v>896</v>
      </c>
      <c r="EMJ35" s="211">
        <f t="shared" si="1423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4"/>
        <v>1466</v>
      </c>
      <c r="EMR35" s="211">
        <f t="shared" si="1425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6"/>
        <v>335</v>
      </c>
      <c r="EMZ35" s="211">
        <f t="shared" si="1427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8"/>
        <v>0</v>
      </c>
      <c r="ENH35" s="211">
        <f t="shared" si="1429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30"/>
        <v>0</v>
      </c>
      <c r="ENP35" s="211">
        <f t="shared" si="1431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32"/>
        <v>0</v>
      </c>
      <c r="ENX35" s="211">
        <f t="shared" si="1433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4"/>
        <v>0</v>
      </c>
      <c r="EOF35" s="211">
        <f t="shared" si="1435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6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7"/>
        <v>823</v>
      </c>
      <c r="EOV35" s="211">
        <f t="shared" si="1438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9"/>
        <v>0</v>
      </c>
      <c r="EPD35" s="211">
        <f t="shared" si="1440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41"/>
        <v>885</v>
      </c>
      <c r="EPL35" s="211">
        <f t="shared" si="1442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43"/>
        <v>0</v>
      </c>
      <c r="EPT35" s="211">
        <f t="shared" si="1444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241</v>
      </c>
      <c r="EPZ35" s="49">
        <v>656</v>
      </c>
      <c r="EQA35" s="64">
        <f t="shared" si="1445"/>
        <v>2974</v>
      </c>
      <c r="EQB35" s="211">
        <f t="shared" si="1446"/>
        <v>495.66666666666669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7"/>
        <v>870</v>
      </c>
      <c r="EQJ35" s="211">
        <f t="shared" si="1448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9"/>
        <v>0</v>
      </c>
      <c r="EQR35" s="211">
        <f t="shared" si="1450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51"/>
        <v>1317</v>
      </c>
      <c r="EQZ35" s="211">
        <f t="shared" si="1452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53"/>
        <v>1057</v>
      </c>
      <c r="ERH35" s="211">
        <f t="shared" si="1454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5"/>
        <v>0</v>
      </c>
      <c r="ERP35" s="211">
        <f t="shared" si="1456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7"/>
        <v>0</v>
      </c>
      <c r="ERX35" s="211">
        <f t="shared" si="1458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9"/>
        <v>0</v>
      </c>
      <c r="ESF35" s="211">
        <f t="shared" si="1460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61"/>
        <v>790</v>
      </c>
      <c r="ESN35" s="211">
        <f t="shared" si="1462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3"/>
        <v>0</v>
      </c>
      <c r="ESV35" s="211">
        <f t="shared" si="1464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5"/>
        <v>0</v>
      </c>
      <c r="ETD35" s="211">
        <f t="shared" si="1466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7"/>
        <v>0</v>
      </c>
      <c r="ETL35" s="211">
        <f t="shared" si="1468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9"/>
        <v>0</v>
      </c>
      <c r="ETT35" s="211">
        <f t="shared" si="1470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71"/>
        <v>0</v>
      </c>
      <c r="EUB35" s="211">
        <f t="shared" si="1472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73"/>
        <v>0</v>
      </c>
      <c r="EUJ35" s="211">
        <f t="shared" si="1474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5"/>
        <v>0</v>
      </c>
      <c r="EUR35" s="211">
        <f t="shared" si="1476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7"/>
        <v>0</v>
      </c>
      <c r="EUZ35" s="211">
        <f t="shared" si="1478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9"/>
        <v>0</v>
      </c>
      <c r="EVH35" s="211">
        <f t="shared" si="1480"/>
        <v>0</v>
      </c>
      <c r="EVI35" s="195">
        <v>0</v>
      </c>
      <c r="EVJ35" s="49">
        <v>0</v>
      </c>
      <c r="EVK35" s="49">
        <f>SUMIF(SUMPK!$B:$B,$B:$B,SUMPK!$O:$O)</f>
        <v>241</v>
      </c>
      <c r="EVL35" s="49"/>
      <c r="EVM35" s="49"/>
      <c r="EVN35" s="49">
        <v>0</v>
      </c>
      <c r="EVO35" s="808">
        <f t="shared" si="1481"/>
        <v>241</v>
      </c>
      <c r="EVP35" s="211">
        <f t="shared" si="1482"/>
        <v>40.166666666666664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3"/>
        <v>0</v>
      </c>
      <c r="EVX35" s="211">
        <f t="shared" si="1484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5"/>
        <v>0</v>
      </c>
      <c r="EWF35" s="211">
        <f t="shared" si="1486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7"/>
        <v>0</v>
      </c>
      <c r="EWN35" s="211">
        <f t="shared" si="1488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9"/>
        <v>121</v>
      </c>
      <c r="EWV35" s="211">
        <f t="shared" si="1490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91"/>
        <v>0</v>
      </c>
      <c r="EXD35" s="211">
        <f t="shared" si="1492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93"/>
        <v>422</v>
      </c>
      <c r="EXL35" s="211">
        <f t="shared" si="1494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5"/>
        <v>0</v>
      </c>
      <c r="EXT35" s="211">
        <f t="shared" si="1496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7"/>
        <v>0</v>
      </c>
      <c r="EYB35" s="211">
        <f t="shared" si="1498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9"/>
        <v>0</v>
      </c>
      <c r="EYJ35" s="211">
        <f t="shared" si="1500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501"/>
        <v>197</v>
      </c>
      <c r="EYR35" s="211">
        <f t="shared" si="1502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503"/>
        <v>70</v>
      </c>
      <c r="EYZ35" s="873">
        <f t="shared" si="1504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5"/>
        <v>434</v>
      </c>
      <c r="EZH35" s="873">
        <f t="shared" si="1506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7"/>
        <v>586</v>
      </c>
      <c r="EZP35" s="873">
        <f t="shared" si="1508"/>
        <v>97.666666666666671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277</v>
      </c>
      <c r="EZW35" s="872">
        <f t="shared" si="1509"/>
        <v>277</v>
      </c>
      <c r="EZX35" s="873">
        <f t="shared" si="1510"/>
        <v>46.166666666666664</v>
      </c>
      <c r="EZY35" s="195">
        <v>0</v>
      </c>
      <c r="EZZ35" s="49">
        <v>0</v>
      </c>
      <c r="FAA35" s="49"/>
      <c r="FAB35" s="49"/>
      <c r="FAC35" s="49"/>
      <c r="FAD35" s="49"/>
      <c r="FAE35" s="872">
        <f t="shared" si="1511"/>
        <v>0</v>
      </c>
      <c r="FAF35" s="873">
        <f t="shared" si="1512"/>
        <v>0</v>
      </c>
    </row>
    <row r="36" spans="1:4088" s="8" customFormat="1" ht="13.5" thickBot="1" x14ac:dyDescent="0.25">
      <c r="A36" s="21">
        <v>7</v>
      </c>
      <c r="B36" s="297" t="s">
        <v>33</v>
      </c>
      <c r="C36" s="725" t="s">
        <v>318</v>
      </c>
      <c r="D36" s="297">
        <v>25</v>
      </c>
      <c r="E36" s="24"/>
      <c r="F36" s="24">
        <v>508</v>
      </c>
      <c r="G36" s="24"/>
      <c r="H36" s="24"/>
      <c r="I36" s="24"/>
      <c r="J36" s="360">
        <f>SUMIF(SUMPK!$B:$B,$B:$B,SUMPK!$O:$O)</f>
        <v>398</v>
      </c>
      <c r="K36" s="24">
        <f t="shared" si="1226"/>
        <v>0</v>
      </c>
      <c r="L36" s="24">
        <f t="shared" si="1517"/>
        <v>110</v>
      </c>
      <c r="M36" s="15">
        <f t="shared" si="1639"/>
        <v>110</v>
      </c>
      <c r="N36" s="15">
        <v>198.33333333333334</v>
      </c>
      <c r="O36" s="276">
        <f t="shared" si="1229"/>
        <v>0.55462184873949583</v>
      </c>
      <c r="P36" s="712">
        <v>55.166666666666664</v>
      </c>
      <c r="Q36" s="276">
        <f t="shared" si="1518"/>
        <v>11.963746223564955</v>
      </c>
      <c r="R36" s="277">
        <f t="shared" si="1519"/>
        <v>92.307692307692307</v>
      </c>
      <c r="S36" s="222">
        <v>2400</v>
      </c>
      <c r="T36" s="276">
        <f t="shared" si="1640"/>
        <v>1.1916666666666667</v>
      </c>
      <c r="U36" s="278"/>
      <c r="V36" s="276">
        <f t="shared" si="1233"/>
        <v>1.1916666666666667</v>
      </c>
      <c r="W36" s="279">
        <f t="shared" si="1234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904">SUM(AD36:AI36)</f>
        <v>499</v>
      </c>
      <c r="AK36" s="43">
        <f t="shared" ref="AK36:AK45" si="1905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6">SUM(AL36:AQ36)</f>
        <v>1186</v>
      </c>
      <c r="AS36" s="43">
        <f t="shared" ref="AS36:AS45" si="1907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8">SUM(AT36:AY36)</f>
        <v>199</v>
      </c>
      <c r="BA36" s="43">
        <f t="shared" ref="BA36:BA45" si="1909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10">SUM(BB36:BG36)</f>
        <v>1681</v>
      </c>
      <c r="BI36" s="43">
        <f t="shared" ref="BI36:BI45" si="1911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12">SUM(BJ36:BO36)</f>
        <v>806</v>
      </c>
      <c r="BQ36" s="43">
        <f t="shared" ref="BQ36:BQ45" si="1913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14">SUM(BR36:BW36)</f>
        <v>1588</v>
      </c>
      <c r="BY36" s="43">
        <f t="shared" ref="BY36:BY45" si="1915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6">SUM(BZ36:CE36)</f>
        <v>0</v>
      </c>
      <c r="CG36" s="43">
        <f t="shared" ref="CG36:CG45" si="1917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8">SUM(CH36:CM36)</f>
        <v>1202</v>
      </c>
      <c r="CO36" s="43">
        <f t="shared" ref="CO36:CO45" si="1919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20">SUM(CP36:CU36)</f>
        <v>500</v>
      </c>
      <c r="CW36" s="43">
        <f t="shared" ref="CW36:CW45" si="1921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22">SUM(CX36:DC36)</f>
        <v>0</v>
      </c>
      <c r="DE36" s="43">
        <f t="shared" ref="DE36:DE45" si="1923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24">SUM(DF36:DK36)</f>
        <v>1396</v>
      </c>
      <c r="DM36" s="43">
        <f t="shared" ref="DM36:DM45" si="1925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6">SUM(DN36:DS36)</f>
        <v>991</v>
      </c>
      <c r="DU36" s="43">
        <f t="shared" ref="DU36:DU45" si="1927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8">SUM(DV36:EA36)</f>
        <v>600</v>
      </c>
      <c r="EC36" s="43">
        <f t="shared" ref="EC36:EC45" si="1929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30">SUM(ED36:EI36)</f>
        <v>1020</v>
      </c>
      <c r="EK36" s="43">
        <f t="shared" ref="EK36:EK45" si="1931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32">SUM(EL36:EQ36)</f>
        <v>970</v>
      </c>
      <c r="ES36" s="43">
        <f t="shared" ref="ES36:ES45" si="1933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34">SUM(ET36:EY36)</f>
        <v>1000</v>
      </c>
      <c r="FA36" s="43">
        <f t="shared" ref="FA36:FA45" si="1935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6">SUM(FB36:FG36)</f>
        <v>1200</v>
      </c>
      <c r="FI36" s="43">
        <f t="shared" ref="FI36:FI45" si="1937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8">SUM(FJ36:FO36)</f>
        <v>400</v>
      </c>
      <c r="FQ36" s="43">
        <f t="shared" ref="FQ36:FQ45" si="1939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40">SUM(FR36:FW36)</f>
        <v>617</v>
      </c>
      <c r="FY36" s="43">
        <f t="shared" ref="FY36:FY45" si="1941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42">SUM(FZ36:GE36)</f>
        <v>1557</v>
      </c>
      <c r="GG36" s="43">
        <f t="shared" ref="GG36:GG45" si="1943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44">SUM(GH36:GM36)</f>
        <v>997</v>
      </c>
      <c r="GO36" s="43">
        <f t="shared" ref="GO36:GO45" si="1945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6">SUM(GP36:GU36)</f>
        <v>402</v>
      </c>
      <c r="GW36" s="43">
        <f t="shared" ref="GW36:GW45" si="1947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8">SUM(GX36:HC36)</f>
        <v>1600</v>
      </c>
      <c r="HE36" s="43">
        <f t="shared" ref="HE36:HE45" si="1949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50">SUM(HF36:HK36)</f>
        <v>197</v>
      </c>
      <c r="HM36" s="43">
        <f t="shared" ref="HM36:HM45" si="1951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52">SUM(HN36:HS36)</f>
        <v>299</v>
      </c>
      <c r="HU36" s="43">
        <f t="shared" ref="HU36:HU45" si="1953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54">SUM(HV36:IA36)</f>
        <v>600</v>
      </c>
      <c r="IC36" s="43">
        <f t="shared" ref="IC36:IC45" si="1955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6">SUM(ID36:II36)</f>
        <v>1000</v>
      </c>
      <c r="IK36" s="43">
        <f t="shared" ref="IK36:IK45" si="1957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8">SUM(IL36:IQ36)</f>
        <v>399</v>
      </c>
      <c r="IS36" s="68">
        <f t="shared" ref="IS36:IS45" si="1959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60">SUM(IT36:IY36)</f>
        <v>500</v>
      </c>
      <c r="JA36" s="68">
        <f t="shared" ref="JA36:JA45" si="1961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62">SUM(JB36:JG36)</f>
        <v>604</v>
      </c>
      <c r="JI36" s="68">
        <f t="shared" ref="JI36:JI45" si="1963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64">SUM(JJ36:JO36)</f>
        <v>918</v>
      </c>
      <c r="JQ36" s="43">
        <f t="shared" ref="JQ36:JQ45" si="1965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6">SUM(JR36:JW36)</f>
        <v>1826</v>
      </c>
      <c r="JY36" s="43">
        <f t="shared" ref="JY36:JY45" si="1967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8">SUM(JZ36:KE36)</f>
        <v>600</v>
      </c>
      <c r="KG36" s="43">
        <f t="shared" ref="KG36:KG45" si="1969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70">SUM(KH36:KM36)</f>
        <v>803</v>
      </c>
      <c r="KO36" s="68">
        <f t="shared" ref="KO36:KO45" si="1971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72">SUM(KP36:KU36)</f>
        <v>1203</v>
      </c>
      <c r="KW36" s="68">
        <f t="shared" ref="KW36:KW45" si="1973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74">SUM(KX36:LC36)</f>
        <v>1606</v>
      </c>
      <c r="LE36" s="68">
        <f t="shared" ref="LE36:LE45" si="1975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6">SUM(LF36:LK36)</f>
        <v>600</v>
      </c>
      <c r="LM36" s="68">
        <f t="shared" ref="LM36:LM45" si="1977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8">SUM(LN36:LS36)</f>
        <v>2931</v>
      </c>
      <c r="LU36" s="68">
        <f t="shared" ref="LU36:LU45" si="1979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80">SUM(LV36:MA36)</f>
        <v>0</v>
      </c>
      <c r="MC36" s="68">
        <f t="shared" ref="MC36:MC45" si="1981">MB36/$KN$5</f>
        <v>0</v>
      </c>
      <c r="MD36" s="48"/>
      <c r="ME36" s="49"/>
      <c r="MF36" s="49"/>
      <c r="MG36" s="49"/>
      <c r="MH36" s="49"/>
      <c r="MI36" s="49"/>
      <c r="MJ36" s="67">
        <f t="shared" ref="MJ36:MJ45" si="1982">SUM(MD36:MI36)</f>
        <v>0</v>
      </c>
      <c r="MK36" s="68">
        <f t="shared" ref="MK36:MK45" si="1983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84">SUM(ML36:MQ36)</f>
        <v>578</v>
      </c>
      <c r="MS36" s="68">
        <f t="shared" ref="MS36:MS45" si="1985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6">SUM(MT36:MY36)</f>
        <v>203</v>
      </c>
      <c r="NA36" s="68">
        <f t="shared" ref="NA36:NA45" si="1987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8">SUM(NB36:NG36)</f>
        <v>806</v>
      </c>
      <c r="NI36" s="68">
        <f t="shared" ref="NI36:NI45" si="1989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90">SUM(NJ36:NO36)</f>
        <v>840</v>
      </c>
      <c r="NQ36" s="68">
        <f t="shared" ref="NQ36:NQ45" si="1991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92">SUM(NR36:NW36)</f>
        <v>1194</v>
      </c>
      <c r="NY36" s="68">
        <f t="shared" ref="NY36:NY45" si="1993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94">SUM(NZ36:OE36)</f>
        <v>400</v>
      </c>
      <c r="OG36" s="68">
        <f t="shared" ref="OG36:OG45" si="1995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6">SUM(OH36:OM36)</f>
        <v>0</v>
      </c>
      <c r="OO36" s="68">
        <f t="shared" ref="OO36:OO45" si="1997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8">SUM(OP36:OU36)</f>
        <v>1001</v>
      </c>
      <c r="OW36" s="68">
        <f t="shared" ref="OW36:OW45" si="1999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2000">SUM(OX36:PC36)</f>
        <v>811</v>
      </c>
      <c r="PE36" s="68">
        <f t="shared" ref="PE36:PE45" si="2001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2002">SUM(PF36:PK36)</f>
        <v>1000</v>
      </c>
      <c r="PM36" s="68">
        <f t="shared" ref="PM36:PM45" si="2003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2004">SUM(PN36:PS36)</f>
        <v>403</v>
      </c>
      <c r="PU36" s="68">
        <f t="shared" ref="PU36:PU45" si="2005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6">SUM(PV36:QA36)</f>
        <v>1200</v>
      </c>
      <c r="QC36" s="105">
        <f t="shared" ref="QC36:QC45" si="2007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8">SUM(QD36:QI36)</f>
        <v>0</v>
      </c>
      <c r="QK36" s="105">
        <f t="shared" ref="QK36:QK45" si="2009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10">SUM(QL36:QQ36)</f>
        <v>600</v>
      </c>
      <c r="QS36" s="105">
        <f t="shared" ref="QS36:QS45" si="2011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12">SUM(QT36:QY36)</f>
        <v>606</v>
      </c>
      <c r="RA36" s="105">
        <f t="shared" ref="RA36:RA45" si="2013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14">SUM(RB36:RG36)</f>
        <v>1296</v>
      </c>
      <c r="RI36" s="105">
        <f t="shared" ref="RI36:RI45" si="2015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6">SUM(RJ36:RO36)</f>
        <v>0</v>
      </c>
      <c r="RQ36" s="105">
        <f t="shared" ref="RQ36:RQ45" si="2017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8">SUM(RR36:RW36)</f>
        <v>1787</v>
      </c>
      <c r="RY36" s="105">
        <f t="shared" ref="RY36:RY45" si="2019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20">SUM(RZ36:SE36)</f>
        <v>0</v>
      </c>
      <c r="SG36" s="105">
        <f t="shared" ref="SG36:SG45" si="2021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22">SUM(SH36:SM36)</f>
        <v>1196</v>
      </c>
      <c r="SO36" s="105">
        <f t="shared" ref="SO36:SO45" si="2023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24">SUM(SP36:SU36)</f>
        <v>900</v>
      </c>
      <c r="SW36" s="105">
        <f t="shared" ref="SW36:SW45" si="2025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6">SUM(SX36:TC36)</f>
        <v>1097</v>
      </c>
      <c r="TE36" s="105">
        <f t="shared" ref="TE36:TE45" si="2027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8">SUM(TF36:TK36)</f>
        <v>0</v>
      </c>
      <c r="TM36" s="105">
        <f t="shared" ref="TM36:TM45" si="2029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30">SUM(TN36:TS36)</f>
        <v>501</v>
      </c>
      <c r="TU36" s="105">
        <f t="shared" ref="TU36:TU45" si="2031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32">SUM(TV36:UA36)</f>
        <v>798</v>
      </c>
      <c r="UC36" s="105">
        <f t="shared" ref="UC36:UC45" si="2033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34">SUM(UD36:UI36)</f>
        <v>805</v>
      </c>
      <c r="UK36" s="105">
        <f t="shared" ref="UK36:UK45" si="2035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91"/>
        <v>200</v>
      </c>
      <c r="UT36" s="105">
        <f t="shared" ref="UT36:UT45" si="2036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7">SUM(UU36:UZ36)</f>
        <v>800</v>
      </c>
      <c r="VB36" s="105">
        <f t="shared" ref="VB36:VB45" si="2038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9">SUM(VC36:VH36)</f>
        <v>1034</v>
      </c>
      <c r="VJ36" s="105">
        <f t="shared" ref="VJ36:VJ45" si="2040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41">SUM(VK36:VP36)</f>
        <v>754</v>
      </c>
      <c r="VR36" s="68">
        <f t="shared" ref="VR36:VR45" si="2042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43">SUM(VS36:VX36)</f>
        <v>600</v>
      </c>
      <c r="VZ36" s="105">
        <f t="shared" ref="VZ36:VZ45" si="2044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45">SUM(WA36:WF36)</f>
        <v>598</v>
      </c>
      <c r="WH36" s="68">
        <f t="shared" ref="WH36:WH45" si="2046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7">SUM(WI36:WN36)</f>
        <v>600</v>
      </c>
      <c r="WP36" s="105">
        <f t="shared" ref="WP36:WP45" si="2048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9">SUM(WR36:WW36)</f>
        <v>1001</v>
      </c>
      <c r="WY36" s="68">
        <f t="shared" ref="WY36:WY45" si="2050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51">SUM(XA36:XF36)</f>
        <v>600</v>
      </c>
      <c r="XH36" s="68">
        <f t="shared" ref="XH36:XH45" si="2052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53">SUM(XJ36:XO36)</f>
        <v>1009</v>
      </c>
      <c r="XQ36" s="68">
        <f t="shared" ref="XQ36:XQ45" si="2054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55">SUM(XS36:XX36)</f>
        <v>0</v>
      </c>
      <c r="XZ36" s="68">
        <f t="shared" ref="XZ36:XZ45" si="2056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7">SUM(YB36:YG36)</f>
        <v>396</v>
      </c>
      <c r="YI36" s="68">
        <f t="shared" ref="YI36:YI45" si="2058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9">SUM(YJ36:YP36)</f>
        <v>788</v>
      </c>
      <c r="YR36" s="68">
        <f t="shared" ref="YR36:YR45" si="2060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61">SUM(YS36:YX36)</f>
        <v>600</v>
      </c>
      <c r="YZ36" s="68">
        <f t="shared" ref="YZ36:YZ45" si="2062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63">SUM(ZA36:ZF36)</f>
        <v>613</v>
      </c>
      <c r="ZH36" s="68">
        <f t="shared" ref="ZH36:ZH45" si="2064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65">SUM(ZI36:ZN36)</f>
        <v>399</v>
      </c>
      <c r="ZP36" s="68">
        <f t="shared" ref="ZP36:ZP45" si="2066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7">SUM(ZQ36:ZW36)</f>
        <v>1371</v>
      </c>
      <c r="ZY36" s="70">
        <f t="shared" ref="ZY36:ZY45" si="2068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9">SUM(ZZ36:AAF36)</f>
        <v>797</v>
      </c>
      <c r="AAH36" s="68">
        <f t="shared" ref="AAH36:AAH45" si="2070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71">SUM(AAI36:AAN36)</f>
        <v>800</v>
      </c>
      <c r="AAP36" s="68">
        <f t="shared" ref="AAP36:AAP45" si="2072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73">SUM(AAQ36:AAV36)</f>
        <v>1174</v>
      </c>
      <c r="AAX36" s="68">
        <f t="shared" ref="AAX36:AAX45" si="2074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75">SUM(AAY36:ABD36)</f>
        <v>499</v>
      </c>
      <c r="ABF36" s="68">
        <f t="shared" ref="ABF36:ABF45" si="2076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7">SUM(ABG36:ABL36)</f>
        <v>1438</v>
      </c>
      <c r="ABN36" s="68">
        <f t="shared" ref="ABN36:ABN45" si="2078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9">SUM(ABO36:ABT36)</f>
        <v>301</v>
      </c>
      <c r="ABV36" s="68">
        <f t="shared" ref="ABV36:ABV45" si="2080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81">SUM(ABW36:ACB36)</f>
        <v>806</v>
      </c>
      <c r="ACD36" s="68">
        <f t="shared" ref="ACD36:ACD45" si="2082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83">SUM(ACE36:ACJ36)</f>
        <v>760</v>
      </c>
      <c r="ACL36" s="68">
        <f t="shared" ref="ACL36:ACL45" si="2084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85">SUM(ACM36:ACR36)</f>
        <v>99</v>
      </c>
      <c r="ACT36" s="68">
        <f t="shared" ref="ACT36:ACT45" si="2086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7">SUM(ACU36:ACZ36)</f>
        <v>1158</v>
      </c>
      <c r="ADB36" s="68">
        <f t="shared" ref="ADB36:ADB45" si="2088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9">SUM(ADC36:ADH36)</f>
        <v>806</v>
      </c>
      <c r="ADJ36" s="68">
        <f t="shared" ref="ADJ36:ADJ45" si="2090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91">SUM(ADK36:ADP36)</f>
        <v>427</v>
      </c>
      <c r="ADR36" s="68">
        <f t="shared" ref="ADR36:ADR45" si="2092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93">SUM(ADS36:ADX36)</f>
        <v>0</v>
      </c>
      <c r="ADZ36" s="68">
        <f t="shared" ref="ADZ36:ADZ45" si="2094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95">SUM(AEA36:AEF36)</f>
        <v>619</v>
      </c>
      <c r="AEH36" s="68">
        <f t="shared" ref="AEH36:AEH45" si="2096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7">SUM(AEI36:AEN36)</f>
        <v>843</v>
      </c>
      <c r="AEP36" s="68">
        <f t="shared" ref="AEP36:AEP45" si="2098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9">SUM(AEQ36:AEV36)</f>
        <v>858</v>
      </c>
      <c r="AEX36" s="68">
        <f t="shared" ref="AEX36:AEX45" si="2100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101">SUM(AEY36:AFD36)</f>
        <v>330</v>
      </c>
      <c r="AFF36" s="68">
        <f t="shared" ref="AFF36:AFF45" si="2102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103">SUM(AFG36:AFL36)</f>
        <v>619</v>
      </c>
      <c r="AFN36" s="68">
        <f t="shared" ref="AFN36:AFN45" si="2104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105">SUM(AFO36:AFT36)</f>
        <v>520</v>
      </c>
      <c r="AFV36" s="68">
        <f t="shared" ref="AFV36:AFV45" si="2106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7">SUM(AFW36:AGB36)</f>
        <v>401</v>
      </c>
      <c r="AGD36" s="68">
        <f t="shared" ref="AGD36:AGD45" si="2108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9">SUM(AGE36:AGJ36)</f>
        <v>878</v>
      </c>
      <c r="AGL36" s="68">
        <f t="shared" ref="AGL36:AGL45" si="2110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11">SUM(AGN36:AGS36)</f>
        <v>438</v>
      </c>
      <c r="AGU36" s="68">
        <f t="shared" ref="AGU36:AGU45" si="2112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13">SUM(AGV36:AHA36)</f>
        <v>1100</v>
      </c>
      <c r="AHC36" s="68">
        <f t="shared" ref="AHC36:AHC45" si="2114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15">SUM(AHD36:AHI36)</f>
        <v>218</v>
      </c>
      <c r="AHK36" s="68">
        <f t="shared" ref="AHK36:AHK45" si="2116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7">SUM(AHL36:AHQ36)</f>
        <v>550</v>
      </c>
      <c r="AHS36" s="68">
        <f t="shared" ref="AHS36:AHS45" si="2118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9">SUM(AHT36:AHY36)</f>
        <v>990</v>
      </c>
      <c r="AIA36" s="68">
        <f t="shared" ref="AIA36:AIA45" si="2120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21">SUM(AIB36:AIG36)</f>
        <v>0</v>
      </c>
      <c r="AII36" s="68">
        <f t="shared" ref="AII36:AII45" si="2122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23">SUM(AIJ36:AIO36)</f>
        <v>1095</v>
      </c>
      <c r="AIQ36" s="68">
        <f t="shared" ref="AIQ36:AIQ45" si="2124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25">SUM(AIR36:AIW36)</f>
        <v>660</v>
      </c>
      <c r="AIY36" s="68">
        <f t="shared" ref="AIY36:AIY45" si="2126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7">SUM(AIZ36:AJE36)</f>
        <v>500</v>
      </c>
      <c r="AJG36" s="68">
        <f t="shared" ref="AJG36:AJG45" si="2128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9">SUM(AJH36:AJM36)</f>
        <v>0</v>
      </c>
      <c r="AJO36" s="43">
        <f t="shared" ref="AJO36:AJO45" si="2130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31">SUM(AJP36:AJU36)</f>
        <v>950</v>
      </c>
      <c r="AJW36" s="43">
        <f t="shared" ref="AJW36:AJW45" si="2132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33">SUM(AJX36:AKC36)</f>
        <v>655</v>
      </c>
      <c r="AKE36" s="68">
        <f t="shared" ref="AKE36:AKE45" si="2134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35">SUM(AKF36:AKK36)</f>
        <v>830</v>
      </c>
      <c r="AKM36" s="184">
        <f t="shared" ref="AKM36:AKM45" si="2136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7">SUM(AKN36:AKS36)</f>
        <v>220</v>
      </c>
      <c r="AKU36" s="184">
        <f t="shared" ref="AKU36:AKU45" si="2138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9">SUM(AKV36:ALA36)</f>
        <v>550</v>
      </c>
      <c r="ALC36" s="68">
        <f t="shared" ref="ALC36:ALC45" si="2140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41">SUM(ALD36:ALI36)</f>
        <v>440</v>
      </c>
      <c r="ALK36" s="68">
        <f t="shared" ref="ALK36:ALK45" si="2142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43">SUM(ALL36:ALQ36)</f>
        <v>550</v>
      </c>
      <c r="ALS36" s="68">
        <f t="shared" ref="ALS36:ALS45" si="2144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45">SUM(ALT36:ALY36)</f>
        <v>400</v>
      </c>
      <c r="AMA36" s="68">
        <f t="shared" ref="AMA36:AMA45" si="2146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7">SUM(AMB36:AMG36)</f>
        <v>440</v>
      </c>
      <c r="AMI36" s="68">
        <f t="shared" ref="AMI36:AMI45" si="2148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9">SUM(AMJ36:AMO36)</f>
        <v>220</v>
      </c>
      <c r="AMQ36" s="68">
        <f t="shared" ref="AMQ36:AMQ45" si="2150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51">SUM(AMR36:AMW36)</f>
        <v>437</v>
      </c>
      <c r="AMY36" s="68">
        <f t="shared" ref="AMY36:AMY45" si="2152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53">SUM(AMZ36:ANE36)</f>
        <v>0</v>
      </c>
      <c r="ANG36" s="68">
        <f t="shared" ref="ANG36:ANG45" si="2154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55">SUM(ANH36:ANM36)</f>
        <v>0</v>
      </c>
      <c r="ANO36" s="68">
        <f t="shared" ref="ANO36:ANO45" si="2156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7">SUM(ANP36:ANU36)</f>
        <v>220</v>
      </c>
      <c r="ANW36" s="68">
        <f t="shared" ref="ANW36:ANW45" si="2158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9">SUM(ANX36:AOC36)</f>
        <v>879</v>
      </c>
      <c r="AOE36" s="68">
        <f t="shared" ref="AOE36:AOE45" si="2160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61">SUM(AOF36:AOK36)</f>
        <v>442</v>
      </c>
      <c r="AOM36" s="68">
        <f t="shared" ref="AOM36:AOM45" si="2162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63">SUM(AON36:AOS36)</f>
        <v>660</v>
      </c>
      <c r="AOU36" s="68">
        <f t="shared" ref="AOU36:AOU45" si="2164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65">SUM(AOV36:APA36)</f>
        <v>111</v>
      </c>
      <c r="APC36" s="68">
        <f t="shared" ref="APC36:APC45" si="2166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7">SUM(APD36:API36)</f>
        <v>801</v>
      </c>
      <c r="APK36" s="68">
        <f t="shared" ref="APK36:APK45" si="2168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9">SUM(APL36:APQ36)</f>
        <v>220</v>
      </c>
      <c r="APS36" s="68">
        <f t="shared" ref="APS36:APS45" si="2170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71">SUM(APT36:APY36)</f>
        <v>330</v>
      </c>
      <c r="AQA36" s="68">
        <f t="shared" ref="AQA36:AQA45" si="2172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73">SUM(AQB36:AQG36)</f>
        <v>990</v>
      </c>
      <c r="AQI36" s="68">
        <f t="shared" ref="AQI36:AQI45" si="2174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75">SUM(AQJ36:AQO36)</f>
        <v>660</v>
      </c>
      <c r="AQQ36" s="68">
        <f t="shared" ref="AQQ36:AQQ45" si="2176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7">SUM(AQR36:AQW36)</f>
        <v>625</v>
      </c>
      <c r="AQY36" s="68">
        <f t="shared" ref="AQY36:AQY45" si="2178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9">SUM(AQZ36:ARE36)</f>
        <v>330</v>
      </c>
      <c r="ARG36" s="68">
        <f t="shared" ref="ARG36:ARG45" si="2180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81">SUM(ARH36:ARM36)</f>
        <v>640</v>
      </c>
      <c r="ARO36" s="68">
        <f t="shared" ref="ARO36:ARO45" si="2182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83">SUM(ARP36:ARU36)</f>
        <v>440</v>
      </c>
      <c r="ARW36" s="68">
        <f t="shared" ref="ARW36:ARW45" si="2184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85">SUM(ARX36:ASC36)</f>
        <v>328</v>
      </c>
      <c r="ASE36" s="68">
        <f t="shared" ref="ASE36:ASE45" si="2186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7">SUM(ASF36:ASK36)</f>
        <v>550</v>
      </c>
      <c r="ASM36" s="68">
        <f t="shared" ref="ASM36:ASM45" si="2188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9">SUM(ASN36:ASS36)</f>
        <v>880</v>
      </c>
      <c r="ASU36" s="68">
        <f t="shared" ref="ASU36:ASU45" si="2190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91">SUM(ASV36:ATA36)</f>
        <v>110</v>
      </c>
      <c r="ATC36" s="68">
        <f t="shared" ref="ATC36:ATC45" si="2192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93">SUM(ATD36:ATI36)</f>
        <v>440</v>
      </c>
      <c r="ATK36" s="68">
        <f t="shared" ref="ATK36:ATK45" si="2194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95">SUM(ATL36:ATQ36)</f>
        <v>440</v>
      </c>
      <c r="ATS36" s="68">
        <f t="shared" ref="ATS36:ATS45" si="2196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7">SUM(ATT36:ATY36)</f>
        <v>220</v>
      </c>
      <c r="AUA36" s="68">
        <f t="shared" ref="AUA36:AUA45" si="2198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9">SUM(AUB36:AUG36)</f>
        <v>440</v>
      </c>
      <c r="AUI36" s="68">
        <f t="shared" ref="AUI36:AUI45" si="2200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201">SUM(AUJ36:AUO36)</f>
        <v>440</v>
      </c>
      <c r="AUQ36" s="68">
        <f t="shared" ref="AUQ36:AUQ45" si="2202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203">SUM(AUR36:AUW36)</f>
        <v>110</v>
      </c>
      <c r="AUY36" s="68">
        <f t="shared" ref="AUY36:AUY45" si="2204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205">SUM(AUZ36:AVE36)</f>
        <v>550</v>
      </c>
      <c r="AVG36" s="68">
        <f t="shared" ref="AVG36:AVG45" si="2206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7">SUM(AVH36:AVM36)</f>
        <v>0</v>
      </c>
      <c r="AVO36" s="68">
        <f t="shared" ref="AVO36:AVO45" si="2208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9">SUM(AVP36:AVU36)</f>
        <v>330</v>
      </c>
      <c r="AVW36" s="68">
        <f t="shared" ref="AVW36:AVW45" si="2210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11">SUM(AVX36:AWC36)</f>
        <v>330</v>
      </c>
      <c r="AWE36" s="68">
        <f t="shared" ref="AWE36:AWE45" si="2212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13">SUM(AWF36:AWK36)</f>
        <v>0</v>
      </c>
      <c r="AWM36" s="184">
        <f t="shared" ref="AWM36:AWM45" si="2214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15">SUM(AWN36:AWS36)</f>
        <v>220</v>
      </c>
      <c r="AWU36" s="43">
        <f t="shared" ref="AWU36:AWU62" si="2216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7">SUM(AWV36:AXA36)</f>
        <v>0</v>
      </c>
      <c r="AXC36" s="43">
        <f t="shared" ref="AXC36:AXC62" si="2218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9">SUM(AXD36:AXI36)</f>
        <v>220</v>
      </c>
      <c r="AXK36" s="43">
        <f t="shared" ref="AXK36:AXK45" si="2220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21">SUM(AXL36:AXQ36)</f>
        <v>220</v>
      </c>
      <c r="AXS36" s="43">
        <f t="shared" ref="AXS36:AXS45" si="2222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23">SUM(AXT36:AXY36)</f>
        <v>218</v>
      </c>
      <c r="AYA36" s="43">
        <f t="shared" ref="AYA36:AYA45" si="2224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25">SUM(AYB36:AYG36)</f>
        <v>438</v>
      </c>
      <c r="AYI36" s="43">
        <f t="shared" ref="AYI36:AYI45" si="2226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7">SUM(AYJ36:AYO36)</f>
        <v>229</v>
      </c>
      <c r="AYQ36" s="43">
        <f t="shared" ref="AYQ36:AYQ45" si="2228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9">SUM(AYR36:AYW36)</f>
        <v>0</v>
      </c>
      <c r="AYY36" s="43">
        <f t="shared" ref="AYY36:AYY45" si="2230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31">SUM(AYZ36:AZE36)</f>
        <v>0</v>
      </c>
      <c r="AZG36" s="43">
        <f t="shared" ref="AZG36:AZG45" si="2232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33">SUM(AZH36:AZM36)</f>
        <v>220</v>
      </c>
      <c r="AZO36" s="43">
        <f t="shared" ref="AZO36:AZO45" si="2234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35">SUM(AZP36:AZU36)</f>
        <v>660</v>
      </c>
      <c r="AZW36" s="43">
        <f t="shared" ref="AZW36:AZW45" si="2236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7">SUM(AZX36:BAC36)</f>
        <v>0</v>
      </c>
      <c r="BAE36" s="43">
        <f t="shared" ref="BAE36:BAE45" si="2238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9">SUM(BAF36:BAK36)</f>
        <v>219</v>
      </c>
      <c r="BAM36" s="43">
        <f t="shared" ref="BAM36:BAM45" si="2240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41">SUM(BAN36:BAS36)</f>
        <v>220</v>
      </c>
      <c r="BAU36" s="43">
        <f t="shared" ref="BAU36:BAU45" si="2242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43">SUM(BAV36:BBA36)</f>
        <v>0</v>
      </c>
      <c r="BBC36" s="43">
        <f t="shared" ref="BBC36:BBC45" si="2244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45">SUM(BBD36:BBI36)</f>
        <v>110</v>
      </c>
      <c r="BBK36" s="43">
        <f t="shared" ref="BBK36:BBK45" si="2246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7">SUM(BBL36:BBQ36)</f>
        <v>326</v>
      </c>
      <c r="BBS36" s="43">
        <f t="shared" ref="BBS36:BBS45" si="2248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9">SUM(BBT36:BBY36)</f>
        <v>215</v>
      </c>
      <c r="BCA36" s="43">
        <f t="shared" ref="BCA36:BCA45" si="2250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51">SUM(BCB36:BCG36)</f>
        <v>0</v>
      </c>
      <c r="BCI36" s="43">
        <f t="shared" ref="BCI36:BCI45" si="2252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53">SUM(BCJ36:BCO36)</f>
        <v>214</v>
      </c>
      <c r="BCQ36" s="43">
        <f t="shared" ref="BCQ36:BCQ45" si="2254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55">SUM(BCR36:BCW36)</f>
        <v>220</v>
      </c>
      <c r="BCY36" s="43">
        <f t="shared" ref="BCY36:BCY45" si="2256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7">SUM(BCZ36:BDE36)</f>
        <v>0</v>
      </c>
      <c r="BDG36" s="43">
        <f t="shared" ref="BDG36:BDG45" si="2258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9">SUM(BDH36:BDM36)</f>
        <v>0</v>
      </c>
      <c r="BDO36" s="43">
        <f t="shared" ref="BDO36:BDO45" si="2260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61">SUM(BDP36:BDU36)</f>
        <v>441</v>
      </c>
      <c r="BDW36" s="43">
        <f t="shared" ref="BDW36:BDW45" si="2262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63">SUM(BDX36:BEC36)</f>
        <v>110</v>
      </c>
      <c r="BEE36" s="43">
        <f t="shared" ref="BEE36:BEE45" si="2264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65">SUM(BEF36:BEK36)</f>
        <v>210</v>
      </c>
      <c r="BEM36" s="43">
        <f t="shared" ref="BEM36:BEM45" si="2266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7">SUM(BEN36:BES36)</f>
        <v>110</v>
      </c>
      <c r="BEU36" s="43">
        <f t="shared" ref="BEU36:BEU45" si="2268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9">SUM(BEV36:BFA36)</f>
        <v>327</v>
      </c>
      <c r="BFC36" s="43">
        <f t="shared" ref="BFC36:BFC45" si="2270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71">SUM(BFD36:BFI36)</f>
        <v>220</v>
      </c>
      <c r="BFK36" s="43">
        <f t="shared" ref="BFK36:BFK45" si="2272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73">SUM(BFL36:BFQ36)</f>
        <v>0</v>
      </c>
      <c r="BFS36" s="43">
        <f t="shared" ref="BFS36:BFS45" si="2274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75">SUM(BFT36:BFY36)</f>
        <v>340</v>
      </c>
      <c r="BGA36" s="43">
        <f t="shared" ref="BGA36:BGA45" si="2276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7">SUM(BGB36:BGG36)</f>
        <v>249</v>
      </c>
      <c r="BGI36" s="43">
        <f t="shared" ref="BGI36:BGI45" si="2278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9">SUM(BGJ36:BGO36)</f>
        <v>220</v>
      </c>
      <c r="BGQ36" s="43">
        <f t="shared" ref="BGQ36:BGQ45" si="2280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81">SUM(BGR36:BGW36)</f>
        <v>220</v>
      </c>
      <c r="BGY36" s="43">
        <f t="shared" ref="BGY36:BGY45" si="2282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83">SUM(BGZ36:BHE36)</f>
        <v>110</v>
      </c>
      <c r="BHG36" s="43">
        <f t="shared" ref="BHG36:BHG45" si="2284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85">SUM(BHH36:BHM36)</f>
        <v>109</v>
      </c>
      <c r="BHO36" s="43">
        <f t="shared" ref="BHO36:BHO45" si="2286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7">SUM(BHP36:BHU36)</f>
        <v>220</v>
      </c>
      <c r="BHW36" s="43">
        <f t="shared" ref="BHW36:BHW45" si="2288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9">SUM(BHX36:BIC36)</f>
        <v>327</v>
      </c>
      <c r="BIE36" s="43">
        <f t="shared" ref="BIE36:BIE45" si="2290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91">SUM(BIF36:BIK36)</f>
        <v>0</v>
      </c>
      <c r="BIM36" s="43">
        <f t="shared" ref="BIM36:BIM45" si="2292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93">SUM(BIN36:BIS36)</f>
        <v>340</v>
      </c>
      <c r="BIU36" s="101">
        <f t="shared" ref="BIU36:BIU45" si="2294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95">SUM(BIV36:BJA36)</f>
        <v>220</v>
      </c>
      <c r="BJC36" s="101">
        <f t="shared" ref="BJC36:BJC45" si="2296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7">SUM(BJD36:BJI36)</f>
        <v>172</v>
      </c>
      <c r="BJK36" s="43">
        <f t="shared" ref="BJK36:BJK45" si="2298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9">SUM(BJL36:BJQ36)</f>
        <v>110</v>
      </c>
      <c r="BJS36" s="43">
        <f t="shared" ref="BJS36:BJS45" si="2300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301">SUM(BJT36:BJY36)</f>
        <v>220</v>
      </c>
      <c r="BKA36" s="43">
        <f t="shared" ref="BKA36:BKA45" si="2302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303">SUM(BKB36:BKG36)</f>
        <v>199</v>
      </c>
      <c r="BKI36" s="68">
        <f t="shared" ref="BKI36:BKI45" si="2304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305">SUM(BKJ36:BKO36)</f>
        <v>0</v>
      </c>
      <c r="BKQ36" s="43">
        <f t="shared" ref="BKQ36:BKQ45" si="2306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7">SUM(BKR36:BKW36)</f>
        <v>225</v>
      </c>
      <c r="BKY36" s="43">
        <f t="shared" ref="BKY36:BKY45" si="2308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9">SUM(BKZ36:BLE36)</f>
        <v>220</v>
      </c>
      <c r="BLG36" s="43">
        <f t="shared" ref="BLG36:BLG45" si="2310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11">SUM(BLH36:BLM36)</f>
        <v>0</v>
      </c>
      <c r="BLO36" s="43">
        <f t="shared" ref="BLO36:BLO45" si="2312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13">SUM(BLP36:BLU36)</f>
        <v>216</v>
      </c>
      <c r="BLW36" s="43">
        <f t="shared" ref="BLW36:BLW45" si="2314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15">SUM(BLX36:BMC36)</f>
        <v>330</v>
      </c>
      <c r="BME36" s="43">
        <f t="shared" ref="BME36:BME45" si="2316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7">SUM(BMF36:BMK36)</f>
        <v>110</v>
      </c>
      <c r="BMM36" s="43">
        <f t="shared" ref="BMM36:BMM45" si="2318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9">SUM(BMN36:BMS36)</f>
        <v>110</v>
      </c>
      <c r="BMU36" s="43">
        <f t="shared" ref="BMU36:BMU45" si="2320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21">SUM(BMV36:BNA36)</f>
        <v>497</v>
      </c>
      <c r="BNC36" s="43">
        <f t="shared" ref="BNC36:BNC45" si="2322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23">SUM(BND36:BNI36)</f>
        <v>220</v>
      </c>
      <c r="BNK36" s="43">
        <f t="shared" ref="BNK36:BNK45" si="2324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25">SUM(BNL36:BNQ36)</f>
        <v>109</v>
      </c>
      <c r="BNS36" s="43">
        <f t="shared" ref="BNS36:BNS45" si="2326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7">SUM(BNT36:BNY36)</f>
        <v>0</v>
      </c>
      <c r="BOA36" s="43">
        <f t="shared" ref="BOA36:BOA45" si="2328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9">SUM(BOB36:BOG36)</f>
        <v>220</v>
      </c>
      <c r="BOI36" s="43">
        <f t="shared" ref="BOI36:BOI45" si="2330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31">SUM(BOJ36:BOO36)</f>
        <v>200</v>
      </c>
      <c r="BOQ36" s="43">
        <f t="shared" ref="BOQ36:BOQ45" si="2332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33">SUM(BOR36:BOW36)</f>
        <v>218</v>
      </c>
      <c r="BOY36" s="43">
        <f t="shared" ref="BOY36:BOY45" si="2334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35">SUM(BOZ36:BPE36)</f>
        <v>217</v>
      </c>
      <c r="BPG36" s="43">
        <f t="shared" ref="BPG36:BPG45" si="2336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7">SUM(BPH36:BPM36)</f>
        <v>331</v>
      </c>
      <c r="BPO36" s="43">
        <f t="shared" ref="BPO36:BPO45" si="2338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9">SUM(BPP36:BPU36)</f>
        <v>110</v>
      </c>
      <c r="BPW36" s="43">
        <f t="shared" ref="BPW36:BPW45" si="2340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41">SUM(BPX36:BQC36)</f>
        <v>97</v>
      </c>
      <c r="BQE36" s="43">
        <f t="shared" ref="BQE36:BQE45" si="2342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43">SUM(BQF36:BQK36)</f>
        <v>463</v>
      </c>
      <c r="BQM36" s="43">
        <f t="shared" ref="BQM36:BQM45" si="2344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45">SUM(BQN36:BQS36)</f>
        <v>110</v>
      </c>
      <c r="BQU36" s="43">
        <f t="shared" ref="BQU36:BQU45" si="2346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7">SUM(BQV36:BRA36)</f>
        <v>120</v>
      </c>
      <c r="BRC36" s="43">
        <f t="shared" ref="BRC36:BRC45" si="2348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9">SUM(BRD36:BRI36)</f>
        <v>329</v>
      </c>
      <c r="BRK36" s="43">
        <f t="shared" ref="BRK36:BRK45" si="2350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51">SUM(BRL36:BRQ36)</f>
        <v>220</v>
      </c>
      <c r="BRS36" s="68">
        <f t="shared" ref="BRS36:BRS45" si="2352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53">SUM(BRT36:BRY36)</f>
        <v>0</v>
      </c>
      <c r="BSA36" s="43">
        <f t="shared" ref="BSA36:BSA45" si="2354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55">SUM(BSB36:BSG36)</f>
        <v>216</v>
      </c>
      <c r="BSI36" s="43">
        <f t="shared" ref="BSI36:BSI45" si="2356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7">SUM(BSJ36:BSO36)</f>
        <v>220</v>
      </c>
      <c r="BSQ36" s="43">
        <f t="shared" ref="BSQ36:BSQ45" si="2358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9">SUM(BSR36:BSW36)</f>
        <v>102</v>
      </c>
      <c r="BSY36" s="43">
        <f t="shared" ref="BSY36:BSY45" si="2360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61">SUM(BSZ36:BTE36)</f>
        <v>322</v>
      </c>
      <c r="BTG36" s="43">
        <f t="shared" ref="BTG36:BTG45" si="2362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63">SUM(BTH36:BTM36)</f>
        <v>0</v>
      </c>
      <c r="BTO36" s="68">
        <f t="shared" ref="BTO36:BTO45" si="2364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65">SUM(BTP36:BTU36)</f>
        <v>544</v>
      </c>
      <c r="BTW36" s="43">
        <f t="shared" ref="BTW36:BTW45" si="2366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7">SUM(BTX36:BUC36)</f>
        <v>0</v>
      </c>
      <c r="BUE36" s="68">
        <f t="shared" ref="BUE36:BUE45" si="2368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9">SUM(BUF36:BUK36)</f>
        <v>220</v>
      </c>
      <c r="BUM36" s="68">
        <f t="shared" ref="BUM36:BUM45" si="2370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71">SUM(BUN36:BUS36)</f>
        <v>330</v>
      </c>
      <c r="BUU36" s="68">
        <f t="shared" ref="BUU36:BUU45" si="2372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73">SUM(BUV36:BVA36)</f>
        <v>99</v>
      </c>
      <c r="BVC36" s="68">
        <f t="shared" ref="BVC36:BVC45" si="2374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75">SUM(BVD36:BVI36)</f>
        <v>107</v>
      </c>
      <c r="BVK36" s="68">
        <f t="shared" ref="BVK36:BVK45" si="2376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7">SUM(BVL36:BVQ36)</f>
        <v>219</v>
      </c>
      <c r="BVS36" s="68">
        <f t="shared" ref="BVS36:BVS45" si="2378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9">SUM(BVT36:BVY36)</f>
        <v>554</v>
      </c>
      <c r="BWA36" s="68">
        <f t="shared" ref="BWA36:BWA45" si="2380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81">SUM(BWB36:BWG36)</f>
        <v>218</v>
      </c>
      <c r="BWI36" s="68">
        <f t="shared" ref="BWI36:BWI45" si="2382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83">SUM(BWJ36:BWO36)</f>
        <v>421</v>
      </c>
      <c r="BWQ36" s="68">
        <f t="shared" ref="BWQ36:BWQ45" si="2384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85">SUM(BWR36:BWW36)</f>
        <v>0</v>
      </c>
      <c r="BWY36" s="68">
        <f t="shared" ref="BWY36:BWY45" si="2386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7">SUM(BWZ36:BXE36)</f>
        <v>443</v>
      </c>
      <c r="BXG36" s="68">
        <f t="shared" ref="BXG36:BXG45" si="2388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9">SUM(BXH36:BXM36)</f>
        <v>110</v>
      </c>
      <c r="BXO36" s="68">
        <f t="shared" ref="BXO36:BXO45" si="2390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91">SUM(BXP36:BXU36)</f>
        <v>220</v>
      </c>
      <c r="BXW36" s="68">
        <f t="shared" si="1596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92">SUM(BXX36:BYC36)</f>
        <v>330</v>
      </c>
      <c r="BYE36" s="68">
        <f t="shared" ref="BYE36:BYE45" si="2393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94">SUM(BYF36:BYK36)</f>
        <v>306</v>
      </c>
      <c r="BYM36" s="68">
        <f t="shared" ref="BYM36:BYM45" si="2395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6">SUM(BYN36:BYS36)</f>
        <v>658</v>
      </c>
      <c r="BYU36" s="68">
        <f t="shared" ref="BYU36:BYU45" si="2397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8">SUM(BYV36:BZA36)</f>
        <v>200</v>
      </c>
      <c r="BZC36" s="68">
        <f t="shared" ref="BZC36:BZC45" si="2399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400">SUM(BZD36:BZI36)</f>
        <v>772</v>
      </c>
      <c r="BZK36" s="68">
        <f t="shared" ref="BZK36:BZK45" si="2401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402">SUM(BZL36:BZQ36)</f>
        <v>769</v>
      </c>
      <c r="BZS36" s="68">
        <f t="shared" ref="BZS36:BZS45" si="2403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404">SUM(BZT36:BZY36)</f>
        <v>560</v>
      </c>
      <c r="CAA36" s="68">
        <f t="shared" ref="CAA36:CAA45" si="2405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6">SUM(CAB36:CAG36)</f>
        <v>127</v>
      </c>
      <c r="CAI36" s="68">
        <f t="shared" ref="CAI36:CAI45" si="2407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8">SUM(CAJ36:CAO36)</f>
        <v>426</v>
      </c>
      <c r="CAQ36" s="68">
        <f t="shared" ref="CAQ36:CAQ45" si="2409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10">SUM(CAR36:CAW36)</f>
        <v>206</v>
      </c>
      <c r="CAY36" s="68">
        <f t="shared" ref="CAY36:CAY45" si="2411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12">SUM(CAZ36:CBE36)</f>
        <v>656</v>
      </c>
      <c r="CBG36" s="68">
        <f t="shared" ref="CBG36:CBG45" si="2413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14">SUM(CBH36:CBM36)</f>
        <v>460</v>
      </c>
      <c r="CBO36" s="68">
        <f t="shared" ref="CBO36:CBO45" si="2415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6">SUM(CBP36:CBU36)</f>
        <v>327</v>
      </c>
      <c r="CBW36" s="68">
        <f t="shared" ref="CBW36:CBW45" si="2417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8">SUM(CBX36:CCC36)</f>
        <v>109</v>
      </c>
      <c r="CCE36" s="68">
        <f t="shared" ref="CCE36:CCE45" si="2419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20">SUM(CCF36:CCK36)</f>
        <v>220</v>
      </c>
      <c r="CCM36" s="68">
        <f t="shared" ref="CCM36:CCM45" si="2421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22">SUM(CCN36:CCS36)</f>
        <v>0</v>
      </c>
      <c r="CCU36" s="68">
        <f t="shared" ref="CCU36:CCU45" si="2423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41"/>
        <v>439</v>
      </c>
      <c r="CDC36" s="68">
        <f t="shared" si="1642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43"/>
        <v>1032</v>
      </c>
      <c r="CDK36" s="68">
        <f t="shared" si="1644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45"/>
        <v>200</v>
      </c>
      <c r="CDS36" s="68">
        <f t="shared" si="1646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7"/>
        <v>219</v>
      </c>
      <c r="CEA36" s="68">
        <f t="shared" si="1648"/>
        <v>36.5</v>
      </c>
      <c r="CEB36" s="48"/>
      <c r="CEC36" s="49"/>
      <c r="CED36" s="49"/>
      <c r="CEE36" s="49"/>
      <c r="CEF36" s="49"/>
      <c r="CEG36" s="49"/>
      <c r="CEH36" s="67">
        <f t="shared" si="1649"/>
        <v>0</v>
      </c>
      <c r="CEI36" s="68">
        <f t="shared" si="1650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51"/>
        <v>318</v>
      </c>
      <c r="CEQ36" s="68">
        <f t="shared" si="1652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53"/>
        <v>220</v>
      </c>
      <c r="CEY36" s="68">
        <f t="shared" si="1654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55"/>
        <v>570</v>
      </c>
      <c r="CFG36" s="68">
        <f t="shared" si="1656"/>
        <v>95</v>
      </c>
      <c r="CFH36" s="48"/>
      <c r="CFI36" s="49"/>
      <c r="CFJ36" s="49"/>
      <c r="CFK36" s="49"/>
      <c r="CFL36" s="49"/>
      <c r="CFM36" s="49"/>
      <c r="CFN36" s="67">
        <f t="shared" si="1657"/>
        <v>0</v>
      </c>
      <c r="CFO36" s="68">
        <f t="shared" si="1658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9"/>
        <v>432</v>
      </c>
      <c r="CFW36" s="68">
        <f t="shared" si="1660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61"/>
        <v>10</v>
      </c>
      <c r="CGE36" s="68">
        <f t="shared" si="1662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63"/>
        <v>217</v>
      </c>
      <c r="CGM36" s="68">
        <f t="shared" si="1664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65"/>
        <v>296</v>
      </c>
      <c r="CGU36" s="68">
        <f t="shared" si="1666"/>
        <v>49.333333333333336</v>
      </c>
      <c r="CGV36" s="48"/>
      <c r="CGW36" s="49"/>
      <c r="CGX36" s="49"/>
      <c r="CGY36" s="49"/>
      <c r="CGZ36" s="49"/>
      <c r="CHA36" s="49"/>
      <c r="CHB36" s="67">
        <f t="shared" si="1667"/>
        <v>0</v>
      </c>
      <c r="CHC36" s="68">
        <f t="shared" si="1668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9"/>
        <v>108</v>
      </c>
      <c r="CHK36" s="68">
        <f t="shared" si="1670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71"/>
        <v>330</v>
      </c>
      <c r="CHS36" s="68">
        <f t="shared" si="1672"/>
        <v>55</v>
      </c>
      <c r="CHT36" s="48"/>
      <c r="CHU36" s="49"/>
      <c r="CHV36" s="49"/>
      <c r="CHW36" s="49"/>
      <c r="CHX36" s="49"/>
      <c r="CHY36" s="49"/>
      <c r="CHZ36" s="67">
        <f t="shared" si="1673"/>
        <v>0</v>
      </c>
      <c r="CIA36" s="68">
        <f t="shared" si="1674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75"/>
        <v>359</v>
      </c>
      <c r="CII36" s="68">
        <f t="shared" si="1676"/>
        <v>59.833333333333336</v>
      </c>
      <c r="CIJ36" s="48"/>
      <c r="CIK36" s="49"/>
      <c r="CIL36" s="49"/>
      <c r="CIM36" s="49"/>
      <c r="CIN36" s="49"/>
      <c r="CIO36" s="49"/>
      <c r="CIP36" s="67">
        <f t="shared" si="1677"/>
        <v>0</v>
      </c>
      <c r="CIQ36" s="68">
        <f t="shared" si="1678"/>
        <v>0</v>
      </c>
      <c r="CIR36" s="48"/>
      <c r="CIS36" s="49"/>
      <c r="CIT36" s="49"/>
      <c r="CIU36" s="49"/>
      <c r="CIV36" s="49"/>
      <c r="CIW36" s="49"/>
      <c r="CIX36" s="67">
        <f t="shared" si="1679"/>
        <v>0</v>
      </c>
      <c r="CIY36" s="68">
        <f t="shared" si="1680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81"/>
        <v>282</v>
      </c>
      <c r="CJG36" s="68">
        <f t="shared" si="1682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83"/>
        <v>231</v>
      </c>
      <c r="CJO36" s="184">
        <f t="shared" si="1684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85"/>
        <v>109</v>
      </c>
      <c r="CJW36" s="68">
        <f t="shared" si="1686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7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8"/>
        <v>327</v>
      </c>
      <c r="CKM36" s="68">
        <f t="shared" si="1689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90"/>
        <v>4</v>
      </c>
      <c r="CKU36" s="68">
        <f t="shared" si="1691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92"/>
        <v>406</v>
      </c>
      <c r="CLC36" s="68">
        <f t="shared" si="1693"/>
        <v>67.666666666666671</v>
      </c>
      <c r="CLD36" s="48"/>
      <c r="CLE36" s="49"/>
      <c r="CLF36" s="49"/>
      <c r="CLG36" s="49"/>
      <c r="CLH36" s="49"/>
      <c r="CLI36" s="49"/>
      <c r="CLJ36" s="67">
        <f t="shared" si="1694"/>
        <v>0</v>
      </c>
      <c r="CLK36" s="68">
        <f t="shared" si="1695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6"/>
        <v>497</v>
      </c>
      <c r="CLS36" s="68">
        <f t="shared" si="1697"/>
        <v>82.833333333333329</v>
      </c>
      <c r="CLT36" s="48"/>
      <c r="CLU36" s="49"/>
      <c r="CLV36" s="49"/>
      <c r="CLW36" s="49"/>
      <c r="CLX36" s="49"/>
      <c r="CLY36" s="49"/>
      <c r="CLZ36" s="67">
        <f t="shared" si="1698"/>
        <v>0</v>
      </c>
      <c r="CMA36" s="68">
        <f t="shared" si="1699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700"/>
        <v>200</v>
      </c>
      <c r="CMI36" s="68">
        <f t="shared" si="1701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702"/>
        <v>218</v>
      </c>
      <c r="CMQ36" s="68">
        <f t="shared" si="1703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704"/>
        <v>329</v>
      </c>
      <c r="CMY36" s="68">
        <f t="shared" si="1705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6"/>
        <v>157</v>
      </c>
      <c r="CNG36" s="68">
        <f t="shared" si="1707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8"/>
        <v>222</v>
      </c>
      <c r="CNO36" s="68">
        <f t="shared" si="1709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10"/>
        <v>110</v>
      </c>
      <c r="CNW36" s="68">
        <f t="shared" si="1711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12"/>
        <v>110</v>
      </c>
      <c r="COE36" s="68">
        <f t="shared" si="1713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14"/>
        <v>159</v>
      </c>
      <c r="COM36" s="68">
        <f t="shared" si="1715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6"/>
        <v>109</v>
      </c>
      <c r="COU36" s="68">
        <f t="shared" si="1717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8"/>
        <v>148</v>
      </c>
      <c r="CPC36" s="68">
        <f t="shared" si="1719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20"/>
        <v>225</v>
      </c>
      <c r="CPK36" s="68">
        <f t="shared" si="1721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22"/>
        <v>0</v>
      </c>
      <c r="CPS36" s="68">
        <f t="shared" si="1723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24"/>
        <v>285</v>
      </c>
      <c r="CQA36" s="68">
        <f t="shared" si="1725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6"/>
        <v>0</v>
      </c>
      <c r="CQI36" s="68">
        <f t="shared" si="1727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8"/>
        <v>338</v>
      </c>
      <c r="CQQ36" s="68">
        <f t="shared" si="1729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30"/>
        <v>221</v>
      </c>
      <c r="CQY36" s="68">
        <f t="shared" si="1731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32"/>
        <v>221</v>
      </c>
      <c r="CRG36" s="68">
        <f t="shared" si="1733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34"/>
        <v>223</v>
      </c>
      <c r="CRO36" s="68">
        <f t="shared" si="1735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6"/>
        <v>222</v>
      </c>
      <c r="CRW36" s="68">
        <f t="shared" si="1737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8"/>
        <v>0</v>
      </c>
      <c r="CSE36" s="68">
        <f t="shared" si="1739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398</v>
      </c>
      <c r="CSL36" s="64">
        <f t="shared" si="1740"/>
        <v>720</v>
      </c>
      <c r="CSM36" s="68">
        <f t="shared" si="1741"/>
        <v>120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42"/>
        <v>110</v>
      </c>
      <c r="CSU36" s="68">
        <f t="shared" si="1743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44"/>
        <v>219</v>
      </c>
      <c r="CTC36" s="68">
        <f t="shared" si="1745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6"/>
        <v>0</v>
      </c>
      <c r="CTK36" s="68">
        <f t="shared" si="1747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8"/>
        <v>110</v>
      </c>
      <c r="CTS36" s="68">
        <f t="shared" si="1749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50"/>
        <v>110</v>
      </c>
      <c r="CUA36" s="68">
        <f t="shared" si="1751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52"/>
        <v>111</v>
      </c>
      <c r="CUI36" s="68">
        <f t="shared" si="1753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54"/>
        <v>219</v>
      </c>
      <c r="CUQ36" s="68">
        <f t="shared" si="1755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6"/>
        <v>111</v>
      </c>
      <c r="CUY36" s="68">
        <f t="shared" si="1757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8"/>
        <v>220</v>
      </c>
      <c r="CVG36" s="68">
        <f t="shared" si="1759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60"/>
        <v>188</v>
      </c>
      <c r="CVO36" s="68">
        <f t="shared" si="1761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62"/>
        <v>221</v>
      </c>
      <c r="CVW36" s="68">
        <f t="shared" si="1763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64"/>
        <v>210</v>
      </c>
      <c r="CWE36" s="68">
        <f t="shared" si="1765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6"/>
        <v>220</v>
      </c>
      <c r="CWM36" s="68">
        <f t="shared" si="1767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8"/>
        <v>330</v>
      </c>
      <c r="CWU36" s="68">
        <f t="shared" si="1769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70"/>
        <v>333</v>
      </c>
      <c r="CXC36" s="43">
        <f t="shared" si="1771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72"/>
        <v>109</v>
      </c>
      <c r="CXK36" s="43">
        <f t="shared" si="1773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74"/>
        <v>440</v>
      </c>
      <c r="CXS36" s="43">
        <f t="shared" si="1775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6"/>
        <v>0</v>
      </c>
      <c r="CYA36" s="43">
        <f t="shared" si="1777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8"/>
        <v>222</v>
      </c>
      <c r="CYI36" s="43">
        <f t="shared" si="1779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80"/>
        <v>441</v>
      </c>
      <c r="CYQ36" s="43">
        <f t="shared" si="1781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82"/>
        <v>739</v>
      </c>
      <c r="CYY36" s="43">
        <f t="shared" si="1783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84"/>
        <v>374</v>
      </c>
      <c r="CZG36" s="43">
        <f t="shared" si="1785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6"/>
        <v>881</v>
      </c>
      <c r="CZO36" s="43">
        <f t="shared" si="1787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8"/>
        <v>328</v>
      </c>
      <c r="CZW36" s="43">
        <f t="shared" si="1789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90"/>
        <v>452</v>
      </c>
      <c r="DAE36" s="68">
        <f t="shared" si="1791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92"/>
        <v>467</v>
      </c>
      <c r="DAM36" s="68">
        <f t="shared" si="1793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94"/>
        <v>110</v>
      </c>
      <c r="DAU36" s="68">
        <f t="shared" si="1795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6"/>
        <v>333</v>
      </c>
      <c r="DBC36" s="68">
        <f t="shared" si="1797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8"/>
        <v>347</v>
      </c>
      <c r="DBK36" s="68">
        <f t="shared" si="1799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800"/>
        <v>651</v>
      </c>
      <c r="DBS36" s="68">
        <f t="shared" si="1801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802"/>
        <v>112</v>
      </c>
      <c r="DCA36" s="68">
        <f t="shared" si="1803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804"/>
        <v>225</v>
      </c>
      <c r="DCI36" s="68">
        <f t="shared" si="1805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6"/>
        <v>114</v>
      </c>
      <c r="DCQ36" s="68">
        <f t="shared" si="1807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8"/>
        <v>1009</v>
      </c>
      <c r="DCY36" s="68">
        <f t="shared" si="1809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10"/>
        <v>226</v>
      </c>
      <c r="DDG36" s="68">
        <f t="shared" si="1811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12"/>
        <v>552</v>
      </c>
      <c r="DDO36" s="43">
        <f t="shared" si="1813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14"/>
        <v>1264</v>
      </c>
      <c r="DDW36" s="43">
        <f t="shared" si="1815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6"/>
        <v>717</v>
      </c>
      <c r="DEE36" s="43">
        <f t="shared" si="1817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398</v>
      </c>
      <c r="DEL36" s="127">
        <f t="shared" si="1818"/>
        <v>987</v>
      </c>
      <c r="DEM36" s="43">
        <f t="shared" si="1819"/>
        <v>164.5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20"/>
        <v>1549</v>
      </c>
      <c r="DEU36" s="43">
        <f t="shared" si="1821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22"/>
        <v>548</v>
      </c>
      <c r="DFC36" s="43">
        <f t="shared" si="1823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24"/>
        <v>520</v>
      </c>
      <c r="DFK36" s="43">
        <f t="shared" si="1825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6"/>
        <v>1519</v>
      </c>
      <c r="DFS36" s="68">
        <f t="shared" si="1827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8"/>
        <v>0</v>
      </c>
      <c r="DGA36" s="43">
        <f t="shared" si="1829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30"/>
        <v>1364</v>
      </c>
      <c r="DGI36" s="43">
        <f t="shared" si="1831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32"/>
        <v>818</v>
      </c>
      <c r="DGQ36" s="68">
        <f t="shared" si="1833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34"/>
        <v>223</v>
      </c>
      <c r="DGY36" s="68">
        <f t="shared" si="1835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6"/>
        <v>1086</v>
      </c>
      <c r="DHG36" s="68">
        <f t="shared" si="1837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8"/>
        <v>687</v>
      </c>
      <c r="DHO36" s="68">
        <f t="shared" si="1839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40"/>
        <v>442</v>
      </c>
      <c r="DHW36" s="68">
        <f t="shared" si="1841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42"/>
        <v>107</v>
      </c>
      <c r="DIE36" s="68">
        <f t="shared" si="1843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44"/>
        <v>110</v>
      </c>
      <c r="DIM36" s="68">
        <f t="shared" si="1845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6"/>
        <v>220</v>
      </c>
      <c r="DIU36" s="68">
        <f t="shared" si="1847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8"/>
        <v>442</v>
      </c>
      <c r="DJC36" s="68">
        <f t="shared" si="1849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50"/>
        <v>899</v>
      </c>
      <c r="DJK36" s="68">
        <f t="shared" si="1851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52"/>
        <v>578</v>
      </c>
      <c r="DJS36" s="68">
        <f t="shared" si="1853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54"/>
        <v>106</v>
      </c>
      <c r="DKA36" s="68">
        <f t="shared" si="1855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6"/>
        <v>623</v>
      </c>
      <c r="DKI36" s="68">
        <f t="shared" si="1857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8"/>
        <v>110</v>
      </c>
      <c r="DKQ36" s="68">
        <f t="shared" si="1859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60"/>
        <v>564</v>
      </c>
      <c r="DKY36" s="68">
        <f t="shared" si="1861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62"/>
        <v>653</v>
      </c>
      <c r="DLG36" s="68">
        <f t="shared" si="1863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64"/>
        <v>329</v>
      </c>
      <c r="DLO36" s="68">
        <f t="shared" si="1865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6"/>
        <v>548</v>
      </c>
      <c r="DLW36" s="68">
        <f t="shared" si="1867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8"/>
        <v>539</v>
      </c>
      <c r="DME36" s="68">
        <f t="shared" si="1869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70"/>
        <v>1131</v>
      </c>
      <c r="DMM36" s="68">
        <f t="shared" si="1871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72"/>
        <v>109</v>
      </c>
      <c r="DMU36" s="68">
        <f t="shared" si="1873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74"/>
        <v>1337</v>
      </c>
      <c r="DNC36" s="68">
        <f t="shared" si="1875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6"/>
        <v>732</v>
      </c>
      <c r="DNK36" s="68">
        <f t="shared" si="1877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8"/>
        <v>519</v>
      </c>
      <c r="DNS36" s="68">
        <f t="shared" si="1879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80"/>
        <v>220</v>
      </c>
      <c r="DOA36" s="68">
        <f t="shared" si="1881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82"/>
        <v>1210</v>
      </c>
      <c r="DOI36" s="68">
        <f t="shared" si="1883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84"/>
        <v>1718</v>
      </c>
      <c r="DOQ36" s="68">
        <f t="shared" si="1885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6"/>
        <v>0</v>
      </c>
      <c r="DOY36" s="68">
        <f t="shared" si="1887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8"/>
        <v>330</v>
      </c>
      <c r="DPG36" s="68">
        <f t="shared" si="1889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90"/>
        <v>329</v>
      </c>
      <c r="DPO36" s="68">
        <f t="shared" si="1891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92"/>
        <v>401</v>
      </c>
      <c r="DPW36" s="492">
        <f t="shared" si="1893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94"/>
        <v>1481</v>
      </c>
      <c r="DQE36" s="492">
        <f t="shared" si="1895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6"/>
        <v>1983</v>
      </c>
      <c r="DQM36" s="492">
        <f t="shared" si="1897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8"/>
        <v>700</v>
      </c>
      <c r="DQU36" s="68">
        <f t="shared" si="1899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900"/>
        <v>440</v>
      </c>
      <c r="DRC36" s="492">
        <f t="shared" si="1901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902"/>
        <v>330</v>
      </c>
      <c r="DRK36" s="492">
        <f t="shared" si="1903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9"/>
        <v>1890</v>
      </c>
      <c r="DRS36" s="68">
        <f t="shared" si="1600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1"/>
        <v>0</v>
      </c>
      <c r="DSA36" s="68">
        <f t="shared" si="1602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603"/>
        <v>1210</v>
      </c>
      <c r="DSI36" s="68">
        <f t="shared" si="1604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605"/>
        <v>312</v>
      </c>
      <c r="DSQ36" s="68">
        <f t="shared" si="1606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7"/>
        <v>0</v>
      </c>
      <c r="DSY36" s="68">
        <f t="shared" si="1608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9"/>
        <v>1180</v>
      </c>
      <c r="DTG36" s="68">
        <f t="shared" si="1610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11"/>
        <v>438</v>
      </c>
      <c r="DTO36" s="68">
        <f t="shared" si="1612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13"/>
        <v>1800</v>
      </c>
      <c r="DTW36" s="68">
        <f t="shared" si="1614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15"/>
        <v>403</v>
      </c>
      <c r="DUE36" s="68">
        <f t="shared" si="1616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7"/>
        <v>0</v>
      </c>
      <c r="DUM36" s="68">
        <f t="shared" si="1618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9"/>
        <v>332</v>
      </c>
      <c r="DUU36" s="68">
        <f t="shared" si="1620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21"/>
        <v>553</v>
      </c>
      <c r="DVC36" s="68">
        <f t="shared" si="1622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23"/>
        <v>220</v>
      </c>
      <c r="DVK36" s="68">
        <f t="shared" si="1624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25"/>
        <v>224</v>
      </c>
      <c r="DVS36" s="68">
        <f t="shared" si="1626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7"/>
        <v>774</v>
      </c>
      <c r="DWA36" s="68">
        <f t="shared" si="1628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9"/>
        <v>220</v>
      </c>
      <c r="DWI36" s="68">
        <f t="shared" si="1630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31"/>
        <v>329</v>
      </c>
      <c r="DWQ36" s="68">
        <f t="shared" si="1632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33"/>
        <v>331</v>
      </c>
      <c r="DWY36" s="68">
        <f t="shared" si="1634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35"/>
        <v>223</v>
      </c>
      <c r="DXG36" s="68">
        <f t="shared" si="1636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7"/>
        <v>441</v>
      </c>
      <c r="DXO36" s="68">
        <f t="shared" si="1638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8"/>
        <v>247</v>
      </c>
      <c r="DXW36" s="68">
        <f t="shared" si="1329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30"/>
        <v>331</v>
      </c>
      <c r="DYE36" s="68">
        <f t="shared" si="1331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32"/>
        <v>550</v>
      </c>
      <c r="DYM36" s="68">
        <f t="shared" si="1333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4"/>
        <v>0</v>
      </c>
      <c r="DYU36" s="68">
        <f t="shared" si="1335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6"/>
        <v>557</v>
      </c>
      <c r="DZC36" s="68">
        <f t="shared" si="1337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8"/>
        <v>558</v>
      </c>
      <c r="DZK36" s="68">
        <f t="shared" si="1339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40"/>
        <v>92</v>
      </c>
      <c r="DZS36" s="68">
        <f t="shared" si="1341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42"/>
        <v>740</v>
      </c>
      <c r="EAA36" s="68">
        <f t="shared" si="1343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4"/>
        <v>219</v>
      </c>
      <c r="EAI36" s="68">
        <f t="shared" si="1345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6"/>
        <v>444</v>
      </c>
      <c r="EAQ36" s="68">
        <f t="shared" si="1347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8"/>
        <v>362</v>
      </c>
      <c r="EAY36" s="68">
        <f t="shared" si="1349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50"/>
        <v>112</v>
      </c>
      <c r="EBG36" s="68">
        <f t="shared" si="1351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52"/>
        <v>112</v>
      </c>
      <c r="EBO36" s="68">
        <f t="shared" si="1353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4"/>
        <v>448</v>
      </c>
      <c r="EBW36" s="68">
        <f t="shared" si="1355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6"/>
        <v>968</v>
      </c>
      <c r="ECE36" s="68">
        <f t="shared" si="1357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8"/>
        <v>220</v>
      </c>
      <c r="ECM36" s="68">
        <f t="shared" si="1359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60"/>
        <v>329</v>
      </c>
      <c r="ECU36" s="68">
        <f t="shared" si="1361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62"/>
        <v>330</v>
      </c>
      <c r="EDC36" s="68">
        <f t="shared" si="1363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4"/>
        <v>552</v>
      </c>
      <c r="EDK36" s="68">
        <f t="shared" si="1365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6"/>
        <v>0</v>
      </c>
      <c r="EDS36" s="68">
        <f t="shared" si="1367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8"/>
        <v>438</v>
      </c>
      <c r="EEA36" s="68">
        <f t="shared" si="1369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70"/>
        <v>442</v>
      </c>
      <c r="EEI36" s="68">
        <f t="shared" si="1371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2"/>
        <v>0</v>
      </c>
      <c r="EEQ36" s="68">
        <f t="shared" si="1373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4"/>
        <v>220</v>
      </c>
      <c r="EEY36" s="68">
        <f t="shared" si="1375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6"/>
        <v>229</v>
      </c>
      <c r="EFG36" s="68">
        <f t="shared" si="1377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8"/>
        <v>344</v>
      </c>
      <c r="EFO36" s="68">
        <f t="shared" si="1379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80"/>
        <v>229</v>
      </c>
      <c r="EFW36" s="68">
        <f t="shared" si="1381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82"/>
        <v>220</v>
      </c>
      <c r="EGE36" s="68">
        <f t="shared" si="1383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4"/>
        <v>341</v>
      </c>
      <c r="EGM36" s="68">
        <f t="shared" si="1385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6"/>
        <v>788</v>
      </c>
      <c r="EGU36" s="68">
        <f t="shared" si="1387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8"/>
        <v>220</v>
      </c>
      <c r="EHC36" s="68">
        <f t="shared" si="1389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90"/>
        <v>329</v>
      </c>
      <c r="EHK36" s="68">
        <f t="shared" si="1391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92"/>
        <v>671</v>
      </c>
      <c r="EHS36" s="68">
        <f t="shared" si="1393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4"/>
        <v>330</v>
      </c>
      <c r="EIA36" s="68">
        <f t="shared" si="1395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6"/>
        <v>609</v>
      </c>
      <c r="EII36" s="68">
        <f t="shared" si="1397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8"/>
        <v>440</v>
      </c>
      <c r="EIQ36" s="68">
        <f t="shared" si="1399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0"/>
        <v>402</v>
      </c>
      <c r="EIY36" s="68">
        <f t="shared" si="1401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402"/>
        <v>940</v>
      </c>
      <c r="EJG36" s="68">
        <f t="shared" si="1403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4"/>
        <v>220</v>
      </c>
      <c r="EJO36" s="68">
        <f t="shared" si="1405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6"/>
        <v>879</v>
      </c>
      <c r="EJW36" s="68">
        <f t="shared" si="1407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8"/>
        <v>0</v>
      </c>
      <c r="EKE36" s="68">
        <f t="shared" si="1409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0"/>
        <v>0</v>
      </c>
      <c r="EKM36" s="68">
        <f t="shared" si="1411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12"/>
        <v>439</v>
      </c>
      <c r="EKU36" s="184">
        <f t="shared" si="1413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4"/>
        <v>250</v>
      </c>
      <c r="ELD36" s="211">
        <f t="shared" si="1415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6"/>
        <v>701</v>
      </c>
      <c r="ELL36" s="211">
        <f t="shared" si="1417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8"/>
        <v>977</v>
      </c>
      <c r="ELT36" s="211">
        <f t="shared" si="1419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0"/>
        <v>600</v>
      </c>
      <c r="EMB36" s="211">
        <f t="shared" si="1421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22"/>
        <v>1255</v>
      </c>
      <c r="EMJ36" s="211">
        <f t="shared" si="1423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4"/>
        <v>671</v>
      </c>
      <c r="EMR36" s="211">
        <f t="shared" si="1425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6"/>
        <v>1570</v>
      </c>
      <c r="EMZ36" s="211">
        <f t="shared" si="1427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8"/>
        <v>1133</v>
      </c>
      <c r="ENH36" s="211">
        <f t="shared" si="1429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30"/>
        <v>199</v>
      </c>
      <c r="ENP36" s="211">
        <f t="shared" si="1431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32"/>
        <v>220</v>
      </c>
      <c r="ENX36" s="211">
        <f t="shared" si="1433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4"/>
        <v>220</v>
      </c>
      <c r="EOF36" s="211">
        <f t="shared" si="1435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6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7"/>
        <v>0</v>
      </c>
      <c r="EOV36" s="211">
        <f t="shared" si="1438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9"/>
        <v>640</v>
      </c>
      <c r="EPD36" s="211">
        <f t="shared" si="1440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41"/>
        <v>0</v>
      </c>
      <c r="EPL36" s="211">
        <f t="shared" si="1442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43"/>
        <v>242</v>
      </c>
      <c r="EPT36" s="211">
        <f t="shared" si="1444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398</v>
      </c>
      <c r="EPZ36" s="49">
        <v>0</v>
      </c>
      <c r="EQA36" s="64">
        <f t="shared" si="1445"/>
        <v>398</v>
      </c>
      <c r="EQB36" s="211">
        <f t="shared" si="1446"/>
        <v>66.333333333333329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7"/>
        <v>222</v>
      </c>
      <c r="EQJ36" s="211">
        <f t="shared" si="1448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9"/>
        <v>330</v>
      </c>
      <c r="EQR36" s="211">
        <f t="shared" si="1450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51"/>
        <v>339</v>
      </c>
      <c r="EQZ36" s="211">
        <f t="shared" si="1452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53"/>
        <v>879</v>
      </c>
      <c r="ERH36" s="211">
        <f t="shared" si="1454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5"/>
        <v>227</v>
      </c>
      <c r="ERP36" s="211">
        <f t="shared" si="1456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7"/>
        <v>220</v>
      </c>
      <c r="ERX36" s="211">
        <f t="shared" si="1458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9"/>
        <v>372</v>
      </c>
      <c r="ESF36" s="211">
        <f t="shared" si="1460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1"/>
        <v>570</v>
      </c>
      <c r="ESN36" s="211">
        <f t="shared" si="1462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3"/>
        <v>0</v>
      </c>
      <c r="ESV36" s="211">
        <f t="shared" si="1464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5"/>
        <v>0</v>
      </c>
      <c r="ETD36" s="211">
        <f t="shared" si="1466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7"/>
        <v>683</v>
      </c>
      <c r="ETL36" s="211">
        <f t="shared" si="1468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9"/>
        <v>0</v>
      </c>
      <c r="ETT36" s="211">
        <f t="shared" si="1470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71"/>
        <v>914</v>
      </c>
      <c r="EUB36" s="211">
        <f t="shared" si="1472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73"/>
        <v>344</v>
      </c>
      <c r="EUJ36" s="211">
        <f t="shared" si="1474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5"/>
        <v>0</v>
      </c>
      <c r="EUR36" s="211">
        <f t="shared" si="1476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7"/>
        <v>6</v>
      </c>
      <c r="EUZ36" s="211">
        <f t="shared" si="1478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9"/>
        <v>113</v>
      </c>
      <c r="EVH36" s="211">
        <f t="shared" si="1480"/>
        <v>18.833333333333332</v>
      </c>
      <c r="EVI36" s="195">
        <v>0</v>
      </c>
      <c r="EVJ36" s="49">
        <v>0</v>
      </c>
      <c r="EVK36" s="49">
        <f>SUMIF(SUMPK!$B:$B,$B:$B,SUMPK!$O:$O)</f>
        <v>398</v>
      </c>
      <c r="EVL36" s="49"/>
      <c r="EVM36" s="49"/>
      <c r="EVN36" s="49">
        <v>0</v>
      </c>
      <c r="EVO36" s="808">
        <f t="shared" si="1481"/>
        <v>398</v>
      </c>
      <c r="EVP36" s="211">
        <f t="shared" si="1482"/>
        <v>66.333333333333329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3"/>
        <v>102</v>
      </c>
      <c r="EVX36" s="211">
        <f t="shared" si="1484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5"/>
        <v>115</v>
      </c>
      <c r="EWF36" s="211">
        <f t="shared" si="1486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7"/>
        <v>101</v>
      </c>
      <c r="EWN36" s="211">
        <f t="shared" si="1488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9"/>
        <v>0</v>
      </c>
      <c r="EWV36" s="211">
        <f t="shared" si="1490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91"/>
        <v>530</v>
      </c>
      <c r="EXD36" s="211">
        <f t="shared" si="1492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93"/>
        <v>0</v>
      </c>
      <c r="EXL36" s="211">
        <f t="shared" si="1494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5"/>
        <v>0</v>
      </c>
      <c r="EXT36" s="211">
        <f t="shared" si="1496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7"/>
        <v>40</v>
      </c>
      <c r="EYB36" s="211">
        <f t="shared" si="1498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9"/>
        <v>199</v>
      </c>
      <c r="EYJ36" s="211">
        <f t="shared" si="1500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1"/>
        <v>0</v>
      </c>
      <c r="EYR36" s="211">
        <f t="shared" si="1502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503"/>
        <v>110</v>
      </c>
      <c r="EYZ36" s="873">
        <f t="shared" si="1504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5"/>
        <v>100</v>
      </c>
      <c r="EZH36" s="873">
        <f t="shared" si="1506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7"/>
        <v>919</v>
      </c>
      <c r="EZP36" s="873">
        <f t="shared" si="1508"/>
        <v>153.16666666666666</v>
      </c>
      <c r="EZQ36" s="458">
        <v>0</v>
      </c>
      <c r="EZR36" s="83"/>
      <c r="EZS36" s="83">
        <v>0</v>
      </c>
      <c r="EZT36" s="83">
        <v>494</v>
      </c>
      <c r="EZU36" s="83">
        <v>0</v>
      </c>
      <c r="EZV36" s="83">
        <v>696</v>
      </c>
      <c r="EZW36" s="872">
        <f t="shared" si="1509"/>
        <v>1190</v>
      </c>
      <c r="EZX36" s="873">
        <f t="shared" si="1510"/>
        <v>198.33333333333334</v>
      </c>
      <c r="EZY36" s="195">
        <v>394</v>
      </c>
      <c r="EZZ36" s="49">
        <v>0</v>
      </c>
      <c r="FAA36" s="49"/>
      <c r="FAB36" s="49"/>
      <c r="FAC36" s="49"/>
      <c r="FAD36" s="49"/>
      <c r="FAE36" s="872">
        <f t="shared" si="1511"/>
        <v>394</v>
      </c>
      <c r="FAF36" s="873">
        <f t="shared" si="1512"/>
        <v>65.666666666666671</v>
      </c>
    </row>
    <row r="37" spans="1:4088" s="8" customFormat="1" ht="13.5" thickBot="1" x14ac:dyDescent="0.25">
      <c r="A37" s="21">
        <v>8</v>
      </c>
      <c r="B37" s="297" t="s">
        <v>34</v>
      </c>
      <c r="C37" s="725" t="s">
        <v>319</v>
      </c>
      <c r="D37" s="297">
        <v>25</v>
      </c>
      <c r="E37" s="24"/>
      <c r="F37" s="24">
        <v>1219</v>
      </c>
      <c r="G37" s="24"/>
      <c r="H37" s="24"/>
      <c r="I37" s="24"/>
      <c r="J37" s="360">
        <f>SUMIF(SUMPK!$B:$B,$B:$B,SUMPK!$O:$O)</f>
        <v>252</v>
      </c>
      <c r="K37" s="24">
        <f t="shared" si="1226"/>
        <v>0</v>
      </c>
      <c r="L37" s="24">
        <f t="shared" si="1517"/>
        <v>967</v>
      </c>
      <c r="M37" s="15">
        <f t="shared" si="1639"/>
        <v>967</v>
      </c>
      <c r="N37" s="15">
        <v>251.83333333333334</v>
      </c>
      <c r="O37" s="276">
        <f t="shared" si="1229"/>
        <v>3.8398411647915287</v>
      </c>
      <c r="P37" s="712">
        <v>36.5</v>
      </c>
      <c r="Q37" s="276">
        <f t="shared" si="1518"/>
        <v>158.95890410958904</v>
      </c>
      <c r="R37" s="277">
        <f t="shared" si="1519"/>
        <v>15.384615384615385</v>
      </c>
      <c r="S37" s="222">
        <v>400</v>
      </c>
      <c r="T37" s="276">
        <f t="shared" si="1640"/>
        <v>62.854999999999997</v>
      </c>
      <c r="U37" s="278"/>
      <c r="V37" s="276">
        <f t="shared" si="1233"/>
        <v>62.854999999999997</v>
      </c>
      <c r="W37" s="279">
        <f t="shared" si="1234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904"/>
        <v>0</v>
      </c>
      <c r="AK37" s="43">
        <f t="shared" si="1905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6"/>
        <v>1201</v>
      </c>
      <c r="AS37" s="43">
        <f t="shared" si="1907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8"/>
        <v>411</v>
      </c>
      <c r="BA37" s="43">
        <f t="shared" si="1909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10"/>
        <v>1192</v>
      </c>
      <c r="BI37" s="43">
        <f t="shared" si="1911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12"/>
        <v>783</v>
      </c>
      <c r="BQ37" s="43">
        <f t="shared" si="1913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14"/>
        <v>600</v>
      </c>
      <c r="BY37" s="43">
        <f t="shared" si="1915"/>
        <v>100</v>
      </c>
      <c r="BZ37" s="48"/>
      <c r="CA37" s="49"/>
      <c r="CB37" s="49"/>
      <c r="CC37" s="49"/>
      <c r="CD37" s="49"/>
      <c r="CE37" s="49"/>
      <c r="CF37" s="42">
        <f t="shared" si="1916"/>
        <v>0</v>
      </c>
      <c r="CG37" s="43">
        <f t="shared" si="1917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8"/>
        <v>758</v>
      </c>
      <c r="CO37" s="43">
        <f t="shared" si="1919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20"/>
        <v>1211</v>
      </c>
      <c r="CW37" s="43">
        <f t="shared" si="1921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22"/>
        <v>401</v>
      </c>
      <c r="DE37" s="43">
        <f t="shared" si="1923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24"/>
        <v>800</v>
      </c>
      <c r="DM37" s="43">
        <f t="shared" si="1925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6"/>
        <v>1395</v>
      </c>
      <c r="DU37" s="43">
        <f t="shared" si="1927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8"/>
        <v>201</v>
      </c>
      <c r="EC37" s="43">
        <f t="shared" si="1929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30"/>
        <v>1203</v>
      </c>
      <c r="EK37" s="43">
        <f t="shared" si="1931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32"/>
        <v>394</v>
      </c>
      <c r="ES37" s="43">
        <f t="shared" si="1933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34"/>
        <v>795</v>
      </c>
      <c r="FA37" s="43">
        <f t="shared" si="1935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6"/>
        <v>1225</v>
      </c>
      <c r="FI37" s="43">
        <f t="shared" si="1937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8"/>
        <v>400</v>
      </c>
      <c r="FQ37" s="43">
        <f t="shared" si="1939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40"/>
        <v>589</v>
      </c>
      <c r="FY37" s="43">
        <f t="shared" si="1941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42"/>
        <v>1202</v>
      </c>
      <c r="GG37" s="43">
        <f t="shared" si="1943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44"/>
        <v>809</v>
      </c>
      <c r="GO37" s="43">
        <f t="shared" si="1945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6"/>
        <v>790</v>
      </c>
      <c r="GW37" s="43">
        <f t="shared" si="1947"/>
        <v>131.66666666666666</v>
      </c>
      <c r="GX37" s="48"/>
      <c r="GY37" s="49"/>
      <c r="GZ37" s="49"/>
      <c r="HA37" s="49"/>
      <c r="HB37" s="49"/>
      <c r="HC37" s="49"/>
      <c r="HD37" s="42">
        <f t="shared" si="1948"/>
        <v>0</v>
      </c>
      <c r="HE37" s="43">
        <f t="shared" si="1949"/>
        <v>0</v>
      </c>
      <c r="HF37" s="48"/>
      <c r="HG37" s="49"/>
      <c r="HH37" s="49"/>
      <c r="HI37" s="49"/>
      <c r="HJ37" s="49"/>
      <c r="HK37" s="49">
        <v>780</v>
      </c>
      <c r="HL37" s="42">
        <f t="shared" si="1950"/>
        <v>780</v>
      </c>
      <c r="HM37" s="43">
        <f t="shared" si="1951"/>
        <v>130</v>
      </c>
      <c r="HN37" s="82"/>
      <c r="HO37" s="83"/>
      <c r="HP37" s="83">
        <v>302</v>
      </c>
      <c r="HQ37" s="83"/>
      <c r="HR37" s="83"/>
      <c r="HS37" s="83"/>
      <c r="HT37" s="42">
        <f t="shared" si="1952"/>
        <v>302</v>
      </c>
      <c r="HU37" s="43">
        <f t="shared" si="1953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54"/>
        <v>1211</v>
      </c>
      <c r="IC37" s="43">
        <f t="shared" si="1955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6"/>
        <v>193</v>
      </c>
      <c r="IK37" s="43">
        <f t="shared" si="1957"/>
        <v>32.166666666666664</v>
      </c>
      <c r="IL37" s="48"/>
      <c r="IM37" s="49"/>
      <c r="IN37" s="49"/>
      <c r="IO37" s="49"/>
      <c r="IP37" s="49"/>
      <c r="IQ37" s="49"/>
      <c r="IR37" s="67">
        <f t="shared" si="1958"/>
        <v>0</v>
      </c>
      <c r="IS37" s="68">
        <f t="shared" si="1959"/>
        <v>0</v>
      </c>
      <c r="IT37" s="48">
        <v>195</v>
      </c>
      <c r="IU37" s="49"/>
      <c r="IV37" s="49"/>
      <c r="IW37" s="49"/>
      <c r="IX37" s="49"/>
      <c r="IY37" s="49"/>
      <c r="IZ37" s="67">
        <f t="shared" si="1960"/>
        <v>195</v>
      </c>
      <c r="JA37" s="68">
        <f t="shared" si="1961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62"/>
        <v>405</v>
      </c>
      <c r="JI37" s="68">
        <f t="shared" si="1963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64"/>
        <v>405</v>
      </c>
      <c r="JQ37" s="43">
        <f t="shared" si="1965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6"/>
        <v>814</v>
      </c>
      <c r="JY37" s="43">
        <f t="shared" si="1967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8"/>
        <v>1021</v>
      </c>
      <c r="KG37" s="43">
        <f t="shared" si="1969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70"/>
        <v>800</v>
      </c>
      <c r="KO37" s="68">
        <f t="shared" si="1971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72"/>
        <v>765</v>
      </c>
      <c r="KW37" s="68">
        <f t="shared" si="1973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74"/>
        <v>400</v>
      </c>
      <c r="LE37" s="68">
        <f t="shared" si="1975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6"/>
        <v>699</v>
      </c>
      <c r="LM37" s="68">
        <f t="shared" si="1977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8"/>
        <v>405</v>
      </c>
      <c r="LU37" s="68">
        <f t="shared" si="1979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80"/>
        <v>700</v>
      </c>
      <c r="MC37" s="68">
        <f t="shared" si="1981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82"/>
        <v>299</v>
      </c>
      <c r="MK37" s="68">
        <f t="shared" si="1983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84"/>
        <v>400</v>
      </c>
      <c r="MS37" s="68">
        <f t="shared" si="1985"/>
        <v>66.666666666666671</v>
      </c>
      <c r="MT37" s="48"/>
      <c r="MU37" s="49"/>
      <c r="MV37" s="49"/>
      <c r="MW37" s="49"/>
      <c r="MX37" s="49"/>
      <c r="MY37" s="49"/>
      <c r="MZ37" s="67">
        <f t="shared" si="1986"/>
        <v>0</v>
      </c>
      <c r="NA37" s="68">
        <f t="shared" si="1987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8"/>
        <v>1261</v>
      </c>
      <c r="NI37" s="68">
        <f t="shared" si="1989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90"/>
        <v>200</v>
      </c>
      <c r="NQ37" s="68">
        <f t="shared" si="1991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92"/>
        <v>299</v>
      </c>
      <c r="NY37" s="68">
        <f t="shared" si="1993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94"/>
        <v>1608</v>
      </c>
      <c r="OG37" s="68">
        <f t="shared" si="1995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6"/>
        <v>786</v>
      </c>
      <c r="OO37" s="68">
        <f t="shared" si="1997"/>
        <v>131</v>
      </c>
      <c r="OP37" s="48"/>
      <c r="OQ37" s="49"/>
      <c r="OR37" s="49"/>
      <c r="OS37" s="49"/>
      <c r="OT37" s="49"/>
      <c r="OU37" s="49"/>
      <c r="OV37" s="67">
        <f t="shared" si="1998"/>
        <v>0</v>
      </c>
      <c r="OW37" s="68">
        <f t="shared" si="1999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2000"/>
        <v>980</v>
      </c>
      <c r="PE37" s="68">
        <f t="shared" si="2001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2002"/>
        <v>405</v>
      </c>
      <c r="PM37" s="68">
        <f t="shared" si="2003"/>
        <v>67.5</v>
      </c>
      <c r="PN37" s="48"/>
      <c r="PO37" s="49"/>
      <c r="PP37" s="49"/>
      <c r="PQ37" s="49"/>
      <c r="PR37" s="49"/>
      <c r="PS37" s="49"/>
      <c r="PT37" s="67">
        <f t="shared" si="2004"/>
        <v>0</v>
      </c>
      <c r="PU37" s="68">
        <f t="shared" si="2005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6"/>
        <v>590</v>
      </c>
      <c r="QC37" s="105">
        <f t="shared" si="2007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8"/>
        <v>605</v>
      </c>
      <c r="QK37" s="105">
        <f t="shared" si="2009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10"/>
        <v>403</v>
      </c>
      <c r="QS37" s="105">
        <f t="shared" si="2011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12"/>
        <v>400</v>
      </c>
      <c r="RA37" s="105">
        <f t="shared" si="2013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14"/>
        <v>1200</v>
      </c>
      <c r="RI37" s="105">
        <f t="shared" si="2015"/>
        <v>200</v>
      </c>
      <c r="RJ37" s="106"/>
      <c r="RK37" s="107"/>
      <c r="RL37" s="107"/>
      <c r="RM37" s="107"/>
      <c r="RN37" s="107"/>
      <c r="RO37" s="107"/>
      <c r="RP37" s="104">
        <f t="shared" si="2016"/>
        <v>0</v>
      </c>
      <c r="RQ37" s="105">
        <f t="shared" si="2017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8"/>
        <v>597</v>
      </c>
      <c r="RY37" s="105">
        <f t="shared" si="2019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20"/>
        <v>307</v>
      </c>
      <c r="SG37" s="105">
        <f t="shared" si="2021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22"/>
        <v>677</v>
      </c>
      <c r="SO37" s="105">
        <f t="shared" si="2023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24"/>
        <v>299</v>
      </c>
      <c r="SW37" s="105">
        <f t="shared" si="2025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6"/>
        <v>789</v>
      </c>
      <c r="TE37" s="105">
        <f t="shared" si="2027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8"/>
        <v>212</v>
      </c>
      <c r="TM37" s="105">
        <f t="shared" si="2029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30"/>
        <v>303</v>
      </c>
      <c r="TU37" s="105">
        <f t="shared" si="2031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32"/>
        <v>1000</v>
      </c>
      <c r="UC37" s="105">
        <f t="shared" si="2033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34"/>
        <v>400</v>
      </c>
      <c r="UK37" s="105">
        <f t="shared" si="2035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91"/>
        <v>399</v>
      </c>
      <c r="UT37" s="105">
        <f t="shared" si="2036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7"/>
        <v>603</v>
      </c>
      <c r="VB37" s="105">
        <f t="shared" si="2038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9"/>
        <v>386</v>
      </c>
      <c r="VJ37" s="105">
        <f t="shared" si="2040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41"/>
        <v>406</v>
      </c>
      <c r="VR37" s="68">
        <f t="shared" si="2042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43"/>
        <v>389</v>
      </c>
      <c r="VZ37" s="105">
        <f t="shared" si="2044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45"/>
        <v>503</v>
      </c>
      <c r="WH37" s="68">
        <f t="shared" si="2046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7"/>
        <v>200</v>
      </c>
      <c r="WP37" s="105">
        <f t="shared" si="2048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9"/>
        <v>837</v>
      </c>
      <c r="WY37" s="68">
        <f t="shared" si="2050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51"/>
        <v>302</v>
      </c>
      <c r="XH37" s="68">
        <f t="shared" si="2052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53"/>
        <v>303</v>
      </c>
      <c r="XQ37" s="68">
        <f t="shared" si="2054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55"/>
        <v>574</v>
      </c>
      <c r="XZ37" s="68">
        <f t="shared" si="2056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7"/>
        <v>193</v>
      </c>
      <c r="YI37" s="68">
        <f t="shared" si="2058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9"/>
        <v>200</v>
      </c>
      <c r="YR37" s="68">
        <f t="shared" si="2060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61"/>
        <v>824</v>
      </c>
      <c r="YZ37" s="68">
        <f t="shared" si="2062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63"/>
        <v>917</v>
      </c>
      <c r="ZH37" s="68">
        <f t="shared" si="2064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65"/>
        <v>412</v>
      </c>
      <c r="ZP37" s="68">
        <f t="shared" si="2066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7"/>
        <v>799</v>
      </c>
      <c r="ZY37" s="70">
        <f t="shared" si="2068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9"/>
        <v>1100</v>
      </c>
      <c r="AAH37" s="68">
        <f t="shared" si="2070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71"/>
        <v>400</v>
      </c>
      <c r="AAP37" s="68">
        <f t="shared" si="2072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73"/>
        <v>816</v>
      </c>
      <c r="AAX37" s="68">
        <f t="shared" si="2074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75"/>
        <v>403</v>
      </c>
      <c r="ABF37" s="68">
        <f t="shared" si="2076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7"/>
        <v>797</v>
      </c>
      <c r="ABN37" s="68">
        <f t="shared" si="2078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9"/>
        <v>424</v>
      </c>
      <c r="ABV37" s="68">
        <f t="shared" si="2080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81"/>
        <v>845</v>
      </c>
      <c r="ACD37" s="68">
        <f t="shared" si="2082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83"/>
        <v>310</v>
      </c>
      <c r="ACL37" s="68">
        <f t="shared" si="2084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85"/>
        <v>345</v>
      </c>
      <c r="ACT37" s="68">
        <f t="shared" si="2086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7"/>
        <v>828</v>
      </c>
      <c r="ADB37" s="68">
        <f t="shared" si="2088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9"/>
        <v>598</v>
      </c>
      <c r="ADJ37" s="68">
        <f t="shared" si="2090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91"/>
        <v>401</v>
      </c>
      <c r="ADR37" s="68">
        <f t="shared" si="2092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93"/>
        <v>734</v>
      </c>
      <c r="ADZ37" s="68">
        <f t="shared" si="2094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95"/>
        <v>300</v>
      </c>
      <c r="AEH37" s="68">
        <f t="shared" si="2096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7"/>
        <v>399</v>
      </c>
      <c r="AEP37" s="68">
        <f t="shared" si="2098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9"/>
        <v>840</v>
      </c>
      <c r="AEX37" s="68">
        <f t="shared" si="2100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101"/>
        <v>209</v>
      </c>
      <c r="AFF37" s="68">
        <f t="shared" si="2102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103"/>
        <v>547</v>
      </c>
      <c r="AFN37" s="68">
        <f t="shared" si="2104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105"/>
        <v>414</v>
      </c>
      <c r="AFV37" s="68">
        <f t="shared" si="2106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7"/>
        <v>402</v>
      </c>
      <c r="AGD37" s="68">
        <f t="shared" si="2108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9"/>
        <v>200</v>
      </c>
      <c r="AGL37" s="68">
        <f t="shared" si="2110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11"/>
        <v>358</v>
      </c>
      <c r="AGU37" s="68">
        <f t="shared" si="2112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13"/>
        <v>218</v>
      </c>
      <c r="AHC37" s="68">
        <f t="shared" si="2114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15"/>
        <v>499</v>
      </c>
      <c r="AHK37" s="68">
        <f t="shared" si="2116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7"/>
        <v>100</v>
      </c>
      <c r="AHS37" s="68">
        <f t="shared" si="2118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9"/>
        <v>799</v>
      </c>
      <c r="AIA37" s="68">
        <f t="shared" si="2120"/>
        <v>27.551724137931036</v>
      </c>
      <c r="AIB37" s="48"/>
      <c r="AIC37" s="49"/>
      <c r="AID37" s="49"/>
      <c r="AIE37" s="49"/>
      <c r="AIF37" s="49"/>
      <c r="AIG37" s="49"/>
      <c r="AIH37" s="67">
        <f t="shared" si="2121"/>
        <v>0</v>
      </c>
      <c r="AII37" s="68">
        <f t="shared" si="2122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23"/>
        <v>394</v>
      </c>
      <c r="AIQ37" s="68">
        <f t="shared" si="2124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25"/>
        <v>322</v>
      </c>
      <c r="AIY37" s="68">
        <f t="shared" si="2126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7"/>
        <v>204</v>
      </c>
      <c r="AJG37" s="68">
        <f t="shared" si="2128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9"/>
        <v>276</v>
      </c>
      <c r="AJO37" s="43">
        <f t="shared" si="2130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31"/>
        <v>180</v>
      </c>
      <c r="AJW37" s="43">
        <f t="shared" si="2132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33"/>
        <v>504</v>
      </c>
      <c r="AKE37" s="68">
        <f t="shared" si="2134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35"/>
        <v>419</v>
      </c>
      <c r="AKM37" s="184">
        <f t="shared" si="2136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7"/>
        <v>523</v>
      </c>
      <c r="AKU37" s="184">
        <f t="shared" si="2138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9"/>
        <v>202</v>
      </c>
      <c r="ALC37" s="68">
        <f t="shared" si="2140"/>
        <v>33.666666666666664</v>
      </c>
      <c r="ALD37" s="48"/>
      <c r="ALE37" s="49"/>
      <c r="ALF37" s="49"/>
      <c r="ALG37" s="49"/>
      <c r="ALH37" s="49"/>
      <c r="ALI37" s="49"/>
      <c r="ALJ37" s="67">
        <f t="shared" si="2141"/>
        <v>0</v>
      </c>
      <c r="ALK37" s="68">
        <f t="shared" si="2142"/>
        <v>0</v>
      </c>
      <c r="ALL37" s="48"/>
      <c r="ALM37" s="49"/>
      <c r="ALN37" s="49"/>
      <c r="ALO37" s="49"/>
      <c r="ALP37" s="49"/>
      <c r="ALQ37" s="49"/>
      <c r="ALR37" s="67">
        <f t="shared" si="2143"/>
        <v>0</v>
      </c>
      <c r="ALS37" s="68">
        <f t="shared" si="2144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45"/>
        <v>286</v>
      </c>
      <c r="AMA37" s="68">
        <f t="shared" si="2146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7"/>
        <v>99</v>
      </c>
      <c r="AMI37" s="68">
        <f t="shared" si="2148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9"/>
        <v>200</v>
      </c>
      <c r="AMQ37" s="68">
        <f t="shared" si="2150"/>
        <v>33.333333333333336</v>
      </c>
      <c r="AMR37" s="48"/>
      <c r="AMS37" s="49"/>
      <c r="AMT37" s="49"/>
      <c r="AMU37" s="49"/>
      <c r="AMV37" s="49"/>
      <c r="AMW37" s="49"/>
      <c r="AMX37" s="67">
        <f t="shared" si="2151"/>
        <v>0</v>
      </c>
      <c r="AMY37" s="68">
        <f t="shared" si="2152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53"/>
        <v>400</v>
      </c>
      <c r="ANG37" s="68">
        <f t="shared" si="2154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55"/>
        <v>200</v>
      </c>
      <c r="ANO37" s="68">
        <f t="shared" si="2156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7"/>
        <v>802</v>
      </c>
      <c r="ANW37" s="68">
        <f t="shared" si="2158"/>
        <v>133.66666666666666</v>
      </c>
      <c r="ANX37" s="82"/>
      <c r="ANY37" s="83"/>
      <c r="ANZ37" s="83"/>
      <c r="AOA37" s="83"/>
      <c r="AOB37" s="83"/>
      <c r="AOC37" s="83"/>
      <c r="AOD37" s="67">
        <f t="shared" si="2159"/>
        <v>0</v>
      </c>
      <c r="AOE37" s="68">
        <f t="shared" si="2160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61"/>
        <v>399</v>
      </c>
      <c r="AOM37" s="68">
        <f t="shared" si="2162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63"/>
        <v>200</v>
      </c>
      <c r="AOU37" s="68">
        <f t="shared" si="2164"/>
        <v>33.333333333333336</v>
      </c>
      <c r="AOV37" s="48"/>
      <c r="AOW37" s="49"/>
      <c r="AOX37" s="49"/>
      <c r="AOY37" s="49"/>
      <c r="AOZ37" s="49"/>
      <c r="APA37" s="49"/>
      <c r="APB37" s="67">
        <f t="shared" si="2165"/>
        <v>0</v>
      </c>
      <c r="APC37" s="68">
        <f t="shared" si="2166"/>
        <v>0</v>
      </c>
      <c r="APD37" s="48"/>
      <c r="APE37" s="49"/>
      <c r="APF37" s="49"/>
      <c r="APG37" s="49"/>
      <c r="APH37" s="49"/>
      <c r="API37" s="49"/>
      <c r="APJ37" s="67">
        <f t="shared" si="2167"/>
        <v>0</v>
      </c>
      <c r="APK37" s="68">
        <f t="shared" si="2168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9"/>
        <v>500</v>
      </c>
      <c r="APS37" s="68">
        <f t="shared" si="2170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71"/>
        <v>99</v>
      </c>
      <c r="AQA37" s="68">
        <f t="shared" si="2172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73"/>
        <v>100</v>
      </c>
      <c r="AQI37" s="68">
        <f t="shared" si="2174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75"/>
        <v>686</v>
      </c>
      <c r="AQQ37" s="68">
        <f t="shared" si="2176"/>
        <v>114.33333333333333</v>
      </c>
      <c r="AQR37" s="48"/>
      <c r="AQS37" s="49"/>
      <c r="AQT37" s="49"/>
      <c r="AQU37" s="49"/>
      <c r="AQV37" s="49"/>
      <c r="AQW37" s="49"/>
      <c r="AQX37" s="67">
        <f t="shared" si="2177"/>
        <v>0</v>
      </c>
      <c r="AQY37" s="68">
        <f t="shared" si="2178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9"/>
        <v>396</v>
      </c>
      <c r="ARG37" s="68">
        <f t="shared" si="2180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81"/>
        <v>200</v>
      </c>
      <c r="ARO37" s="68">
        <f t="shared" si="2182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83"/>
        <v>200</v>
      </c>
      <c r="ARW37" s="68">
        <f t="shared" si="2184"/>
        <v>33.333333333333336</v>
      </c>
      <c r="ARX37" s="48"/>
      <c r="ARY37" s="49"/>
      <c r="ARZ37" s="49"/>
      <c r="ASA37" s="49"/>
      <c r="ASB37" s="49"/>
      <c r="ASC37" s="49"/>
      <c r="ASD37" s="67">
        <f t="shared" si="2185"/>
        <v>0</v>
      </c>
      <c r="ASE37" s="68">
        <f t="shared" si="2186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7"/>
        <v>830</v>
      </c>
      <c r="ASM37" s="68">
        <f t="shared" si="2188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9"/>
        <v>400</v>
      </c>
      <c r="ASU37" s="68">
        <f t="shared" si="2190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91"/>
        <v>615</v>
      </c>
      <c r="ATC37" s="68">
        <f t="shared" si="2192"/>
        <v>102.5</v>
      </c>
      <c r="ATD37" s="48"/>
      <c r="ATE37" s="49"/>
      <c r="ATF37" s="49"/>
      <c r="ATG37" s="49"/>
      <c r="ATH37" s="49"/>
      <c r="ATI37" s="49"/>
      <c r="ATJ37" s="67">
        <f t="shared" si="2193"/>
        <v>0</v>
      </c>
      <c r="ATK37" s="68">
        <f t="shared" si="2194"/>
        <v>0</v>
      </c>
      <c r="ATL37" s="48"/>
      <c r="ATM37" s="49"/>
      <c r="ATN37" s="49"/>
      <c r="ATO37" s="49"/>
      <c r="ATP37" s="49"/>
      <c r="ATQ37" s="49"/>
      <c r="ATR37" s="67">
        <f t="shared" si="2195"/>
        <v>0</v>
      </c>
      <c r="ATS37" s="68">
        <f t="shared" si="2196"/>
        <v>0</v>
      </c>
      <c r="ATT37" s="48"/>
      <c r="ATU37" s="49"/>
      <c r="ATV37" s="49"/>
      <c r="ATW37" s="49"/>
      <c r="ATX37" s="49"/>
      <c r="ATY37" s="49"/>
      <c r="ATZ37" s="67">
        <f t="shared" si="2197"/>
        <v>0</v>
      </c>
      <c r="AUA37" s="68">
        <f t="shared" si="2198"/>
        <v>0</v>
      </c>
      <c r="AUB37" s="48"/>
      <c r="AUC37" s="49"/>
      <c r="AUD37" s="49"/>
      <c r="AUE37" s="49"/>
      <c r="AUF37" s="49"/>
      <c r="AUG37" s="49"/>
      <c r="AUH37" s="67">
        <f t="shared" si="2199"/>
        <v>0</v>
      </c>
      <c r="AUI37" s="68">
        <f t="shared" si="2200"/>
        <v>0</v>
      </c>
      <c r="AUJ37" s="48"/>
      <c r="AUK37" s="49"/>
      <c r="AUL37" s="49"/>
      <c r="AUM37" s="49"/>
      <c r="AUN37" s="49"/>
      <c r="AUO37" s="49"/>
      <c r="AUP37" s="67">
        <f t="shared" si="2201"/>
        <v>0</v>
      </c>
      <c r="AUQ37" s="68">
        <f t="shared" si="2202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203"/>
        <v>205</v>
      </c>
      <c r="AUY37" s="68">
        <f t="shared" si="2204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205"/>
        <v>100</v>
      </c>
      <c r="AVG37" s="68">
        <f t="shared" si="2206"/>
        <v>16.666666666666668</v>
      </c>
      <c r="AVH37" s="48"/>
      <c r="AVI37" s="49"/>
      <c r="AVJ37" s="49"/>
      <c r="AVK37" s="49"/>
      <c r="AVL37" s="49"/>
      <c r="AVM37" s="49"/>
      <c r="AVN37" s="67">
        <f t="shared" si="2207"/>
        <v>0</v>
      </c>
      <c r="AVO37" s="68">
        <f t="shared" si="2208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9"/>
        <v>208</v>
      </c>
      <c r="AVW37" s="68">
        <f t="shared" si="2210"/>
        <v>34.666666666666664</v>
      </c>
      <c r="AVX37" s="48"/>
      <c r="AVY37" s="49"/>
      <c r="AVZ37" s="49"/>
      <c r="AWA37" s="49"/>
      <c r="AWB37" s="49"/>
      <c r="AWC37" s="49"/>
      <c r="AWD37" s="67">
        <f t="shared" si="2211"/>
        <v>0</v>
      </c>
      <c r="AWE37" s="68">
        <f t="shared" si="2212"/>
        <v>0</v>
      </c>
      <c r="AWF37" s="48"/>
      <c r="AWG37" s="49"/>
      <c r="AWH37" s="49"/>
      <c r="AWI37" s="49"/>
      <c r="AWJ37" s="49"/>
      <c r="AWK37" s="49"/>
      <c r="AWL37" s="67">
        <f t="shared" si="2213"/>
        <v>0</v>
      </c>
      <c r="AWM37" s="184">
        <f t="shared" si="2214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15"/>
        <v>300</v>
      </c>
      <c r="AWU37" s="43">
        <f t="shared" si="2216"/>
        <v>50</v>
      </c>
      <c r="AWV37" s="48"/>
      <c r="AWW37" s="49"/>
      <c r="AWX37" s="49"/>
      <c r="AWY37" s="49"/>
      <c r="AWZ37" s="49"/>
      <c r="AXA37" s="49"/>
      <c r="AXB37" s="42">
        <f t="shared" si="2217"/>
        <v>0</v>
      </c>
      <c r="AXC37" s="43">
        <f t="shared" si="2218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9"/>
        <v>201</v>
      </c>
      <c r="AXK37" s="43">
        <f t="shared" si="2220"/>
        <v>33.5</v>
      </c>
      <c r="AXL37" s="48"/>
      <c r="AXM37" s="49"/>
      <c r="AXN37" s="49"/>
      <c r="AXO37" s="49"/>
      <c r="AXP37" s="49"/>
      <c r="AXQ37" s="49"/>
      <c r="AXR37" s="42">
        <f t="shared" si="2221"/>
        <v>0</v>
      </c>
      <c r="AXS37" s="43">
        <f t="shared" si="2222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23"/>
        <v>199</v>
      </c>
      <c r="AYA37" s="43">
        <f t="shared" si="2224"/>
        <v>33.166666666666664</v>
      </c>
      <c r="AYB37" s="48"/>
      <c r="AYC37" s="49"/>
      <c r="AYD37" s="49"/>
      <c r="AYE37" s="49"/>
      <c r="AYF37" s="49"/>
      <c r="AYG37" s="49"/>
      <c r="AYH37" s="42">
        <f t="shared" si="2225"/>
        <v>0</v>
      </c>
      <c r="AYI37" s="43">
        <f t="shared" si="2226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7"/>
        <v>100</v>
      </c>
      <c r="AYQ37" s="43">
        <f t="shared" si="2228"/>
        <v>16.666666666666668</v>
      </c>
      <c r="AYR37" s="48"/>
      <c r="AYS37" s="49"/>
      <c r="AYT37" s="49"/>
      <c r="AYU37" s="49"/>
      <c r="AYV37" s="49"/>
      <c r="AYW37" s="49"/>
      <c r="AYX37" s="42">
        <f t="shared" si="2229"/>
        <v>0</v>
      </c>
      <c r="AYY37" s="43">
        <f t="shared" si="2230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31"/>
        <v>200</v>
      </c>
      <c r="AZG37" s="43">
        <f t="shared" si="2232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33"/>
        <v>106</v>
      </c>
      <c r="AZO37" s="43">
        <f t="shared" si="2234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35"/>
        <v>196</v>
      </c>
      <c r="AZW37" s="43">
        <f t="shared" si="2236"/>
        <v>32.666666666666664</v>
      </c>
      <c r="AZX37" s="82"/>
      <c r="AZY37" s="83"/>
      <c r="AZZ37" s="83"/>
      <c r="BAA37" s="83"/>
      <c r="BAB37" s="83"/>
      <c r="BAC37" s="83"/>
      <c r="BAD37" s="42">
        <f t="shared" si="2237"/>
        <v>0</v>
      </c>
      <c r="BAE37" s="43">
        <f t="shared" si="2238"/>
        <v>0</v>
      </c>
      <c r="BAF37" s="48"/>
      <c r="BAG37" s="49"/>
      <c r="BAH37" s="49"/>
      <c r="BAI37" s="49"/>
      <c r="BAJ37" s="49"/>
      <c r="BAK37" s="49"/>
      <c r="BAL37" s="42">
        <f t="shared" si="2239"/>
        <v>0</v>
      </c>
      <c r="BAM37" s="43">
        <f t="shared" si="2240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41"/>
        <v>200</v>
      </c>
      <c r="BAU37" s="43">
        <f t="shared" si="2242"/>
        <v>33.333333333333336</v>
      </c>
      <c r="BAV37" s="48"/>
      <c r="BAW37" s="49"/>
      <c r="BAX37" s="49"/>
      <c r="BAY37" s="49"/>
      <c r="BAZ37" s="49"/>
      <c r="BBA37" s="49"/>
      <c r="BBB37" s="42">
        <f t="shared" si="2243"/>
        <v>0</v>
      </c>
      <c r="BBC37" s="43">
        <f t="shared" si="2244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45"/>
        <v>283</v>
      </c>
      <c r="BBK37" s="43">
        <f t="shared" si="2246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7"/>
        <v>101</v>
      </c>
      <c r="BBS37" s="43">
        <f t="shared" si="2248"/>
        <v>16.833333333333332</v>
      </c>
      <c r="BBT37" s="48"/>
      <c r="BBU37" s="49"/>
      <c r="BBV37" s="49"/>
      <c r="BBW37" s="49"/>
      <c r="BBX37" s="49"/>
      <c r="BBY37" s="49"/>
      <c r="BBZ37" s="42">
        <f t="shared" si="2249"/>
        <v>0</v>
      </c>
      <c r="BCA37" s="43">
        <f t="shared" si="2250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51"/>
        <v>200</v>
      </c>
      <c r="BCI37" s="43">
        <f t="shared" si="2252"/>
        <v>33.333333333333336</v>
      </c>
      <c r="BCJ37" s="48"/>
      <c r="BCK37" s="49"/>
      <c r="BCL37" s="49"/>
      <c r="BCM37" s="49"/>
      <c r="BCN37" s="49"/>
      <c r="BCO37" s="49"/>
      <c r="BCP37" s="42">
        <f t="shared" si="2253"/>
        <v>0</v>
      </c>
      <c r="BCQ37" s="43">
        <f t="shared" si="2254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55"/>
        <v>501</v>
      </c>
      <c r="BCY37" s="43">
        <f t="shared" si="2256"/>
        <v>83.5</v>
      </c>
      <c r="BCZ37" s="48"/>
      <c r="BDA37" s="49"/>
      <c r="BDB37" s="49"/>
      <c r="BDC37" s="49"/>
      <c r="BDD37" s="49"/>
      <c r="BDE37" s="49"/>
      <c r="BDF37" s="42">
        <f t="shared" si="2257"/>
        <v>0</v>
      </c>
      <c r="BDG37" s="43">
        <f t="shared" si="2258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9"/>
        <v>100</v>
      </c>
      <c r="BDO37" s="43">
        <f t="shared" si="2260"/>
        <v>16.666666666666668</v>
      </c>
      <c r="BDP37" s="48"/>
      <c r="BDQ37" s="49"/>
      <c r="BDR37" s="49"/>
      <c r="BDS37" s="49"/>
      <c r="BDT37" s="49"/>
      <c r="BDU37" s="49"/>
      <c r="BDV37" s="42">
        <f t="shared" si="2261"/>
        <v>0</v>
      </c>
      <c r="BDW37" s="43">
        <f t="shared" si="2262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63"/>
        <v>200</v>
      </c>
      <c r="BEE37" s="43">
        <f t="shared" si="2264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65"/>
        <v>100</v>
      </c>
      <c r="BEM37" s="43">
        <f t="shared" si="2266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7"/>
        <v>100</v>
      </c>
      <c r="BEU37" s="43">
        <f t="shared" si="2268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9"/>
        <v>301</v>
      </c>
      <c r="BFC37" s="43">
        <f t="shared" si="2270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71"/>
        <v>200</v>
      </c>
      <c r="BFK37" s="43">
        <f t="shared" si="2272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73"/>
        <v>110</v>
      </c>
      <c r="BFS37" s="43">
        <f t="shared" si="2274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75"/>
        <v>160</v>
      </c>
      <c r="BGA37" s="43">
        <f t="shared" si="2276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7"/>
        <v>205</v>
      </c>
      <c r="BGI37" s="43">
        <f t="shared" si="2278"/>
        <v>34.166666666666664</v>
      </c>
      <c r="BGJ37" s="48"/>
      <c r="BGK37" s="49"/>
      <c r="BGL37" s="49"/>
      <c r="BGM37" s="49"/>
      <c r="BGN37" s="49"/>
      <c r="BGO37" s="49"/>
      <c r="BGP37" s="42">
        <f t="shared" si="2279"/>
        <v>0</v>
      </c>
      <c r="BGQ37" s="43">
        <f t="shared" si="2280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81"/>
        <v>200</v>
      </c>
      <c r="BGY37" s="43">
        <f t="shared" si="2282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83"/>
        <v>200</v>
      </c>
      <c r="BHG37" s="43">
        <f t="shared" si="2284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85"/>
        <v>200</v>
      </c>
      <c r="BHO37" s="43">
        <f t="shared" si="2286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7"/>
        <v>200</v>
      </c>
      <c r="BHW37" s="43">
        <f t="shared" si="2288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9"/>
        <v>400</v>
      </c>
      <c r="BIE37" s="43">
        <f t="shared" si="2290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91"/>
        <v>200</v>
      </c>
      <c r="BIM37" s="43">
        <f t="shared" si="2292"/>
        <v>33.333333333333336</v>
      </c>
      <c r="BIN37" s="48"/>
      <c r="BIO37" s="49"/>
      <c r="BIP37" s="49"/>
      <c r="BIQ37" s="49"/>
      <c r="BIR37" s="49"/>
      <c r="BIS37" s="49"/>
      <c r="BIT37" s="42">
        <f t="shared" si="2293"/>
        <v>0</v>
      </c>
      <c r="BIU37" s="101">
        <f t="shared" si="2294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95"/>
        <v>300</v>
      </c>
      <c r="BJC37" s="101">
        <f t="shared" si="2296"/>
        <v>50</v>
      </c>
      <c r="BJD37" s="48"/>
      <c r="BJE37" s="49"/>
      <c r="BJF37" s="49"/>
      <c r="BJG37" s="49"/>
      <c r="BJH37" s="49"/>
      <c r="BJI37" s="49"/>
      <c r="BJJ37" s="42">
        <f t="shared" si="2297"/>
        <v>0</v>
      </c>
      <c r="BJK37" s="43">
        <f t="shared" si="2298"/>
        <v>0</v>
      </c>
      <c r="BJL37" s="48"/>
      <c r="BJM37" s="49"/>
      <c r="BJN37" s="49"/>
      <c r="BJO37" s="49"/>
      <c r="BJP37" s="49"/>
      <c r="BJQ37" s="49"/>
      <c r="BJR37" s="42">
        <f t="shared" si="2299"/>
        <v>0</v>
      </c>
      <c r="BJS37" s="43">
        <f t="shared" si="2300"/>
        <v>0</v>
      </c>
      <c r="BJT37" s="48"/>
      <c r="BJU37" s="49"/>
      <c r="BJV37" s="49"/>
      <c r="BJW37" s="49"/>
      <c r="BJX37" s="49"/>
      <c r="BJY37" s="49"/>
      <c r="BJZ37" s="42">
        <f t="shared" si="2301"/>
        <v>0</v>
      </c>
      <c r="BKA37" s="43">
        <f t="shared" si="2302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303"/>
        <v>200</v>
      </c>
      <c r="BKI37" s="68">
        <f t="shared" si="2304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305"/>
        <v>89</v>
      </c>
      <c r="BKQ37" s="43">
        <f t="shared" si="2306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7"/>
        <v>110</v>
      </c>
      <c r="BKY37" s="43">
        <f t="shared" si="2308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9"/>
        <v>198</v>
      </c>
      <c r="BLG37" s="43">
        <f t="shared" si="2310"/>
        <v>33</v>
      </c>
      <c r="BLH37" s="48"/>
      <c r="BLI37" s="49"/>
      <c r="BLJ37" s="49"/>
      <c r="BLK37" s="49"/>
      <c r="BLL37" s="49"/>
      <c r="BLM37" s="49"/>
      <c r="BLN37" s="42">
        <f t="shared" si="2311"/>
        <v>0</v>
      </c>
      <c r="BLO37" s="43">
        <f t="shared" si="2312"/>
        <v>0</v>
      </c>
      <c r="BLP37" s="48"/>
      <c r="BLQ37" s="49"/>
      <c r="BLR37" s="49"/>
      <c r="BLS37" s="49"/>
      <c r="BLT37" s="49"/>
      <c r="BLU37" s="49"/>
      <c r="BLV37" s="42">
        <f t="shared" si="2313"/>
        <v>0</v>
      </c>
      <c r="BLW37" s="43">
        <f t="shared" si="2314"/>
        <v>0</v>
      </c>
      <c r="BLX37" s="48"/>
      <c r="BLY37" s="49"/>
      <c r="BLZ37" s="49"/>
      <c r="BMA37" s="49"/>
      <c r="BMB37" s="49"/>
      <c r="BMC37" s="49"/>
      <c r="BMD37" s="42">
        <f t="shared" si="2315"/>
        <v>0</v>
      </c>
      <c r="BME37" s="43">
        <f t="shared" si="2316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7"/>
        <v>120</v>
      </c>
      <c r="BMM37" s="43">
        <f t="shared" si="2318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9"/>
        <v>200</v>
      </c>
      <c r="BMU37" s="43">
        <f t="shared" si="2320"/>
        <v>33.333333333333336</v>
      </c>
      <c r="BMV37" s="48"/>
      <c r="BMW37" s="49"/>
      <c r="BMX37" s="49"/>
      <c r="BMY37" s="49"/>
      <c r="BMZ37" s="49"/>
      <c r="BNA37" s="49"/>
      <c r="BNB37" s="42">
        <f t="shared" si="2321"/>
        <v>0</v>
      </c>
      <c r="BNC37" s="43">
        <f t="shared" si="2322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23"/>
        <v>100</v>
      </c>
      <c r="BNK37" s="43">
        <f t="shared" si="2324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25"/>
        <v>300</v>
      </c>
      <c r="BNS37" s="43">
        <f t="shared" si="2326"/>
        <v>50</v>
      </c>
      <c r="BNT37" s="48"/>
      <c r="BNU37" s="49"/>
      <c r="BNV37" s="49"/>
      <c r="BNW37" s="49"/>
      <c r="BNX37" s="49"/>
      <c r="BNY37" s="49"/>
      <c r="BNZ37" s="42">
        <f t="shared" si="2327"/>
        <v>0</v>
      </c>
      <c r="BOA37" s="43">
        <f t="shared" si="2328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9"/>
        <v>100</v>
      </c>
      <c r="BOI37" s="43">
        <f t="shared" si="2330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31"/>
        <v>200</v>
      </c>
      <c r="BOQ37" s="43">
        <f t="shared" si="2332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33"/>
        <v>60</v>
      </c>
      <c r="BOY37" s="43">
        <f t="shared" si="2334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35"/>
        <v>100</v>
      </c>
      <c r="BPG37" s="43">
        <f t="shared" si="2336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7"/>
        <v>300</v>
      </c>
      <c r="BPO37" s="43">
        <f t="shared" si="2338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9"/>
        <v>100</v>
      </c>
      <c r="BPW37" s="43">
        <f t="shared" si="2340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41"/>
        <v>298</v>
      </c>
      <c r="BQE37" s="43">
        <f t="shared" si="2342"/>
        <v>49.666666666666664</v>
      </c>
      <c r="BQF37" s="48"/>
      <c r="BQG37" s="49"/>
      <c r="BQH37" s="49"/>
      <c r="BQI37" s="49"/>
      <c r="BQJ37" s="49"/>
      <c r="BQK37" s="49"/>
      <c r="BQL37" s="67">
        <f t="shared" si="2343"/>
        <v>0</v>
      </c>
      <c r="BQM37" s="43">
        <f t="shared" si="2344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45"/>
        <v>98</v>
      </c>
      <c r="BQU37" s="43">
        <f t="shared" si="2346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7"/>
        <v>298</v>
      </c>
      <c r="BRC37" s="43">
        <f t="shared" si="2348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9"/>
        <v>241</v>
      </c>
      <c r="BRK37" s="43">
        <f t="shared" si="2350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51"/>
        <v>400</v>
      </c>
      <c r="BRS37" s="68">
        <f t="shared" si="2352"/>
        <v>66.666666666666671</v>
      </c>
      <c r="BRT37" s="63"/>
      <c r="BRU37" s="64"/>
      <c r="BRV37" s="64"/>
      <c r="BRW37" s="64"/>
      <c r="BRX37" s="64"/>
      <c r="BRY37" s="64"/>
      <c r="BRZ37" s="67">
        <f t="shared" si="2353"/>
        <v>0</v>
      </c>
      <c r="BSA37" s="43">
        <f t="shared" si="2354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55"/>
        <v>600</v>
      </c>
      <c r="BSI37" s="43">
        <f t="shared" si="2356"/>
        <v>100</v>
      </c>
      <c r="BSJ37" s="48"/>
      <c r="BSK37" s="49"/>
      <c r="BSL37" s="49"/>
      <c r="BSM37" s="49"/>
      <c r="BSN37" s="49"/>
      <c r="BSO37" s="49"/>
      <c r="BSP37" s="67">
        <f t="shared" si="2357"/>
        <v>0</v>
      </c>
      <c r="BSQ37" s="43">
        <f t="shared" si="2358"/>
        <v>0</v>
      </c>
      <c r="BSR37" s="48"/>
      <c r="BSS37" s="49"/>
      <c r="BST37" s="49"/>
      <c r="BSU37" s="49"/>
      <c r="BSV37" s="49"/>
      <c r="BSW37" s="49"/>
      <c r="BSX37" s="67">
        <f t="shared" si="2359"/>
        <v>0</v>
      </c>
      <c r="BSY37" s="43">
        <f t="shared" si="2360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61"/>
        <v>239</v>
      </c>
      <c r="BTG37" s="43">
        <f t="shared" si="2362"/>
        <v>39.833333333333336</v>
      </c>
      <c r="BTH37" s="48"/>
      <c r="BTI37" s="49"/>
      <c r="BTJ37" s="49"/>
      <c r="BTK37" s="49"/>
      <c r="BTL37" s="49"/>
      <c r="BTM37" s="49"/>
      <c r="BTN37" s="67">
        <f t="shared" si="2363"/>
        <v>0</v>
      </c>
      <c r="BTO37" s="68">
        <f t="shared" si="2364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65"/>
        <v>159</v>
      </c>
      <c r="BTW37" s="43">
        <f t="shared" si="2366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7"/>
        <v>300</v>
      </c>
      <c r="BUE37" s="68">
        <f t="shared" si="2368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9"/>
        <v>200</v>
      </c>
      <c r="BUM37" s="68">
        <f t="shared" si="2370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71"/>
        <v>199</v>
      </c>
      <c r="BUU37" s="68">
        <f t="shared" si="2372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73"/>
        <v>100</v>
      </c>
      <c r="BVC37" s="68">
        <f t="shared" si="2374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75"/>
        <v>198</v>
      </c>
      <c r="BVK37" s="68">
        <f t="shared" si="2376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7"/>
        <v>200</v>
      </c>
      <c r="BVS37" s="68">
        <f t="shared" si="2378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9"/>
        <v>400</v>
      </c>
      <c r="BWA37" s="68">
        <f t="shared" si="2380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81"/>
        <v>160</v>
      </c>
      <c r="BWI37" s="68">
        <f t="shared" si="2382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83"/>
        <v>208</v>
      </c>
      <c r="BWQ37" s="68">
        <f t="shared" si="2384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85"/>
        <v>100</v>
      </c>
      <c r="BWY37" s="68">
        <f t="shared" si="2386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7"/>
        <v>399</v>
      </c>
      <c r="BXG37" s="68">
        <f t="shared" si="2388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9"/>
        <v>200</v>
      </c>
      <c r="BXO37" s="68">
        <f t="shared" si="2390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91"/>
        <v>360</v>
      </c>
      <c r="BXW37" s="68">
        <f t="shared" si="1596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92"/>
        <v>200</v>
      </c>
      <c r="BYE37" s="68">
        <f t="shared" si="2393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94"/>
        <v>299</v>
      </c>
      <c r="BYM37" s="68">
        <f t="shared" si="2395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6"/>
        <v>606</v>
      </c>
      <c r="BYU37" s="68">
        <f t="shared" si="2397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8"/>
        <v>305</v>
      </c>
      <c r="BZC37" s="68">
        <f t="shared" si="2399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400"/>
        <v>200</v>
      </c>
      <c r="BZK37" s="68">
        <f t="shared" si="2401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402"/>
        <v>402</v>
      </c>
      <c r="BZS37" s="68">
        <f t="shared" si="2403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404"/>
        <v>403</v>
      </c>
      <c r="CAA37" s="68">
        <f t="shared" si="2405"/>
        <v>67.166666666666671</v>
      </c>
      <c r="CAB37" s="48"/>
      <c r="CAC37" s="49"/>
      <c r="CAD37" s="49"/>
      <c r="CAE37" s="49"/>
      <c r="CAF37" s="49"/>
      <c r="CAG37" s="49"/>
      <c r="CAH37" s="67">
        <f t="shared" si="2406"/>
        <v>0</v>
      </c>
      <c r="CAI37" s="68">
        <f t="shared" si="2407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8"/>
        <v>400</v>
      </c>
      <c r="CAQ37" s="68">
        <f t="shared" si="2409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10"/>
        <v>300</v>
      </c>
      <c r="CAY37" s="68">
        <f t="shared" si="2411"/>
        <v>50</v>
      </c>
      <c r="CAZ37" s="48"/>
      <c r="CBA37" s="49"/>
      <c r="CBB37" s="49"/>
      <c r="CBC37" s="49"/>
      <c r="CBD37" s="49"/>
      <c r="CBE37" s="49"/>
      <c r="CBF37" s="67">
        <f t="shared" si="2412"/>
        <v>0</v>
      </c>
      <c r="CBG37" s="68">
        <f t="shared" si="2413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14"/>
        <v>200</v>
      </c>
      <c r="CBO37" s="68">
        <f t="shared" si="2415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6"/>
        <v>201</v>
      </c>
      <c r="CBW37" s="68">
        <f t="shared" si="2417"/>
        <v>33.5</v>
      </c>
      <c r="CBX37" s="48"/>
      <c r="CBY37" s="49"/>
      <c r="CBZ37" s="49"/>
      <c r="CCA37" s="49"/>
      <c r="CCB37" s="49"/>
      <c r="CCC37" s="49"/>
      <c r="CCD37" s="67">
        <f t="shared" si="2418"/>
        <v>0</v>
      </c>
      <c r="CCE37" s="68">
        <f t="shared" si="2419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20"/>
        <v>219</v>
      </c>
      <c r="CCM37" s="68">
        <f t="shared" si="2421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22"/>
        <v>200</v>
      </c>
      <c r="CCU37" s="68">
        <f t="shared" si="2423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41"/>
        <v>799</v>
      </c>
      <c r="CDC37" s="68">
        <f t="shared" si="1642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43"/>
        <v>808</v>
      </c>
      <c r="CDK37" s="68">
        <f t="shared" si="1644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45"/>
        <v>201</v>
      </c>
      <c r="CDS37" s="68">
        <f t="shared" si="1646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7"/>
        <v>441</v>
      </c>
      <c r="CEA37" s="68">
        <f t="shared" si="1648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9"/>
        <v>381</v>
      </c>
      <c r="CEI37" s="68">
        <f t="shared" si="1650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51"/>
        <v>603</v>
      </c>
      <c r="CEQ37" s="68">
        <f t="shared" si="1652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54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55"/>
        <v>1029</v>
      </c>
      <c r="CFG37" s="68">
        <f t="shared" si="1656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7"/>
        <v>1478</v>
      </c>
      <c r="CFO37" s="68">
        <f t="shared" si="1658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9"/>
        <v>603</v>
      </c>
      <c r="CFW37" s="68">
        <f t="shared" si="1660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61"/>
        <v>1345</v>
      </c>
      <c r="CGE37" s="68">
        <f t="shared" si="1662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63"/>
        <v>496</v>
      </c>
      <c r="CGM37" s="68">
        <f t="shared" si="1664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65"/>
        <v>1297</v>
      </c>
      <c r="CGU37" s="68">
        <f t="shared" si="1666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7"/>
        <v>1239</v>
      </c>
      <c r="CHC37" s="68">
        <f t="shared" si="1668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9"/>
        <v>1249</v>
      </c>
      <c r="CHK37" s="68">
        <f t="shared" si="1670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71"/>
        <v>798</v>
      </c>
      <c r="CHS37" s="68">
        <f t="shared" si="1672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73"/>
        <v>1301</v>
      </c>
      <c r="CIA37" s="68">
        <f t="shared" si="1674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75"/>
        <v>1002</v>
      </c>
      <c r="CII37" s="68">
        <f t="shared" si="1676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7"/>
        <v>315</v>
      </c>
      <c r="CIQ37" s="68">
        <f t="shared" si="1678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9"/>
        <v>345</v>
      </c>
      <c r="CIY37" s="68">
        <f t="shared" si="1680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81"/>
        <v>1547</v>
      </c>
      <c r="CJG37" s="68">
        <f t="shared" si="1682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83"/>
        <v>884</v>
      </c>
      <c r="CJO37" s="184">
        <f t="shared" si="1684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85"/>
        <v>79</v>
      </c>
      <c r="CJW37" s="68">
        <f t="shared" si="1686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24">SUM(CJX37:CKC37)</f>
        <v>2613</v>
      </c>
      <c r="CKE37" s="68">
        <f t="shared" si="1687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8"/>
        <v>998</v>
      </c>
      <c r="CKM37" s="68">
        <f t="shared" si="1689"/>
        <v>166.33333333333334</v>
      </c>
      <c r="CKN37" s="48"/>
      <c r="CKO37" s="49"/>
      <c r="CKP37" s="49"/>
      <c r="CKQ37" s="49"/>
      <c r="CKR37" s="49"/>
      <c r="CKS37" s="47"/>
      <c r="CKT37" s="67">
        <f t="shared" si="1690"/>
        <v>0</v>
      </c>
      <c r="CKU37" s="68">
        <f t="shared" si="1691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92"/>
        <v>660</v>
      </c>
      <c r="CLC37" s="68">
        <f t="shared" si="1693"/>
        <v>110</v>
      </c>
      <c r="CLD37" s="48"/>
      <c r="CLE37" s="49"/>
      <c r="CLF37" s="49"/>
      <c r="CLG37" s="49"/>
      <c r="CLH37" s="49"/>
      <c r="CLI37" s="49"/>
      <c r="CLJ37" s="67">
        <f t="shared" si="1694"/>
        <v>0</v>
      </c>
      <c r="CLK37" s="68">
        <f t="shared" si="1695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6"/>
        <v>110</v>
      </c>
      <c r="CLS37" s="68">
        <f t="shared" si="1697"/>
        <v>18.333333333333332</v>
      </c>
      <c r="CLT37" s="48"/>
      <c r="CLU37" s="49"/>
      <c r="CLV37" s="49"/>
      <c r="CLW37" s="49"/>
      <c r="CLX37" s="49"/>
      <c r="CLY37" s="49"/>
      <c r="CLZ37" s="67">
        <f t="shared" si="1698"/>
        <v>0</v>
      </c>
      <c r="CMA37" s="68">
        <f t="shared" si="1699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700"/>
        <v>331</v>
      </c>
      <c r="CMI37" s="68">
        <f t="shared" si="1701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702"/>
        <v>110</v>
      </c>
      <c r="CMQ37" s="68">
        <f t="shared" si="1703"/>
        <v>18.333333333333332</v>
      </c>
      <c r="CMR37" s="48"/>
      <c r="CMS37" s="49"/>
      <c r="CMT37" s="49"/>
      <c r="CMU37" s="49"/>
      <c r="CMV37" s="49"/>
      <c r="CMW37" s="49"/>
      <c r="CMX37" s="67">
        <f t="shared" si="1704"/>
        <v>0</v>
      </c>
      <c r="CMY37" s="68">
        <f t="shared" si="1705"/>
        <v>0</v>
      </c>
      <c r="CMZ37" s="48"/>
      <c r="CNA37" s="49"/>
      <c r="CNB37" s="49"/>
      <c r="CNC37" s="49"/>
      <c r="CND37" s="49"/>
      <c r="CNE37" s="49"/>
      <c r="CNF37" s="67">
        <f t="shared" si="1706"/>
        <v>0</v>
      </c>
      <c r="CNG37" s="68">
        <f t="shared" si="1707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8"/>
        <v>110</v>
      </c>
      <c r="CNO37" s="68">
        <f t="shared" si="1709"/>
        <v>18.333333333333332</v>
      </c>
      <c r="CNP37" s="48"/>
      <c r="CNQ37" s="49"/>
      <c r="CNR37" s="49"/>
      <c r="CNS37" s="49"/>
      <c r="CNT37" s="49"/>
      <c r="CNU37" s="49"/>
      <c r="CNV37" s="67">
        <f t="shared" si="1710"/>
        <v>0</v>
      </c>
      <c r="CNW37" s="68">
        <f t="shared" si="1711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12"/>
        <v>110</v>
      </c>
      <c r="COE37" s="68">
        <f t="shared" si="1713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14"/>
        <v>110</v>
      </c>
      <c r="COM37" s="68">
        <f t="shared" si="1715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6"/>
        <v>110</v>
      </c>
      <c r="COU37" s="68">
        <f t="shared" si="1717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8"/>
        <v>0</v>
      </c>
      <c r="CPC37" s="68">
        <f t="shared" si="1719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20"/>
        <v>0</v>
      </c>
      <c r="CPK37" s="68">
        <f t="shared" si="1721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2"/>
        <v>0</v>
      </c>
      <c r="CPS37" s="68">
        <f t="shared" si="1723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24"/>
        <v>8</v>
      </c>
      <c r="CQA37" s="68">
        <f t="shared" si="1725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6"/>
        <v>316</v>
      </c>
      <c r="CQI37" s="68">
        <f t="shared" si="1727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8"/>
        <v>24</v>
      </c>
      <c r="CQQ37" s="68">
        <f t="shared" si="1729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30"/>
        <v>442</v>
      </c>
      <c r="CQY37" s="68">
        <f t="shared" si="1731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32"/>
        <v>440</v>
      </c>
      <c r="CRG37" s="68">
        <f t="shared" si="1733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34"/>
        <v>202</v>
      </c>
      <c r="CRO37" s="68">
        <f t="shared" si="1735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6"/>
        <v>0</v>
      </c>
      <c r="CRW37" s="68">
        <f t="shared" si="1737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8"/>
        <v>220</v>
      </c>
      <c r="CSE37" s="68">
        <f t="shared" si="1739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252</v>
      </c>
      <c r="CSL37" s="64">
        <f t="shared" si="1740"/>
        <v>373</v>
      </c>
      <c r="CSM37" s="68">
        <f t="shared" si="1741"/>
        <v>62.166666666666664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42"/>
        <v>100</v>
      </c>
      <c r="CSU37" s="68">
        <f t="shared" si="1743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44"/>
        <v>0</v>
      </c>
      <c r="CTC37" s="68">
        <f t="shared" si="1745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6"/>
        <v>109</v>
      </c>
      <c r="CTK37" s="68">
        <f t="shared" si="1747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8"/>
        <v>108</v>
      </c>
      <c r="CTS37" s="68">
        <f t="shared" si="1749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50"/>
        <v>440</v>
      </c>
      <c r="CUA37" s="68">
        <f t="shared" si="1751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52"/>
        <v>0</v>
      </c>
      <c r="CUI37" s="68">
        <f t="shared" si="1753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54"/>
        <v>0</v>
      </c>
      <c r="CUQ37" s="68">
        <f t="shared" si="1755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6"/>
        <v>441</v>
      </c>
      <c r="CUY37" s="68">
        <f t="shared" si="1757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8"/>
        <v>209</v>
      </c>
      <c r="CVG37" s="68">
        <f t="shared" si="1759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60"/>
        <v>220</v>
      </c>
      <c r="CVO37" s="68">
        <f t="shared" si="1761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62"/>
        <v>0</v>
      </c>
      <c r="CVW37" s="68">
        <f t="shared" si="1763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64"/>
        <v>201</v>
      </c>
      <c r="CWE37" s="68">
        <f t="shared" si="1765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6"/>
        <v>109</v>
      </c>
      <c r="CWM37" s="68">
        <f t="shared" si="1767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8"/>
        <v>786</v>
      </c>
      <c r="CWU37" s="68">
        <f t="shared" si="1769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70"/>
        <v>345</v>
      </c>
      <c r="CXC37" s="43">
        <f t="shared" si="1771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72"/>
        <v>0</v>
      </c>
      <c r="CXK37" s="43">
        <f t="shared" si="1773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74"/>
        <v>344</v>
      </c>
      <c r="CXS37" s="43">
        <f t="shared" si="1775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6"/>
        <v>451</v>
      </c>
      <c r="CYA37" s="43">
        <f t="shared" si="1777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8"/>
        <v>677</v>
      </c>
      <c r="CYI37" s="43">
        <f t="shared" si="1779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80"/>
        <v>111</v>
      </c>
      <c r="CYQ37" s="43">
        <f t="shared" si="1781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82"/>
        <v>220</v>
      </c>
      <c r="CYY37" s="43">
        <f t="shared" si="1783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84"/>
        <v>114</v>
      </c>
      <c r="CZG37" s="43">
        <f t="shared" si="1785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6"/>
        <v>110</v>
      </c>
      <c r="CZO37" s="43">
        <f t="shared" si="1787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8"/>
        <v>110</v>
      </c>
      <c r="CZW37" s="43">
        <f t="shared" si="1789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90"/>
        <v>220</v>
      </c>
      <c r="DAE37" s="68">
        <f t="shared" si="1791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92"/>
        <v>332</v>
      </c>
      <c r="DAM37" s="68">
        <f t="shared" si="1793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94"/>
        <v>324</v>
      </c>
      <c r="DAU37" s="68">
        <f t="shared" si="1795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6"/>
        <v>442</v>
      </c>
      <c r="DBC37" s="68">
        <f t="shared" si="1797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8"/>
        <v>404</v>
      </c>
      <c r="DBK37" s="68">
        <f t="shared" si="1799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800"/>
        <v>0</v>
      </c>
      <c r="DBS37" s="68">
        <f t="shared" si="1801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802"/>
        <v>0</v>
      </c>
      <c r="DCA37" s="68">
        <f t="shared" si="1803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804"/>
        <v>776</v>
      </c>
      <c r="DCI37" s="68">
        <f t="shared" si="1805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6"/>
        <v>220</v>
      </c>
      <c r="DCQ37" s="68">
        <f t="shared" si="1807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8"/>
        <v>548</v>
      </c>
      <c r="DCY37" s="68">
        <f t="shared" si="1809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10"/>
        <v>530</v>
      </c>
      <c r="DDG37" s="68">
        <f t="shared" si="1811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12"/>
        <v>0</v>
      </c>
      <c r="DDO37" s="43">
        <f t="shared" si="1813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14"/>
        <v>333</v>
      </c>
      <c r="DDW37" s="43">
        <f t="shared" si="1815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6"/>
        <v>110</v>
      </c>
      <c r="DEE37" s="43">
        <f t="shared" si="1817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252</v>
      </c>
      <c r="DEL37" s="127">
        <f t="shared" si="1818"/>
        <v>252</v>
      </c>
      <c r="DEM37" s="43">
        <f t="shared" si="1819"/>
        <v>42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20"/>
        <v>0</v>
      </c>
      <c r="DEU37" s="43">
        <f t="shared" si="1821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22"/>
        <v>3</v>
      </c>
      <c r="DFC37" s="43">
        <f t="shared" si="1823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24"/>
        <v>0</v>
      </c>
      <c r="DFK37" s="43">
        <f t="shared" si="1825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6"/>
        <v>189</v>
      </c>
      <c r="DFS37" s="68">
        <f t="shared" si="1827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8"/>
        <v>110</v>
      </c>
      <c r="DGA37" s="43">
        <f t="shared" si="1829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30"/>
        <v>110</v>
      </c>
      <c r="DGI37" s="43">
        <f t="shared" si="1831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32"/>
        <v>0</v>
      </c>
      <c r="DGQ37" s="68">
        <f t="shared" si="1833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4"/>
        <v>0</v>
      </c>
      <c r="DGY37" s="68">
        <f t="shared" si="1835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6"/>
        <v>190</v>
      </c>
      <c r="DHG37" s="68">
        <f t="shared" si="1837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8"/>
        <v>80</v>
      </c>
      <c r="DHO37" s="68">
        <f t="shared" si="1839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0"/>
        <v>0</v>
      </c>
      <c r="DHW37" s="68">
        <f t="shared" si="1841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42"/>
        <v>110</v>
      </c>
      <c r="DIE37" s="68">
        <f t="shared" si="1843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4"/>
        <v>0</v>
      </c>
      <c r="DIM37" s="68">
        <f t="shared" si="1845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6"/>
        <v>0</v>
      </c>
      <c r="DIU37" s="68">
        <f t="shared" si="1847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8"/>
        <v>0</v>
      </c>
      <c r="DJC37" s="68">
        <f t="shared" si="1849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50"/>
        <v>113</v>
      </c>
      <c r="DJK37" s="68">
        <f t="shared" si="1851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52"/>
        <v>0</v>
      </c>
      <c r="DJS37" s="68">
        <f t="shared" si="1853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54"/>
        <v>1478</v>
      </c>
      <c r="DKA37" s="68">
        <f t="shared" si="1855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6"/>
        <v>115</v>
      </c>
      <c r="DKI37" s="68">
        <f t="shared" si="1857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8"/>
        <v>110</v>
      </c>
      <c r="DKQ37" s="68">
        <f t="shared" si="1859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60"/>
        <v>0</v>
      </c>
      <c r="DKY37" s="68">
        <f t="shared" si="1861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62"/>
        <v>110</v>
      </c>
      <c r="DLG37" s="68">
        <f t="shared" si="1863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64"/>
        <v>1219</v>
      </c>
      <c r="DLO37" s="68">
        <f t="shared" si="1865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6"/>
        <v>505</v>
      </c>
      <c r="DLW37" s="68">
        <f t="shared" si="1867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8"/>
        <v>223</v>
      </c>
      <c r="DME37" s="68">
        <f t="shared" si="1869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70"/>
        <v>1369</v>
      </c>
      <c r="DMM37" s="68">
        <f t="shared" si="1871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72"/>
        <v>705</v>
      </c>
      <c r="DMU37" s="68">
        <f t="shared" si="1873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74"/>
        <v>510</v>
      </c>
      <c r="DNC37" s="68">
        <f t="shared" si="1875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6"/>
        <v>677</v>
      </c>
      <c r="DNK37" s="68">
        <f t="shared" si="1877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8"/>
        <v>680</v>
      </c>
      <c r="DNS37" s="68">
        <f t="shared" si="1879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80"/>
        <v>0</v>
      </c>
      <c r="DOA37" s="68">
        <f t="shared" si="1881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82"/>
        <v>221</v>
      </c>
      <c r="DOI37" s="68">
        <f t="shared" si="1883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84"/>
        <v>440</v>
      </c>
      <c r="DOQ37" s="68">
        <f t="shared" si="1885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6"/>
        <v>110</v>
      </c>
      <c r="DOY37" s="68">
        <f t="shared" si="1887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8"/>
        <v>330</v>
      </c>
      <c r="DPG37" s="68">
        <f t="shared" si="1889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90"/>
        <v>0</v>
      </c>
      <c r="DPO37" s="68">
        <f t="shared" si="1891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92"/>
        <v>217</v>
      </c>
      <c r="DPW37" s="492">
        <f t="shared" si="1893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94"/>
        <v>440</v>
      </c>
      <c r="DQE37" s="492">
        <f t="shared" si="1895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6"/>
        <v>0</v>
      </c>
      <c r="DQM37" s="492">
        <f t="shared" si="1897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8"/>
        <v>410</v>
      </c>
      <c r="DQU37" s="68">
        <f t="shared" si="1899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900"/>
        <v>0</v>
      </c>
      <c r="DRC37" s="492">
        <f t="shared" si="1901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902"/>
        <v>220</v>
      </c>
      <c r="DRK37" s="492">
        <f t="shared" si="1903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9"/>
        <v>0</v>
      </c>
      <c r="DRS37" s="68">
        <f t="shared" si="1600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601"/>
        <v>110</v>
      </c>
      <c r="DSA37" s="68">
        <f t="shared" si="1602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603"/>
        <v>0</v>
      </c>
      <c r="DSI37" s="68">
        <f t="shared" si="1604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605"/>
        <v>790</v>
      </c>
      <c r="DSQ37" s="68">
        <f t="shared" si="1606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7"/>
        <v>0</v>
      </c>
      <c r="DSY37" s="68">
        <f t="shared" si="1608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9"/>
        <v>111</v>
      </c>
      <c r="DTG37" s="68">
        <f t="shared" si="1610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11"/>
        <v>111</v>
      </c>
      <c r="DTO37" s="68">
        <f t="shared" si="1612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13"/>
        <v>0</v>
      </c>
      <c r="DTW37" s="68">
        <f t="shared" si="1614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15"/>
        <v>199</v>
      </c>
      <c r="DUE37" s="68">
        <f t="shared" si="1616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7"/>
        <v>0</v>
      </c>
      <c r="DUM37" s="68">
        <f t="shared" si="1618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9"/>
        <v>234</v>
      </c>
      <c r="DUU37" s="68">
        <f t="shared" si="1620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21"/>
        <v>0</v>
      </c>
      <c r="DVC37" s="68">
        <f t="shared" si="1622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23"/>
        <v>0</v>
      </c>
      <c r="DVK37" s="68">
        <f t="shared" si="1624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25"/>
        <v>223</v>
      </c>
      <c r="DVS37" s="68">
        <f t="shared" si="1626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7"/>
        <v>292</v>
      </c>
      <c r="DWA37" s="68">
        <f t="shared" si="1628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9"/>
        <v>0</v>
      </c>
      <c r="DWI37" s="68">
        <f t="shared" si="1630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31"/>
        <v>108</v>
      </c>
      <c r="DWQ37" s="68">
        <f t="shared" si="1632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33"/>
        <v>219</v>
      </c>
      <c r="DWY37" s="68">
        <f t="shared" si="1634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35"/>
        <v>110</v>
      </c>
      <c r="DXG37" s="68">
        <f t="shared" si="1636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7"/>
        <v>0</v>
      </c>
      <c r="DXO37" s="68">
        <f t="shared" si="1638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8"/>
        <v>218</v>
      </c>
      <c r="DXW37" s="68">
        <f t="shared" si="1329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0"/>
        <v>0</v>
      </c>
      <c r="DYE37" s="68">
        <f t="shared" si="1331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32"/>
        <v>211</v>
      </c>
      <c r="DYM37" s="68">
        <f t="shared" si="1333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4"/>
        <v>0</v>
      </c>
      <c r="DYU37" s="68">
        <f t="shared" si="1335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6"/>
        <v>0</v>
      </c>
      <c r="DZC37" s="68">
        <f t="shared" si="1337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8"/>
        <v>0</v>
      </c>
      <c r="DZK37" s="68">
        <f t="shared" si="1339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40"/>
        <v>110</v>
      </c>
      <c r="DZS37" s="68">
        <f t="shared" si="1341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42"/>
        <v>111</v>
      </c>
      <c r="EAA37" s="68">
        <f t="shared" si="1343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4"/>
        <v>0</v>
      </c>
      <c r="EAI37" s="68">
        <f t="shared" si="1345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6"/>
        <v>220</v>
      </c>
      <c r="EAQ37" s="68">
        <f t="shared" si="1347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8"/>
        <v>0</v>
      </c>
      <c r="EAY37" s="68">
        <f t="shared" si="1349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50"/>
        <v>0</v>
      </c>
      <c r="EBG37" s="68">
        <f t="shared" si="1351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52"/>
        <v>50</v>
      </c>
      <c r="EBO37" s="68">
        <f t="shared" si="1353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4"/>
        <v>40</v>
      </c>
      <c r="EBW37" s="68">
        <f t="shared" si="1355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6"/>
        <v>0</v>
      </c>
      <c r="ECE37" s="68">
        <f t="shared" si="1357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8"/>
        <v>220</v>
      </c>
      <c r="ECM37" s="68">
        <f t="shared" si="1359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60"/>
        <v>200</v>
      </c>
      <c r="ECU37" s="68">
        <f t="shared" si="1361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62"/>
        <v>110</v>
      </c>
      <c r="EDC37" s="68">
        <f t="shared" si="1363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4"/>
        <v>0</v>
      </c>
      <c r="EDK37" s="68">
        <f t="shared" si="1365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6"/>
        <v>110</v>
      </c>
      <c r="EDS37" s="68">
        <f t="shared" si="1367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8"/>
        <v>80</v>
      </c>
      <c r="EEA37" s="68">
        <f t="shared" si="1369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70"/>
        <v>100</v>
      </c>
      <c r="EEI37" s="68">
        <f t="shared" si="1371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2"/>
        <v>0</v>
      </c>
      <c r="EEQ37" s="68">
        <f t="shared" si="1373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4"/>
        <v>110</v>
      </c>
      <c r="EEY37" s="68">
        <f t="shared" si="1375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6"/>
        <v>0</v>
      </c>
      <c r="EFG37" s="68">
        <f t="shared" si="1377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8"/>
        <v>111</v>
      </c>
      <c r="EFO37" s="68">
        <f t="shared" si="1379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80"/>
        <v>0</v>
      </c>
      <c r="EFW37" s="68">
        <f t="shared" si="1381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82"/>
        <v>106</v>
      </c>
      <c r="EGE37" s="68">
        <f t="shared" si="1383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4"/>
        <v>100</v>
      </c>
      <c r="EGM37" s="68">
        <f t="shared" si="1385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6"/>
        <v>109</v>
      </c>
      <c r="EGU37" s="68">
        <f t="shared" si="1387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8"/>
        <v>0</v>
      </c>
      <c r="EHC37" s="68">
        <f t="shared" si="1389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90"/>
        <v>110</v>
      </c>
      <c r="EHK37" s="68">
        <f t="shared" si="1391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92"/>
        <v>201</v>
      </c>
      <c r="EHS37" s="68">
        <f t="shared" si="1393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4"/>
        <v>0</v>
      </c>
      <c r="EIA37" s="68">
        <f t="shared" si="1395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6"/>
        <v>0</v>
      </c>
      <c r="EII37" s="68">
        <f t="shared" si="1397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8"/>
        <v>0</v>
      </c>
      <c r="EIQ37" s="68">
        <f t="shared" si="1399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0"/>
        <v>110</v>
      </c>
      <c r="EIY37" s="68">
        <f t="shared" si="1401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402"/>
        <v>190</v>
      </c>
      <c r="EJG37" s="68">
        <f t="shared" si="1403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4"/>
        <v>0</v>
      </c>
      <c r="EJO37" s="68">
        <f t="shared" si="1405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6"/>
        <v>80</v>
      </c>
      <c r="EJW37" s="68">
        <f t="shared" si="1407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8"/>
        <v>111</v>
      </c>
      <c r="EKE37" s="68">
        <f t="shared" si="1409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0"/>
        <v>0</v>
      </c>
      <c r="EKM37" s="68">
        <f t="shared" si="1411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12"/>
        <v>220</v>
      </c>
      <c r="EKU37" s="184">
        <f t="shared" si="1413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4"/>
        <v>0</v>
      </c>
      <c r="ELD37" s="211">
        <f t="shared" si="1415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6"/>
        <v>201</v>
      </c>
      <c r="ELL37" s="211">
        <f t="shared" si="1417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8"/>
        <v>79</v>
      </c>
      <c r="ELT37" s="211">
        <f t="shared" si="1419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0"/>
        <v>0</v>
      </c>
      <c r="EMB37" s="211">
        <f t="shared" si="1421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22"/>
        <v>110</v>
      </c>
      <c r="EMJ37" s="211">
        <f t="shared" si="1423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4"/>
        <v>109</v>
      </c>
      <c r="EMR37" s="211">
        <f t="shared" si="1425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6"/>
        <v>226</v>
      </c>
      <c r="EMZ37" s="211">
        <f t="shared" si="1427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8"/>
        <v>0</v>
      </c>
      <c r="ENH37" s="211">
        <f t="shared" si="1429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30"/>
        <v>0</v>
      </c>
      <c r="ENP37" s="211">
        <f t="shared" si="1431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32"/>
        <v>150</v>
      </c>
      <c r="ENX37" s="211">
        <f t="shared" si="1433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4"/>
        <v>188</v>
      </c>
      <c r="EOF37" s="211">
        <f t="shared" si="1435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6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7"/>
        <v>0</v>
      </c>
      <c r="EOV37" s="211">
        <f t="shared" si="1438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9"/>
        <v>0</v>
      </c>
      <c r="EPD37" s="211">
        <f t="shared" si="1440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41"/>
        <v>110</v>
      </c>
      <c r="EPL37" s="211">
        <f t="shared" si="1442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43"/>
        <v>0</v>
      </c>
      <c r="EPT37" s="211">
        <f t="shared" si="1444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252</v>
      </c>
      <c r="EPZ37" s="49">
        <v>0</v>
      </c>
      <c r="EQA37" s="64">
        <f t="shared" si="1445"/>
        <v>252</v>
      </c>
      <c r="EQB37" s="211">
        <f t="shared" si="1446"/>
        <v>42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7"/>
        <v>110</v>
      </c>
      <c r="EQJ37" s="211">
        <f t="shared" si="1448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9"/>
        <v>0</v>
      </c>
      <c r="EQR37" s="211">
        <f t="shared" si="1450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51"/>
        <v>0</v>
      </c>
      <c r="EQZ37" s="211">
        <f t="shared" si="1452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53"/>
        <v>110</v>
      </c>
      <c r="ERH37" s="211">
        <f t="shared" si="1454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5"/>
        <v>100</v>
      </c>
      <c r="ERP37" s="211">
        <f t="shared" si="1456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7"/>
        <v>40</v>
      </c>
      <c r="ERX37" s="211">
        <f t="shared" si="1458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9"/>
        <v>96</v>
      </c>
      <c r="ESF37" s="211">
        <f t="shared" si="1460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61"/>
        <v>220</v>
      </c>
      <c r="ESN37" s="211">
        <f t="shared" si="1462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3"/>
        <v>0</v>
      </c>
      <c r="ESV37" s="211">
        <f t="shared" si="1464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5"/>
        <v>0</v>
      </c>
      <c r="ETD37" s="211">
        <f t="shared" si="1466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7"/>
        <v>40</v>
      </c>
      <c r="ETL37" s="211">
        <f t="shared" si="1468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9"/>
        <v>0</v>
      </c>
      <c r="ETT37" s="211">
        <f t="shared" si="1470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71"/>
        <v>110</v>
      </c>
      <c r="EUB37" s="211">
        <f t="shared" si="1472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73"/>
        <v>220</v>
      </c>
      <c r="EUJ37" s="211">
        <f t="shared" si="1474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5"/>
        <v>300</v>
      </c>
      <c r="EUR37" s="211">
        <f t="shared" si="1476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7"/>
        <v>0</v>
      </c>
      <c r="EUZ37" s="211">
        <f t="shared" si="1478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9"/>
        <v>418</v>
      </c>
      <c r="EVH37" s="211">
        <f t="shared" si="1480"/>
        <v>69.666666666666671</v>
      </c>
      <c r="EVI37" s="195">
        <v>0</v>
      </c>
      <c r="EVJ37" s="49">
        <v>0</v>
      </c>
      <c r="EVK37" s="49">
        <f>SUMIF(SUMPK!$B:$B,$B:$B,SUMPK!$O:$O)</f>
        <v>252</v>
      </c>
      <c r="EVL37" s="49"/>
      <c r="EVM37" s="49"/>
      <c r="EVN37" s="49">
        <v>0</v>
      </c>
      <c r="EVO37" s="808">
        <f t="shared" si="1481"/>
        <v>252</v>
      </c>
      <c r="EVP37" s="211">
        <f t="shared" si="1482"/>
        <v>42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3"/>
        <v>0</v>
      </c>
      <c r="EVX37" s="211">
        <f t="shared" si="1484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5"/>
        <v>1418</v>
      </c>
      <c r="EWF37" s="211">
        <f t="shared" si="1486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7"/>
        <v>911</v>
      </c>
      <c r="EWN37" s="211">
        <f t="shared" si="1488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9"/>
        <v>112</v>
      </c>
      <c r="EWV37" s="211">
        <f t="shared" si="1490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91"/>
        <v>0</v>
      </c>
      <c r="EXD37" s="211">
        <f t="shared" si="1492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93"/>
        <v>418</v>
      </c>
      <c r="EXL37" s="211">
        <f t="shared" si="1494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5"/>
        <v>0</v>
      </c>
      <c r="EXT37" s="211">
        <f t="shared" si="1496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7"/>
        <v>954</v>
      </c>
      <c r="EYB37" s="211">
        <f t="shared" si="1498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9"/>
        <v>813</v>
      </c>
      <c r="EYJ37" s="211">
        <f t="shared" si="1500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1"/>
        <v>873</v>
      </c>
      <c r="EYR37" s="211">
        <f t="shared" si="1502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3"/>
        <v>494</v>
      </c>
      <c r="EYZ37" s="873">
        <f t="shared" si="1504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5"/>
        <v>2865</v>
      </c>
      <c r="EZH37" s="873">
        <f t="shared" si="1506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7"/>
        <v>1389</v>
      </c>
      <c r="EZP37" s="873">
        <f t="shared" si="1508"/>
        <v>231.5</v>
      </c>
      <c r="EZQ37" s="458">
        <v>357</v>
      </c>
      <c r="EZR37" s="83"/>
      <c r="EZS37" s="83">
        <v>0</v>
      </c>
      <c r="EZT37" s="83">
        <v>491</v>
      </c>
      <c r="EZU37" s="83">
        <v>663</v>
      </c>
      <c r="EZV37" s="83">
        <v>0</v>
      </c>
      <c r="EZW37" s="872">
        <f t="shared" si="1509"/>
        <v>1511</v>
      </c>
      <c r="EZX37" s="873">
        <f t="shared" si="1510"/>
        <v>251.83333333333334</v>
      </c>
      <c r="EZY37" s="195">
        <v>977</v>
      </c>
      <c r="EZZ37" s="49">
        <v>0</v>
      </c>
      <c r="FAA37" s="49"/>
      <c r="FAB37" s="49"/>
      <c r="FAC37" s="49"/>
      <c r="FAD37" s="49"/>
      <c r="FAE37" s="872">
        <f t="shared" si="1511"/>
        <v>977</v>
      </c>
      <c r="FAF37" s="873">
        <f t="shared" si="1512"/>
        <v>162.83333333333334</v>
      </c>
    </row>
    <row r="38" spans="1:4088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6"/>
        <v>0</v>
      </c>
      <c r="L38" s="24">
        <f t="shared" si="1517"/>
        <v>3315</v>
      </c>
      <c r="M38" s="15">
        <f t="shared" si="1639"/>
        <v>3315</v>
      </c>
      <c r="N38" s="15">
        <v>0</v>
      </c>
      <c r="O38" s="276">
        <f t="shared" si="1229"/>
        <v>0</v>
      </c>
      <c r="P38" s="712">
        <v>17</v>
      </c>
      <c r="Q38" s="276"/>
      <c r="R38" s="277">
        <f t="shared" si="1519"/>
        <v>0</v>
      </c>
      <c r="S38" s="222"/>
      <c r="T38" s="276">
        <f t="shared" si="1640"/>
        <v>0</v>
      </c>
      <c r="U38" s="278"/>
      <c r="V38" s="276">
        <f t="shared" si="1233"/>
        <v>0</v>
      </c>
      <c r="W38" s="279">
        <f t="shared" si="1234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7"/>
        <v>0</v>
      </c>
      <c r="CFO38" s="68">
        <f t="shared" si="1658"/>
        <v>0</v>
      </c>
      <c r="CFP38" s="48"/>
      <c r="CFQ38" s="49"/>
      <c r="CFR38" s="49"/>
      <c r="CFS38" s="49"/>
      <c r="CFT38" s="49"/>
      <c r="CFU38" s="49"/>
      <c r="CFV38" s="67">
        <f t="shared" si="1659"/>
        <v>0</v>
      </c>
      <c r="CFW38" s="68">
        <f t="shared" si="1660"/>
        <v>0</v>
      </c>
      <c r="CFX38" s="48"/>
      <c r="CFY38" s="49"/>
      <c r="CFZ38" s="49"/>
      <c r="CGA38" s="49"/>
      <c r="CGB38" s="49"/>
      <c r="CGC38" s="49"/>
      <c r="CGD38" s="67">
        <f t="shared" si="1661"/>
        <v>0</v>
      </c>
      <c r="CGE38" s="68">
        <f t="shared" si="1662"/>
        <v>0</v>
      </c>
      <c r="CGF38" s="48"/>
      <c r="CGG38" s="49"/>
      <c r="CGH38" s="49"/>
      <c r="CGI38" s="49"/>
      <c r="CGJ38" s="49"/>
      <c r="CGK38" s="49"/>
      <c r="CGL38" s="67">
        <f t="shared" si="1663"/>
        <v>0</v>
      </c>
      <c r="CGM38" s="68">
        <f t="shared" si="1664"/>
        <v>0</v>
      </c>
      <c r="CGN38" s="48"/>
      <c r="CGO38" s="49"/>
      <c r="CGP38" s="49"/>
      <c r="CGQ38" s="49"/>
      <c r="CGR38" s="49"/>
      <c r="CGS38" s="49"/>
      <c r="CGT38" s="67">
        <f t="shared" si="1665"/>
        <v>0</v>
      </c>
      <c r="CGU38" s="68">
        <f t="shared" si="1666"/>
        <v>0</v>
      </c>
      <c r="CGV38" s="48"/>
      <c r="CGW38" s="49"/>
      <c r="CGX38" s="49"/>
      <c r="CGY38" s="49"/>
      <c r="CGZ38" s="49"/>
      <c r="CHA38" s="49"/>
      <c r="CHB38" s="67">
        <f t="shared" si="1667"/>
        <v>0</v>
      </c>
      <c r="CHC38" s="68">
        <f t="shared" si="1668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9"/>
        <v>496</v>
      </c>
      <c r="CHK38" s="68">
        <f t="shared" si="1670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71"/>
        <v>1455</v>
      </c>
      <c r="CHS38" s="68">
        <f t="shared" si="1672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73"/>
        <v>896</v>
      </c>
      <c r="CIA38" s="68">
        <f t="shared" si="1674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75"/>
        <v>3067</v>
      </c>
      <c r="CII38" s="68">
        <f t="shared" si="1676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7"/>
        <v>503</v>
      </c>
      <c r="CIQ38" s="68">
        <f t="shared" si="1678"/>
        <v>83.833333333333329</v>
      </c>
      <c r="CIR38" s="48"/>
      <c r="CIS38" s="49"/>
      <c r="CIT38" s="49"/>
      <c r="CIU38" s="49"/>
      <c r="CIV38" s="49"/>
      <c r="CIW38" s="49"/>
      <c r="CIX38" s="67">
        <f t="shared" si="1679"/>
        <v>0</v>
      </c>
      <c r="CIY38" s="68">
        <f t="shared" si="1680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81"/>
        <v>822</v>
      </c>
      <c r="CJG38" s="68">
        <f t="shared" si="1682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83"/>
        <v>3127</v>
      </c>
      <c r="CJO38" s="184">
        <f t="shared" si="1684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85"/>
        <v>1657</v>
      </c>
      <c r="CJW38" s="68">
        <f t="shared" si="1686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24"/>
        <v>1591</v>
      </c>
      <c r="CKE38" s="68">
        <f t="shared" si="1687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8"/>
        <v>1315</v>
      </c>
      <c r="CKM38" s="68">
        <f t="shared" si="1689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90"/>
        <v>1662</v>
      </c>
      <c r="CKU38" s="68">
        <f t="shared" si="1691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92"/>
        <v>2347</v>
      </c>
      <c r="CLC38" s="68">
        <f t="shared" si="1693"/>
        <v>391.16666666666669</v>
      </c>
      <c r="CLD38" s="48"/>
      <c r="CLE38" s="49"/>
      <c r="CLF38" s="49"/>
      <c r="CLG38" s="49"/>
      <c r="CLH38" s="49"/>
      <c r="CLI38" s="49"/>
      <c r="CLJ38" s="67">
        <f t="shared" si="1694"/>
        <v>0</v>
      </c>
      <c r="CLK38" s="68">
        <f t="shared" si="1695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6"/>
        <v>776</v>
      </c>
      <c r="CLS38" s="68">
        <f t="shared" si="1697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8"/>
        <v>1302</v>
      </c>
      <c r="CMA38" s="68">
        <f t="shared" si="1699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700"/>
        <v>1753</v>
      </c>
      <c r="CMI38" s="68">
        <f t="shared" si="1701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702"/>
        <v>1987</v>
      </c>
      <c r="CMQ38" s="68">
        <f t="shared" si="1703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704"/>
        <v>1307</v>
      </c>
      <c r="CMY38" s="68">
        <f t="shared" si="1705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6"/>
        <v>1427</v>
      </c>
      <c r="CNG38" s="68">
        <f t="shared" si="1707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8"/>
        <v>2258</v>
      </c>
      <c r="CNO38" s="68">
        <f t="shared" si="1709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10"/>
        <v>2436</v>
      </c>
      <c r="CNW38" s="68">
        <f t="shared" si="1711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12"/>
        <v>863</v>
      </c>
      <c r="COE38" s="68">
        <f t="shared" si="1713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14"/>
        <v>1837</v>
      </c>
      <c r="COM38" s="68">
        <f t="shared" si="1715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6"/>
        <v>1467</v>
      </c>
      <c r="COU38" s="68">
        <f t="shared" si="1717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8"/>
        <v>1021</v>
      </c>
      <c r="CPC38" s="68">
        <f t="shared" si="1719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0"/>
        <v>1407</v>
      </c>
      <c r="CPK38" s="68">
        <f t="shared" si="1721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22"/>
        <v>1370</v>
      </c>
      <c r="CPS38" s="68">
        <f t="shared" si="1723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24"/>
        <v>1140</v>
      </c>
      <c r="CQA38" s="68">
        <f t="shared" si="1725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6"/>
        <v>1637</v>
      </c>
      <c r="CQI38" s="68">
        <f t="shared" si="1727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8"/>
        <v>996</v>
      </c>
      <c r="CQQ38" s="68">
        <f t="shared" si="1729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30"/>
        <v>0</v>
      </c>
      <c r="CQY38" s="68">
        <f t="shared" si="1731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32"/>
        <v>660</v>
      </c>
      <c r="CRG38" s="68">
        <f t="shared" si="1733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34"/>
        <v>892</v>
      </c>
      <c r="CRO38" s="68">
        <f t="shared" si="1735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6"/>
        <v>1078</v>
      </c>
      <c r="CRW38" s="68">
        <f t="shared" si="1737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8"/>
        <v>111</v>
      </c>
      <c r="CSE38" s="68">
        <f t="shared" si="1739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40"/>
        <v>870</v>
      </c>
      <c r="CSM38" s="68">
        <f t="shared" si="1741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42"/>
        <v>399</v>
      </c>
      <c r="CSU38" s="68">
        <f t="shared" si="1743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44"/>
        <v>2305</v>
      </c>
      <c r="CTC38" s="68">
        <f t="shared" si="1745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6"/>
        <v>220</v>
      </c>
      <c r="CTK38" s="68">
        <f t="shared" si="1747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8"/>
        <v>218</v>
      </c>
      <c r="CTS38" s="68">
        <f t="shared" si="1749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50"/>
        <v>1494</v>
      </c>
      <c r="CUA38" s="68">
        <f t="shared" si="1751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52"/>
        <v>220</v>
      </c>
      <c r="CUI38" s="68">
        <f t="shared" si="1753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54"/>
        <v>986</v>
      </c>
      <c r="CUQ38" s="68">
        <f t="shared" si="1755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6"/>
        <v>220</v>
      </c>
      <c r="CUY38" s="68">
        <f t="shared" si="1757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8"/>
        <v>329</v>
      </c>
      <c r="CVG38" s="68">
        <f t="shared" si="1759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60"/>
        <v>966</v>
      </c>
      <c r="CVO38" s="68">
        <f t="shared" si="1761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62"/>
        <v>733</v>
      </c>
      <c r="CVW38" s="68">
        <f t="shared" si="1763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4"/>
        <v>500</v>
      </c>
      <c r="CWE38" s="68">
        <f t="shared" si="1765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6"/>
        <v>1475</v>
      </c>
      <c r="CWM38" s="68">
        <f t="shared" si="1767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8"/>
        <v>220</v>
      </c>
      <c r="CWU38" s="68">
        <f t="shared" si="1769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70"/>
        <v>2378</v>
      </c>
      <c r="CXC38" s="43">
        <f t="shared" si="1771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72"/>
        <v>723</v>
      </c>
      <c r="CXK38" s="43">
        <f t="shared" si="1773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74"/>
        <v>1036</v>
      </c>
      <c r="CXS38" s="43">
        <f t="shared" si="1775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6"/>
        <v>2608</v>
      </c>
      <c r="CYA38" s="43">
        <f t="shared" si="1777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8"/>
        <v>1599</v>
      </c>
      <c r="CYI38" s="43">
        <f t="shared" si="1779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80"/>
        <v>0</v>
      </c>
      <c r="CYQ38" s="43">
        <f t="shared" si="1781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82"/>
        <v>220</v>
      </c>
      <c r="CYY38" s="43">
        <f t="shared" si="1783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84"/>
        <v>660</v>
      </c>
      <c r="CZG38" s="43">
        <f t="shared" si="1785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6"/>
        <v>2321</v>
      </c>
      <c r="CZO38" s="43">
        <f t="shared" si="1787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8"/>
        <v>800</v>
      </c>
      <c r="CZW38" s="43">
        <f t="shared" si="1789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90"/>
        <v>772</v>
      </c>
      <c r="DAE38" s="68">
        <f t="shared" si="1791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92"/>
        <v>100</v>
      </c>
      <c r="DAM38" s="68">
        <f t="shared" si="1793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94"/>
        <v>0</v>
      </c>
      <c r="DAU38" s="68">
        <f t="shared" si="1795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6"/>
        <v>1319</v>
      </c>
      <c r="DBC38" s="68">
        <f t="shared" si="1797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8"/>
        <v>220</v>
      </c>
      <c r="DBK38" s="68">
        <f t="shared" si="1799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800"/>
        <v>2388</v>
      </c>
      <c r="DBS38" s="68">
        <f t="shared" si="1801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802"/>
        <v>398</v>
      </c>
      <c r="DCA38" s="68">
        <f t="shared" si="1803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804"/>
        <v>2488</v>
      </c>
      <c r="DCI38" s="68">
        <f t="shared" si="1805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6"/>
        <v>1076</v>
      </c>
      <c r="DCQ38" s="68">
        <f t="shared" si="1807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8"/>
        <v>338</v>
      </c>
      <c r="DCY38" s="68">
        <f t="shared" si="1809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10"/>
        <v>419</v>
      </c>
      <c r="DDG38" s="68">
        <f t="shared" si="1811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12"/>
        <v>1184</v>
      </c>
      <c r="DDO38" s="43">
        <f t="shared" si="1813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14"/>
        <v>1199</v>
      </c>
      <c r="DDW38" s="43">
        <f t="shared" si="1815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6"/>
        <v>1126</v>
      </c>
      <c r="DEE38" s="43">
        <f t="shared" si="1817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8"/>
        <v>220</v>
      </c>
      <c r="DEM38" s="43">
        <f t="shared" si="1819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0"/>
        <v>961</v>
      </c>
      <c r="DEU38" s="43">
        <f t="shared" si="1821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22"/>
        <v>558</v>
      </c>
      <c r="DFC38" s="43">
        <f t="shared" si="1823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24"/>
        <v>1579</v>
      </c>
      <c r="DFK38" s="43">
        <f t="shared" si="1825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6"/>
        <v>821</v>
      </c>
      <c r="DFS38" s="68">
        <f t="shared" si="1827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8"/>
        <v>440</v>
      </c>
      <c r="DGA38" s="43">
        <f t="shared" si="1829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30"/>
        <v>774</v>
      </c>
      <c r="DGI38" s="43">
        <f t="shared" si="1831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32"/>
        <v>663</v>
      </c>
      <c r="DGQ38" s="68">
        <f t="shared" si="1833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34"/>
        <v>941</v>
      </c>
      <c r="DGY38" s="68">
        <f t="shared" si="1835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6"/>
        <v>221</v>
      </c>
      <c r="DHG38" s="68">
        <f t="shared" si="1837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8"/>
        <v>649</v>
      </c>
      <c r="DHO38" s="68">
        <f t="shared" si="1839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0"/>
        <v>0</v>
      </c>
      <c r="DHW38" s="68">
        <f t="shared" si="1841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42"/>
        <v>486</v>
      </c>
      <c r="DIE38" s="68">
        <f t="shared" si="1843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44"/>
        <v>441</v>
      </c>
      <c r="DIM38" s="68">
        <f t="shared" si="1845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6"/>
        <v>1043</v>
      </c>
      <c r="DIU38" s="68">
        <f t="shared" si="1847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8"/>
        <v>1039</v>
      </c>
      <c r="DJC38" s="68">
        <f t="shared" si="1849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50"/>
        <v>1791</v>
      </c>
      <c r="DJK38" s="68">
        <f t="shared" si="1851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52"/>
        <v>221</v>
      </c>
      <c r="DJS38" s="68">
        <f t="shared" si="1853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54"/>
        <v>1037</v>
      </c>
      <c r="DKA38" s="68">
        <f t="shared" si="1855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6"/>
        <v>251</v>
      </c>
      <c r="DKI38" s="68">
        <f t="shared" si="1857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8"/>
        <v>110</v>
      </c>
      <c r="DKQ38" s="68">
        <f t="shared" si="1859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60"/>
        <v>1653</v>
      </c>
      <c r="DKY38" s="68">
        <f t="shared" si="1861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62"/>
        <v>1559</v>
      </c>
      <c r="DLG38" s="68">
        <f t="shared" si="1863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64"/>
        <v>120</v>
      </c>
      <c r="DLO38" s="68">
        <f t="shared" si="1865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6"/>
        <v>1186</v>
      </c>
      <c r="DLW38" s="68">
        <f t="shared" si="1867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8"/>
        <v>160</v>
      </c>
      <c r="DME38" s="68">
        <f t="shared" si="1869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70"/>
        <v>1208</v>
      </c>
      <c r="DMM38" s="68">
        <f t="shared" si="1871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72"/>
        <v>440</v>
      </c>
      <c r="DMU38" s="68">
        <f t="shared" si="1873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74"/>
        <v>977</v>
      </c>
      <c r="DNC38" s="68">
        <f t="shared" si="1875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6"/>
        <v>930</v>
      </c>
      <c r="DNK38" s="68">
        <f t="shared" si="1877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8"/>
        <v>1320</v>
      </c>
      <c r="DNS38" s="68">
        <f t="shared" si="1879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80"/>
        <v>1878</v>
      </c>
      <c r="DOA38" s="68">
        <f t="shared" si="1881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82"/>
        <v>111</v>
      </c>
      <c r="DOI38" s="68">
        <f t="shared" si="1883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84"/>
        <v>0</v>
      </c>
      <c r="DOQ38" s="68">
        <f t="shared" si="1885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6"/>
        <v>0</v>
      </c>
      <c r="DOY38" s="68">
        <f t="shared" si="1887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8"/>
        <v>0</v>
      </c>
      <c r="DPG38" s="68">
        <f t="shared" si="1889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90"/>
        <v>110</v>
      </c>
      <c r="DPO38" s="68">
        <f t="shared" si="1891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92"/>
        <v>1320</v>
      </c>
      <c r="DPW38" s="492">
        <f t="shared" si="1893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94"/>
        <v>1737</v>
      </c>
      <c r="DQE38" s="492">
        <f t="shared" si="1895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6"/>
        <v>711</v>
      </c>
      <c r="DQM38" s="492">
        <f t="shared" si="1897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8"/>
        <v>1315</v>
      </c>
      <c r="DQU38" s="68">
        <f t="shared" si="1899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900"/>
        <v>1265</v>
      </c>
      <c r="DRC38" s="492">
        <f t="shared" si="1901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902"/>
        <v>330</v>
      </c>
      <c r="DRK38" s="492">
        <f t="shared" si="1903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9"/>
        <v>1446</v>
      </c>
      <c r="DRS38" s="68">
        <f t="shared" si="1600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601"/>
        <v>0</v>
      </c>
      <c r="DSA38" s="68">
        <f t="shared" si="1602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603"/>
        <v>727</v>
      </c>
      <c r="DSI38" s="68">
        <f t="shared" si="1604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605"/>
        <v>0</v>
      </c>
      <c r="DSQ38" s="68">
        <f t="shared" si="1606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7"/>
        <v>220</v>
      </c>
      <c r="DSY38" s="68">
        <f t="shared" si="1608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9"/>
        <v>500</v>
      </c>
      <c r="DTG38" s="68">
        <f t="shared" si="1610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11"/>
        <v>221</v>
      </c>
      <c r="DTO38" s="68">
        <f t="shared" si="1612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13"/>
        <v>220</v>
      </c>
      <c r="DTW38" s="68">
        <f t="shared" si="1614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5"/>
        <v>0</v>
      </c>
      <c r="DUE38" s="68">
        <f t="shared" si="1616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7"/>
        <v>0</v>
      </c>
      <c r="DUM38" s="68">
        <f t="shared" si="1618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9"/>
        <v>666</v>
      </c>
      <c r="DUU38" s="68">
        <f t="shared" si="1620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21"/>
        <v>331</v>
      </c>
      <c r="DVC38" s="68">
        <f t="shared" si="1622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23"/>
        <v>768</v>
      </c>
      <c r="DVK38" s="68">
        <f t="shared" si="1624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25"/>
        <v>0</v>
      </c>
      <c r="DVS38" s="68">
        <f t="shared" si="1626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7"/>
        <v>0</v>
      </c>
      <c r="DWA38" s="68">
        <f t="shared" si="1628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9"/>
        <v>27</v>
      </c>
      <c r="DWI38" s="68">
        <f t="shared" si="1630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31"/>
        <v>245</v>
      </c>
      <c r="DWQ38" s="68">
        <f t="shared" si="1632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33"/>
        <v>102</v>
      </c>
      <c r="DWY38" s="68">
        <f t="shared" si="1634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5"/>
        <v>110</v>
      </c>
      <c r="DXG38" s="68">
        <f t="shared" si="1636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7"/>
        <v>108</v>
      </c>
      <c r="DXO38" s="68">
        <f t="shared" si="1638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8"/>
        <v>111</v>
      </c>
      <c r="DXW38" s="68">
        <f t="shared" si="1329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30"/>
        <v>110</v>
      </c>
      <c r="DYE38" s="68">
        <f t="shared" si="1331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32"/>
        <v>104</v>
      </c>
      <c r="DYM38" s="68">
        <f t="shared" si="1333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4"/>
        <v>110</v>
      </c>
      <c r="DYU38" s="68">
        <f t="shared" si="1335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6"/>
        <v>40</v>
      </c>
      <c r="DZC38" s="68">
        <f t="shared" si="1337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8"/>
        <v>220</v>
      </c>
      <c r="DZK38" s="68">
        <f t="shared" si="1339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40"/>
        <v>0</v>
      </c>
      <c r="DZS38" s="68">
        <f t="shared" si="1341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42"/>
        <v>0</v>
      </c>
      <c r="EAA38" s="68">
        <f t="shared" si="1343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4"/>
        <v>0</v>
      </c>
      <c r="EAI38" s="68">
        <f t="shared" si="1345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6"/>
        <v>120</v>
      </c>
      <c r="EAQ38" s="68">
        <f t="shared" si="1347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8"/>
        <v>162</v>
      </c>
      <c r="EAY38" s="68">
        <f t="shared" si="1349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0"/>
        <v>0</v>
      </c>
      <c r="EBG38" s="68">
        <f t="shared" si="1351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2"/>
        <v>212</v>
      </c>
      <c r="EBO38" s="68">
        <f t="shared" si="1353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4"/>
        <v>0</v>
      </c>
      <c r="EBW38" s="68">
        <f t="shared" si="1355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6"/>
        <v>0</v>
      </c>
      <c r="ECE38" s="68">
        <f t="shared" si="1357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8"/>
        <v>110</v>
      </c>
      <c r="ECM38" s="68">
        <f t="shared" si="1359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60"/>
        <v>110</v>
      </c>
      <c r="ECU38" s="68">
        <f t="shared" si="1361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62"/>
        <v>109</v>
      </c>
      <c r="EDC38" s="68">
        <f t="shared" si="1363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4"/>
        <v>0</v>
      </c>
      <c r="EDK38" s="68">
        <f t="shared" si="1365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6"/>
        <v>110</v>
      </c>
      <c r="EDS38" s="68">
        <f t="shared" si="1367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8"/>
        <v>220</v>
      </c>
      <c r="EEA38" s="68">
        <f t="shared" si="1369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70"/>
        <v>0</v>
      </c>
      <c r="EEI38" s="68">
        <f t="shared" si="1371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72"/>
        <v>110</v>
      </c>
      <c r="EEQ38" s="68">
        <f t="shared" si="1373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4"/>
        <v>0</v>
      </c>
      <c r="EEY38" s="68">
        <f t="shared" si="1375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6"/>
        <v>220</v>
      </c>
      <c r="EFG38" s="68">
        <f t="shared" si="1377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8"/>
        <v>0</v>
      </c>
      <c r="EFO38" s="68">
        <f t="shared" si="1379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0"/>
        <v>167</v>
      </c>
      <c r="EFW38" s="68">
        <f t="shared" si="1381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82"/>
        <v>153</v>
      </c>
      <c r="EGE38" s="68">
        <f t="shared" si="1383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4"/>
        <v>111</v>
      </c>
      <c r="EGM38" s="68">
        <f t="shared" si="1385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6"/>
        <v>487</v>
      </c>
      <c r="EGU38" s="68">
        <f t="shared" si="1387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8"/>
        <v>765</v>
      </c>
      <c r="EHC38" s="68">
        <f t="shared" si="1389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90"/>
        <v>1032</v>
      </c>
      <c r="EHK38" s="68">
        <f t="shared" si="1391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92"/>
        <v>806</v>
      </c>
      <c r="EHS38" s="68">
        <f t="shared" si="1393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4"/>
        <v>1211</v>
      </c>
      <c r="EIA38" s="68">
        <f t="shared" si="1395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6"/>
        <v>330</v>
      </c>
      <c r="EII38" s="68">
        <f t="shared" si="1397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8"/>
        <v>516</v>
      </c>
      <c r="EIQ38" s="68">
        <f t="shared" si="1399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0"/>
        <v>0</v>
      </c>
      <c r="EIY38" s="68">
        <f t="shared" si="1401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402"/>
        <v>2237</v>
      </c>
      <c r="EJG38" s="68">
        <f t="shared" si="1403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4"/>
        <v>0</v>
      </c>
      <c r="EJO38" s="68">
        <f t="shared" si="1405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6"/>
        <v>879</v>
      </c>
      <c r="EJW38" s="68">
        <f t="shared" si="1407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8"/>
        <v>44</v>
      </c>
      <c r="EKE38" s="68">
        <f t="shared" si="1409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10"/>
        <v>932</v>
      </c>
      <c r="EKM38" s="68">
        <f t="shared" si="1411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12"/>
        <v>747</v>
      </c>
      <c r="EKU38" s="184">
        <f t="shared" si="1413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4"/>
        <v>0</v>
      </c>
      <c r="ELD38" s="211">
        <f t="shared" si="1415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6"/>
        <v>1398</v>
      </c>
      <c r="ELL38" s="211">
        <f t="shared" si="1417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8"/>
        <v>661</v>
      </c>
      <c r="ELT38" s="211">
        <f t="shared" si="1419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20"/>
        <v>810</v>
      </c>
      <c r="EMB38" s="211">
        <f t="shared" si="1421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22"/>
        <v>341</v>
      </c>
      <c r="EMJ38" s="211">
        <f t="shared" si="1423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4"/>
        <v>1833</v>
      </c>
      <c r="EMR38" s="211">
        <f t="shared" si="1425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6"/>
        <v>552</v>
      </c>
      <c r="EMZ38" s="211">
        <f t="shared" si="1427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8"/>
        <v>1545</v>
      </c>
      <c r="ENH38" s="211">
        <f t="shared" si="1429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30"/>
        <v>607</v>
      </c>
      <c r="ENP38" s="211">
        <f t="shared" si="1431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32"/>
        <v>2636</v>
      </c>
      <c r="ENX38" s="211">
        <f t="shared" si="1433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4"/>
        <v>0</v>
      </c>
      <c r="EOF38" s="211">
        <f t="shared" si="1435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6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7"/>
        <v>1234</v>
      </c>
      <c r="EOV38" s="211">
        <f t="shared" si="1438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9"/>
        <v>1454</v>
      </c>
      <c r="EPD38" s="211">
        <f t="shared" si="1440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41"/>
        <v>2103</v>
      </c>
      <c r="EPL38" s="211">
        <f t="shared" si="1442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43"/>
        <v>2161</v>
      </c>
      <c r="EPT38" s="211">
        <f t="shared" si="1444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5"/>
        <v>722</v>
      </c>
      <c r="EQB38" s="211">
        <f t="shared" si="1446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7"/>
        <v>0</v>
      </c>
      <c r="EQJ38" s="211">
        <f t="shared" si="1448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9"/>
        <v>1565</v>
      </c>
      <c r="EQR38" s="211">
        <f t="shared" si="1450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1"/>
        <v>0</v>
      </c>
      <c r="EQZ38" s="211">
        <f t="shared" si="1452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53"/>
        <v>1755</v>
      </c>
      <c r="ERH38" s="211">
        <f t="shared" si="1454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5"/>
        <v>0</v>
      </c>
      <c r="ERP38" s="211">
        <f t="shared" si="1456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7"/>
        <v>0</v>
      </c>
      <c r="ERX38" s="211">
        <f t="shared" si="1458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9"/>
        <v>0</v>
      </c>
      <c r="ESF38" s="211">
        <f t="shared" si="1460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61"/>
        <v>0</v>
      </c>
      <c r="ESN38" s="211">
        <f t="shared" si="1462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63"/>
        <v>40</v>
      </c>
      <c r="ESV38" s="211">
        <f t="shared" si="1464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5"/>
        <v>0</v>
      </c>
      <c r="ETD38" s="211">
        <f t="shared" si="1466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7"/>
        <v>0</v>
      </c>
      <c r="ETL38" s="211">
        <f t="shared" si="1468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9"/>
        <v>90</v>
      </c>
      <c r="ETT38" s="211">
        <f t="shared" si="1470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71"/>
        <v>0</v>
      </c>
      <c r="EUB38" s="211">
        <f t="shared" si="1472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73"/>
        <v>0</v>
      </c>
      <c r="EUJ38" s="211">
        <f t="shared" si="1474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5"/>
        <v>0</v>
      </c>
      <c r="EUR38" s="211">
        <f t="shared" si="1476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7"/>
        <v>0</v>
      </c>
      <c r="EUZ38" s="211">
        <f t="shared" si="1478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9"/>
        <v>0</v>
      </c>
      <c r="EVH38" s="211">
        <f t="shared" si="1480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1"/>
        <v>0</v>
      </c>
      <c r="EVP38" s="211">
        <f t="shared" si="1482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3"/>
        <v>0</v>
      </c>
      <c r="EVX38" s="211">
        <f t="shared" si="1484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5"/>
        <v>0</v>
      </c>
      <c r="EWF38" s="211">
        <f t="shared" si="1486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7"/>
        <v>0</v>
      </c>
      <c r="EWN38" s="211">
        <f t="shared" si="1488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9"/>
        <v>0</v>
      </c>
      <c r="EWV38" s="211">
        <f t="shared" si="1490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1"/>
        <v>0</v>
      </c>
      <c r="EXD38" s="211">
        <f t="shared" si="1492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93"/>
        <v>0</v>
      </c>
      <c r="EXL38" s="211">
        <f t="shared" si="1494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5"/>
        <v>0</v>
      </c>
      <c r="EXT38" s="211">
        <f t="shared" si="1496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7"/>
        <v>0</v>
      </c>
      <c r="EYB38" s="211">
        <f t="shared" si="1498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9"/>
        <v>0</v>
      </c>
      <c r="EYJ38" s="211">
        <f t="shared" si="1500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1"/>
        <v>0</v>
      </c>
      <c r="EYR38" s="211">
        <f t="shared" si="1502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3"/>
        <v>0</v>
      </c>
      <c r="EYZ38" s="873">
        <f t="shared" si="1504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5"/>
        <v>0</v>
      </c>
      <c r="EZH38" s="873">
        <f t="shared" si="1506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7"/>
        <v>0</v>
      </c>
      <c r="EZP38" s="873">
        <f t="shared" si="1508"/>
        <v>0</v>
      </c>
      <c r="EZQ38" s="458">
        <v>0</v>
      </c>
      <c r="EZR38" s="83"/>
      <c r="EZS38" s="83">
        <v>0</v>
      </c>
      <c r="EZT38" s="83">
        <v>0</v>
      </c>
      <c r="EZU38" s="83">
        <v>0</v>
      </c>
      <c r="EZV38" s="83">
        <v>0</v>
      </c>
      <c r="EZW38" s="872">
        <f t="shared" si="1509"/>
        <v>0</v>
      </c>
      <c r="EZX38" s="873">
        <f t="shared" si="1510"/>
        <v>0</v>
      </c>
      <c r="EZY38" s="195">
        <v>0</v>
      </c>
      <c r="EZZ38" s="49">
        <v>0</v>
      </c>
      <c r="FAA38" s="49"/>
      <c r="FAB38" s="49"/>
      <c r="FAC38" s="49"/>
      <c r="FAD38" s="49"/>
      <c r="FAE38" s="872">
        <f t="shared" si="1511"/>
        <v>0</v>
      </c>
      <c r="FAF38" s="873">
        <f t="shared" si="1512"/>
        <v>0</v>
      </c>
    </row>
    <row r="39" spans="1:4088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6"/>
        <v>0</v>
      </c>
      <c r="L39" s="24">
        <f t="shared" si="1517"/>
        <v>2106</v>
      </c>
      <c r="M39" s="15">
        <f t="shared" si="1639"/>
        <v>2106</v>
      </c>
      <c r="N39" s="15">
        <v>0</v>
      </c>
      <c r="O39" s="276">
        <f t="shared" si="1229"/>
        <v>0</v>
      </c>
      <c r="P39" s="712">
        <v>55</v>
      </c>
      <c r="Q39" s="276">
        <f t="shared" si="1518"/>
        <v>229.74545454545455</v>
      </c>
      <c r="R39" s="277">
        <f t="shared" si="1519"/>
        <v>61.53846153846154</v>
      </c>
      <c r="S39" s="222">
        <v>1600</v>
      </c>
      <c r="T39" s="276">
        <f t="shared" si="1640"/>
        <v>34.222499999999997</v>
      </c>
      <c r="U39" s="278"/>
      <c r="V39" s="276">
        <f t="shared" si="1233"/>
        <v>34.222499999999997</v>
      </c>
      <c r="W39" s="279">
        <f t="shared" si="1234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904"/>
        <v>814</v>
      </c>
      <c r="AK39" s="43">
        <f t="shared" si="1905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6"/>
        <v>600</v>
      </c>
      <c r="AS39" s="43">
        <f t="shared" si="1907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8"/>
        <v>404</v>
      </c>
      <c r="BA39" s="43">
        <f t="shared" si="1909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10"/>
        <v>1396</v>
      </c>
      <c r="BI39" s="43">
        <f t="shared" si="1911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12"/>
        <v>602</v>
      </c>
      <c r="BQ39" s="43">
        <f t="shared" si="1913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14"/>
        <v>997</v>
      </c>
      <c r="BY39" s="43">
        <f t="shared" si="1915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6"/>
        <v>404</v>
      </c>
      <c r="CG39" s="43">
        <f t="shared" si="1917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8"/>
        <v>400</v>
      </c>
      <c r="CO39" s="43">
        <f t="shared" si="1919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20"/>
        <v>1001</v>
      </c>
      <c r="CW39" s="43">
        <f t="shared" si="1921"/>
        <v>166.83333333333334</v>
      </c>
      <c r="CX39" s="48"/>
      <c r="CY39" s="49"/>
      <c r="CZ39" s="49"/>
      <c r="DA39" s="49"/>
      <c r="DB39" s="49"/>
      <c r="DC39" s="49"/>
      <c r="DD39" s="42">
        <f t="shared" si="1922"/>
        <v>0</v>
      </c>
      <c r="DE39" s="43">
        <f t="shared" si="1923"/>
        <v>0</v>
      </c>
      <c r="DF39" s="48"/>
      <c r="DG39" s="49"/>
      <c r="DH39" s="49"/>
      <c r="DI39" s="49"/>
      <c r="DJ39" s="49">
        <v>299</v>
      </c>
      <c r="DK39" s="49"/>
      <c r="DL39" s="42">
        <f t="shared" si="1924"/>
        <v>299</v>
      </c>
      <c r="DM39" s="43">
        <f t="shared" si="1925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6"/>
        <v>600</v>
      </c>
      <c r="DU39" s="43">
        <f t="shared" si="1927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8"/>
        <v>200</v>
      </c>
      <c r="EC39" s="43">
        <f t="shared" si="1929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30"/>
        <v>721</v>
      </c>
      <c r="EK39" s="43">
        <f t="shared" si="1931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32"/>
        <v>395</v>
      </c>
      <c r="ES39" s="43">
        <f t="shared" si="1933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34"/>
        <v>600</v>
      </c>
      <c r="FA39" s="43">
        <f t="shared" si="1935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6"/>
        <v>786</v>
      </c>
      <c r="FI39" s="43">
        <f t="shared" si="1937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8"/>
        <v>300</v>
      </c>
      <c r="FQ39" s="43">
        <f t="shared" si="1939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40"/>
        <v>794</v>
      </c>
      <c r="FY39" s="43">
        <f t="shared" si="1941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42"/>
        <v>603</v>
      </c>
      <c r="GG39" s="43">
        <f t="shared" si="1943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44"/>
        <v>200</v>
      </c>
      <c r="GO39" s="43">
        <f t="shared" si="1945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6"/>
        <v>1375</v>
      </c>
      <c r="GW39" s="43">
        <f t="shared" si="1947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8"/>
        <v>399</v>
      </c>
      <c r="HE39" s="43">
        <f t="shared" si="1949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50"/>
        <v>594</v>
      </c>
      <c r="HM39" s="43">
        <f t="shared" si="1951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52"/>
        <v>1000</v>
      </c>
      <c r="HU39" s="43">
        <f t="shared" si="1953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54"/>
        <v>799</v>
      </c>
      <c r="IC39" s="43">
        <f t="shared" si="1955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6"/>
        <v>600</v>
      </c>
      <c r="IK39" s="43">
        <f t="shared" si="1957"/>
        <v>100</v>
      </c>
      <c r="IL39" s="48"/>
      <c r="IM39" s="49"/>
      <c r="IN39" s="49"/>
      <c r="IO39" s="49"/>
      <c r="IP39" s="49"/>
      <c r="IQ39" s="49"/>
      <c r="IR39" s="67">
        <f t="shared" si="1958"/>
        <v>0</v>
      </c>
      <c r="IS39" s="68">
        <f t="shared" si="1959"/>
        <v>0</v>
      </c>
      <c r="IT39" s="48"/>
      <c r="IU39" s="49"/>
      <c r="IV39" s="49"/>
      <c r="IW39" s="49"/>
      <c r="IX39" s="49"/>
      <c r="IY39" s="49">
        <v>100</v>
      </c>
      <c r="IZ39" s="67">
        <f t="shared" si="1960"/>
        <v>100</v>
      </c>
      <c r="JA39" s="68">
        <f t="shared" si="1961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62"/>
        <v>374</v>
      </c>
      <c r="JI39" s="68">
        <f t="shared" si="1963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64"/>
        <v>1007</v>
      </c>
      <c r="JQ39" s="43">
        <f t="shared" si="1965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6"/>
        <v>1066</v>
      </c>
      <c r="JY39" s="43">
        <f t="shared" si="1967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8"/>
        <v>608</v>
      </c>
      <c r="KG39" s="43">
        <f t="shared" si="1969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70"/>
        <v>198</v>
      </c>
      <c r="KO39" s="68">
        <f t="shared" si="1971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72"/>
        <v>783</v>
      </c>
      <c r="KW39" s="68">
        <f t="shared" si="1973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74"/>
        <v>598</v>
      </c>
      <c r="LE39" s="68">
        <f t="shared" si="1975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6"/>
        <v>400</v>
      </c>
      <c r="LM39" s="68">
        <f t="shared" si="1977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8"/>
        <v>799</v>
      </c>
      <c r="LU39" s="68">
        <f t="shared" si="1979"/>
        <v>133.16666666666666</v>
      </c>
      <c r="LV39" s="48"/>
      <c r="LW39" s="49"/>
      <c r="LX39" s="49"/>
      <c r="LY39" s="49"/>
      <c r="LZ39" s="49"/>
      <c r="MA39" s="49"/>
      <c r="MB39" s="67">
        <f t="shared" si="1980"/>
        <v>0</v>
      </c>
      <c r="MC39" s="68">
        <f t="shared" si="1981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82"/>
        <v>499</v>
      </c>
      <c r="MK39" s="68">
        <f t="shared" si="1983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84"/>
        <v>781</v>
      </c>
      <c r="MS39" s="68">
        <f t="shared" si="1985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6"/>
        <v>393</v>
      </c>
      <c r="NA39" s="68">
        <f t="shared" si="1987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8"/>
        <v>598</v>
      </c>
      <c r="NI39" s="68">
        <f t="shared" si="1989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90"/>
        <v>997</v>
      </c>
      <c r="NQ39" s="68">
        <f t="shared" si="1991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92"/>
        <v>390</v>
      </c>
      <c r="NY39" s="68">
        <f t="shared" si="1993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94"/>
        <v>778</v>
      </c>
      <c r="OG39" s="68">
        <f t="shared" si="1995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6"/>
        <v>377</v>
      </c>
      <c r="OO39" s="68">
        <f t="shared" si="1997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8"/>
        <v>1034</v>
      </c>
      <c r="OW39" s="68">
        <f t="shared" si="1999"/>
        <v>172.33333333333334</v>
      </c>
      <c r="OX39" s="48"/>
      <c r="OY39" s="49"/>
      <c r="OZ39" s="49"/>
      <c r="PA39" s="49"/>
      <c r="PB39" s="49"/>
      <c r="PC39" s="49"/>
      <c r="PD39" s="67">
        <f t="shared" si="2000"/>
        <v>0</v>
      </c>
      <c r="PE39" s="68">
        <f t="shared" si="2001"/>
        <v>0</v>
      </c>
      <c r="PF39" s="48">
        <v>607</v>
      </c>
      <c r="PG39" s="49"/>
      <c r="PH39" s="49"/>
      <c r="PI39" s="49"/>
      <c r="PJ39" s="49"/>
      <c r="PK39" s="49"/>
      <c r="PL39" s="67">
        <f t="shared" si="2002"/>
        <v>607</v>
      </c>
      <c r="PM39" s="68">
        <f t="shared" si="2003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2004"/>
        <v>200</v>
      </c>
      <c r="PU39" s="68">
        <f t="shared" si="2005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6"/>
        <v>804</v>
      </c>
      <c r="QC39" s="105">
        <f t="shared" si="2007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8"/>
        <v>589</v>
      </c>
      <c r="QK39" s="105">
        <f t="shared" si="2009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10"/>
        <v>796</v>
      </c>
      <c r="QS39" s="105">
        <f t="shared" si="2011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12"/>
        <v>793</v>
      </c>
      <c r="RA39" s="105">
        <f t="shared" si="2013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14"/>
        <v>617</v>
      </c>
      <c r="RI39" s="105">
        <f t="shared" si="2015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6"/>
        <v>607</v>
      </c>
      <c r="RQ39" s="105">
        <f t="shared" si="2017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8"/>
        <v>305</v>
      </c>
      <c r="RY39" s="105">
        <f t="shared" si="2019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20"/>
        <v>822</v>
      </c>
      <c r="SG39" s="105">
        <f t="shared" si="2021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22"/>
        <v>389</v>
      </c>
      <c r="SO39" s="105">
        <f t="shared" si="2023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24"/>
        <v>605</v>
      </c>
      <c r="SW39" s="105">
        <f t="shared" si="2025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6"/>
        <v>808</v>
      </c>
      <c r="TE39" s="105">
        <f t="shared" si="2027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8"/>
        <v>200</v>
      </c>
      <c r="TM39" s="105">
        <f t="shared" si="2029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30"/>
        <v>940</v>
      </c>
      <c r="TU39" s="105">
        <f t="shared" si="2031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32"/>
        <v>640</v>
      </c>
      <c r="UC39" s="105">
        <f t="shared" si="2033"/>
        <v>106.66666666666667</v>
      </c>
      <c r="UD39" s="106"/>
      <c r="UE39" s="107"/>
      <c r="UF39" s="107"/>
      <c r="UG39" s="107"/>
      <c r="UH39" s="107"/>
      <c r="UI39" s="107"/>
      <c r="UJ39" s="104">
        <f t="shared" si="2034"/>
        <v>0</v>
      </c>
      <c r="UK39" s="105">
        <f t="shared" si="2035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91"/>
        <v>402</v>
      </c>
      <c r="UT39" s="105">
        <f t="shared" si="2036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7"/>
        <v>400</v>
      </c>
      <c r="VB39" s="105">
        <f t="shared" si="2038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9"/>
        <v>399</v>
      </c>
      <c r="VJ39" s="105">
        <f t="shared" si="2040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41"/>
        <v>532</v>
      </c>
      <c r="VR39" s="68">
        <f t="shared" si="2042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43"/>
        <v>397</v>
      </c>
      <c r="VZ39" s="105">
        <f t="shared" si="2044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45"/>
        <v>588</v>
      </c>
      <c r="WH39" s="68">
        <f t="shared" si="2046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7"/>
        <v>200</v>
      </c>
      <c r="WP39" s="105">
        <f t="shared" si="2048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9"/>
        <v>800</v>
      </c>
      <c r="WY39" s="68">
        <f t="shared" si="2050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51"/>
        <v>308</v>
      </c>
      <c r="XH39" s="68">
        <f t="shared" si="2052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53"/>
        <v>200</v>
      </c>
      <c r="XQ39" s="68">
        <f t="shared" si="2054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55"/>
        <v>315</v>
      </c>
      <c r="XZ39" s="68">
        <f t="shared" si="2056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7"/>
        <v>420</v>
      </c>
      <c r="YI39" s="68">
        <f t="shared" si="2058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9"/>
        <v>505</v>
      </c>
      <c r="YR39" s="68">
        <f t="shared" si="2060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61"/>
        <v>600</v>
      </c>
      <c r="YZ39" s="68">
        <f t="shared" si="2062"/>
        <v>100</v>
      </c>
      <c r="ZA39" s="48"/>
      <c r="ZB39" s="49"/>
      <c r="ZC39" s="49"/>
      <c r="ZD39" s="49"/>
      <c r="ZE39" s="49"/>
      <c r="ZF39" s="49"/>
      <c r="ZG39" s="67">
        <f t="shared" si="2063"/>
        <v>0</v>
      </c>
      <c r="ZH39" s="68">
        <f t="shared" si="2064"/>
        <v>0</v>
      </c>
      <c r="ZI39" s="48">
        <v>400</v>
      </c>
      <c r="ZJ39" s="49"/>
      <c r="ZK39" s="49"/>
      <c r="ZL39" s="49"/>
      <c r="ZM39" s="49"/>
      <c r="ZN39" s="24"/>
      <c r="ZO39" s="67">
        <f t="shared" si="2065"/>
        <v>400</v>
      </c>
      <c r="ZP39" s="68">
        <f t="shared" si="2066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7"/>
        <v>400</v>
      </c>
      <c r="ZY39" s="70">
        <f t="shared" si="2068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9"/>
        <v>594</v>
      </c>
      <c r="AAH39" s="68">
        <f t="shared" si="2070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71"/>
        <v>879</v>
      </c>
      <c r="AAP39" s="68">
        <f t="shared" si="2072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73"/>
        <v>104</v>
      </c>
      <c r="AAX39" s="68">
        <f t="shared" si="2074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75"/>
        <v>607</v>
      </c>
      <c r="ABF39" s="68">
        <f t="shared" si="2076"/>
        <v>101.16666666666667</v>
      </c>
      <c r="ABG39" s="48"/>
      <c r="ABH39" s="49"/>
      <c r="ABI39" s="49"/>
      <c r="ABJ39" s="49"/>
      <c r="ABK39" s="49"/>
      <c r="ABL39" s="49"/>
      <c r="ABM39" s="67">
        <f t="shared" si="2077"/>
        <v>0</v>
      </c>
      <c r="ABN39" s="68">
        <f t="shared" si="2078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9"/>
        <v>594</v>
      </c>
      <c r="ABV39" s="68">
        <f t="shared" si="2080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81"/>
        <v>403</v>
      </c>
      <c r="ACD39" s="68">
        <f t="shared" si="2082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83"/>
        <v>781</v>
      </c>
      <c r="ACL39" s="68">
        <f t="shared" si="2084"/>
        <v>130.16666666666666</v>
      </c>
      <c r="ACM39" s="48"/>
      <c r="ACN39" s="49"/>
      <c r="ACO39" s="49"/>
      <c r="ACP39" s="49"/>
      <c r="ACQ39" s="49"/>
      <c r="ACR39" s="49"/>
      <c r="ACS39" s="67">
        <f t="shared" si="2085"/>
        <v>0</v>
      </c>
      <c r="ACT39" s="68">
        <f t="shared" si="2086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7"/>
        <v>218</v>
      </c>
      <c r="ADB39" s="68">
        <f t="shared" si="2088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9"/>
        <v>439</v>
      </c>
      <c r="ADJ39" s="68">
        <f t="shared" si="2090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91"/>
        <v>417</v>
      </c>
      <c r="ADR39" s="68">
        <f t="shared" si="2092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93"/>
        <v>100</v>
      </c>
      <c r="ADZ39" s="68">
        <f t="shared" si="2094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95"/>
        <v>912</v>
      </c>
      <c r="AEH39" s="68">
        <f t="shared" si="2096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7"/>
        <v>199</v>
      </c>
      <c r="AEP39" s="68">
        <f t="shared" si="2098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9"/>
        <v>404</v>
      </c>
      <c r="AEX39" s="68">
        <f t="shared" si="2100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101"/>
        <v>198</v>
      </c>
      <c r="AFF39" s="68">
        <f t="shared" si="2102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103"/>
        <v>702</v>
      </c>
      <c r="AFN39" s="68">
        <f t="shared" si="2104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105"/>
        <v>220</v>
      </c>
      <c r="AFV39" s="68">
        <f t="shared" si="2106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7"/>
        <v>442</v>
      </c>
      <c r="AGD39" s="68">
        <f t="shared" si="2108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9"/>
        <v>438</v>
      </c>
      <c r="AGL39" s="68">
        <f t="shared" si="2110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11"/>
        <v>330</v>
      </c>
      <c r="AGU39" s="68">
        <f t="shared" si="2112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13"/>
        <v>440</v>
      </c>
      <c r="AHC39" s="68">
        <f t="shared" si="2114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15"/>
        <v>218</v>
      </c>
      <c r="AHK39" s="68">
        <f t="shared" si="2116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7"/>
        <v>342</v>
      </c>
      <c r="AHS39" s="68">
        <f t="shared" si="2118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9"/>
        <v>453</v>
      </c>
      <c r="AIA39" s="68">
        <f t="shared" si="2120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21"/>
        <v>220</v>
      </c>
      <c r="AII39" s="68">
        <f t="shared" si="2122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23"/>
        <v>330</v>
      </c>
      <c r="AIQ39" s="68">
        <f t="shared" si="2124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25"/>
        <v>219</v>
      </c>
      <c r="AIY39" s="68">
        <f t="shared" si="2126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7"/>
        <v>600</v>
      </c>
      <c r="AJG39" s="68">
        <f t="shared" si="2128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9"/>
        <v>551</v>
      </c>
      <c r="AJO39" s="43">
        <f t="shared" si="2130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31"/>
        <v>399</v>
      </c>
      <c r="AJW39" s="43">
        <f t="shared" si="2132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33"/>
        <v>250</v>
      </c>
      <c r="AKE39" s="68">
        <f t="shared" si="2134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35"/>
        <v>332</v>
      </c>
      <c r="AKM39" s="184">
        <f t="shared" si="2136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7"/>
        <v>220</v>
      </c>
      <c r="AKU39" s="184">
        <f t="shared" si="2138"/>
        <v>36.666666666666664</v>
      </c>
      <c r="AKV39" s="48"/>
      <c r="AKW39" s="49"/>
      <c r="AKX39" s="49"/>
      <c r="AKY39" s="49"/>
      <c r="AKZ39" s="49"/>
      <c r="ALA39" s="49"/>
      <c r="ALB39" s="67">
        <f t="shared" si="2139"/>
        <v>0</v>
      </c>
      <c r="ALC39" s="68">
        <f t="shared" si="2140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41"/>
        <v>443</v>
      </c>
      <c r="ALK39" s="68">
        <f t="shared" si="2142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43"/>
        <v>450</v>
      </c>
      <c r="ALS39" s="68">
        <f t="shared" si="2144"/>
        <v>75</v>
      </c>
      <c r="ALT39" s="48"/>
      <c r="ALU39" s="49"/>
      <c r="ALV39" s="49"/>
      <c r="ALW39" s="49"/>
      <c r="ALX39" s="49"/>
      <c r="ALY39" s="49"/>
      <c r="ALZ39" s="67">
        <f t="shared" si="2145"/>
        <v>0</v>
      </c>
      <c r="AMA39" s="68">
        <f t="shared" si="2146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7"/>
        <v>510</v>
      </c>
      <c r="AMI39" s="68">
        <f t="shared" si="2148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9"/>
        <v>110</v>
      </c>
      <c r="AMQ39" s="68">
        <f t="shared" si="2150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51"/>
        <v>353</v>
      </c>
      <c r="AMY39" s="68">
        <f t="shared" si="2152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53"/>
        <v>438</v>
      </c>
      <c r="ANG39" s="68">
        <f t="shared" si="2154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55"/>
        <v>448</v>
      </c>
      <c r="ANO39" s="68">
        <f t="shared" si="2156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7"/>
        <v>107</v>
      </c>
      <c r="ANW39" s="68">
        <f t="shared" si="2158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9"/>
        <v>331</v>
      </c>
      <c r="AOE39" s="68">
        <f t="shared" si="2160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61"/>
        <v>110</v>
      </c>
      <c r="AOM39" s="68">
        <f t="shared" si="2162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63"/>
        <v>419</v>
      </c>
      <c r="AOU39" s="68">
        <f t="shared" si="2164"/>
        <v>69.833333333333329</v>
      </c>
      <c r="AOV39" s="48"/>
      <c r="AOW39" s="49"/>
      <c r="AOX39" s="49"/>
      <c r="AOY39" s="49"/>
      <c r="AOZ39" s="49"/>
      <c r="APA39" s="49"/>
      <c r="APB39" s="67">
        <f t="shared" si="2165"/>
        <v>0</v>
      </c>
      <c r="APC39" s="68">
        <f t="shared" si="2166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7"/>
        <v>220</v>
      </c>
      <c r="APK39" s="68">
        <f t="shared" si="2168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9"/>
        <v>325</v>
      </c>
      <c r="APS39" s="68">
        <f t="shared" si="2170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71"/>
        <v>662</v>
      </c>
      <c r="AQA39" s="68">
        <f t="shared" si="2172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73"/>
        <v>110</v>
      </c>
      <c r="AQI39" s="68">
        <f t="shared" si="2174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75"/>
        <v>427</v>
      </c>
      <c r="AQQ39" s="68">
        <f t="shared" si="2176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7"/>
        <v>439</v>
      </c>
      <c r="AQY39" s="68">
        <f t="shared" si="2178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9"/>
        <v>602</v>
      </c>
      <c r="ARG39" s="68">
        <f t="shared" si="2180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81"/>
        <v>547</v>
      </c>
      <c r="ARO39" s="68">
        <f t="shared" si="2182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83"/>
        <v>494</v>
      </c>
      <c r="ARW39" s="68">
        <f t="shared" si="2184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85"/>
        <v>462</v>
      </c>
      <c r="ASE39" s="68">
        <f t="shared" si="2186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7"/>
        <v>745</v>
      </c>
      <c r="ASM39" s="68">
        <f t="shared" si="2188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9"/>
        <v>436</v>
      </c>
      <c r="ASU39" s="68">
        <f t="shared" si="2190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91"/>
        <v>482</v>
      </c>
      <c r="ATC39" s="68">
        <f t="shared" si="2192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93"/>
        <v>107</v>
      </c>
      <c r="ATK39" s="68">
        <f t="shared" si="2194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95"/>
        <v>196</v>
      </c>
      <c r="ATS39" s="68">
        <f t="shared" si="2196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7"/>
        <v>220</v>
      </c>
      <c r="AUA39" s="68">
        <f t="shared" si="2198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9"/>
        <v>439</v>
      </c>
      <c r="AUI39" s="68">
        <f t="shared" si="2200"/>
        <v>73.166666666666671</v>
      </c>
      <c r="AUJ39" s="48"/>
      <c r="AUK39" s="49"/>
      <c r="AUL39" s="49"/>
      <c r="AUM39" s="49"/>
      <c r="AUN39" s="49"/>
      <c r="AUO39" s="49"/>
      <c r="AUP39" s="67">
        <f t="shared" si="2201"/>
        <v>0</v>
      </c>
      <c r="AUQ39" s="68">
        <f t="shared" si="2202"/>
        <v>0</v>
      </c>
      <c r="AUR39" s="48"/>
      <c r="AUS39" s="49"/>
      <c r="AUT39" s="49"/>
      <c r="AUU39" s="49"/>
      <c r="AUV39" s="49"/>
      <c r="AUW39" s="49"/>
      <c r="AUX39" s="67">
        <f t="shared" si="2203"/>
        <v>0</v>
      </c>
      <c r="AUY39" s="68">
        <f t="shared" si="2204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205"/>
        <v>439</v>
      </c>
      <c r="AVG39" s="68">
        <f t="shared" si="2206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7"/>
        <v>111</v>
      </c>
      <c r="AVO39" s="68">
        <f t="shared" si="2208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9"/>
        <v>109</v>
      </c>
      <c r="AVW39" s="68">
        <f t="shared" si="2210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11"/>
        <v>110</v>
      </c>
      <c r="AWE39" s="68">
        <f t="shared" si="2212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13"/>
        <v>110</v>
      </c>
      <c r="AWM39" s="184">
        <f t="shared" si="2214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15"/>
        <v>327</v>
      </c>
      <c r="AWU39" s="43">
        <f t="shared" si="2216"/>
        <v>54.5</v>
      </c>
      <c r="AWV39" s="48"/>
      <c r="AWW39" s="49"/>
      <c r="AWX39" s="49"/>
      <c r="AWY39" s="49"/>
      <c r="AWZ39" s="49"/>
      <c r="AXA39" s="49"/>
      <c r="AXB39" s="42">
        <f t="shared" si="2217"/>
        <v>0</v>
      </c>
      <c r="AXC39" s="43">
        <f t="shared" si="2218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9"/>
        <v>112</v>
      </c>
      <c r="AXK39" s="43">
        <f t="shared" si="2220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21"/>
        <v>220</v>
      </c>
      <c r="AXS39" s="43">
        <f t="shared" si="2222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23"/>
        <v>102</v>
      </c>
      <c r="AYA39" s="43">
        <f t="shared" si="2224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25"/>
        <v>210</v>
      </c>
      <c r="AYI39" s="43">
        <f t="shared" si="2226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7"/>
        <v>138</v>
      </c>
      <c r="AYQ39" s="43">
        <f t="shared" si="2228"/>
        <v>23</v>
      </c>
      <c r="AYR39" s="48"/>
      <c r="AYS39" s="49"/>
      <c r="AYT39" s="49"/>
      <c r="AYU39" s="49"/>
      <c r="AYV39" s="49"/>
      <c r="AYW39" s="49"/>
      <c r="AYX39" s="42">
        <f t="shared" si="2229"/>
        <v>0</v>
      </c>
      <c r="AYY39" s="43">
        <f t="shared" si="2230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31"/>
        <v>219</v>
      </c>
      <c r="AZG39" s="43">
        <f t="shared" si="2232"/>
        <v>36.5</v>
      </c>
      <c r="AZH39" s="48"/>
      <c r="AZI39" s="49"/>
      <c r="AZJ39" s="49"/>
      <c r="AZK39" s="49"/>
      <c r="AZL39" s="49"/>
      <c r="AZM39" s="49"/>
      <c r="AZN39" s="42">
        <f t="shared" si="2233"/>
        <v>0</v>
      </c>
      <c r="AZO39" s="43">
        <f t="shared" si="2234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35"/>
        <v>110</v>
      </c>
      <c r="AZW39" s="43">
        <f t="shared" si="2236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7"/>
        <v>230</v>
      </c>
      <c r="BAE39" s="43">
        <f t="shared" si="2238"/>
        <v>38.333333333333336</v>
      </c>
      <c r="BAF39" s="48"/>
      <c r="BAG39" s="49"/>
      <c r="BAH39" s="49"/>
      <c r="BAI39" s="49"/>
      <c r="BAJ39" s="49"/>
      <c r="BAK39" s="49"/>
      <c r="BAL39" s="42">
        <f t="shared" si="2239"/>
        <v>0</v>
      </c>
      <c r="BAM39" s="43">
        <f t="shared" si="2240"/>
        <v>0</v>
      </c>
      <c r="BAN39" s="48"/>
      <c r="BAO39" s="49"/>
      <c r="BAP39" s="49"/>
      <c r="BAQ39" s="49"/>
      <c r="BAR39" s="49"/>
      <c r="BAS39" s="49"/>
      <c r="BAT39" s="42">
        <f t="shared" si="2241"/>
        <v>0</v>
      </c>
      <c r="BAU39" s="43">
        <f t="shared" si="2242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43"/>
        <v>265</v>
      </c>
      <c r="BBC39" s="43">
        <f t="shared" si="2244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45"/>
        <v>110</v>
      </c>
      <c r="BBK39" s="43">
        <f t="shared" si="2246"/>
        <v>18.333333333333332</v>
      </c>
      <c r="BBL39" s="48"/>
      <c r="BBM39" s="49"/>
      <c r="BBN39" s="49"/>
      <c r="BBO39" s="49"/>
      <c r="BBP39" s="49"/>
      <c r="BBQ39" s="49"/>
      <c r="BBR39" s="42">
        <f t="shared" si="2247"/>
        <v>0</v>
      </c>
      <c r="BBS39" s="43">
        <f t="shared" si="2248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9"/>
        <v>214</v>
      </c>
      <c r="BCA39" s="43">
        <f t="shared" si="2250"/>
        <v>35.666666666666664</v>
      </c>
      <c r="BCB39" s="48"/>
      <c r="BCC39" s="49"/>
      <c r="BCD39" s="49"/>
      <c r="BCE39" s="49"/>
      <c r="BCF39" s="49"/>
      <c r="BCG39" s="49"/>
      <c r="BCH39" s="42">
        <f t="shared" si="2251"/>
        <v>0</v>
      </c>
      <c r="BCI39" s="43">
        <f t="shared" si="2252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53"/>
        <v>110</v>
      </c>
      <c r="BCQ39" s="43">
        <f t="shared" si="2254"/>
        <v>18.333333333333332</v>
      </c>
      <c r="BCR39" s="48"/>
      <c r="BCS39" s="49"/>
      <c r="BCT39" s="49"/>
      <c r="BCU39" s="49"/>
      <c r="BCV39" s="49"/>
      <c r="BCW39" s="49"/>
      <c r="BCX39" s="42">
        <f t="shared" si="2255"/>
        <v>0</v>
      </c>
      <c r="BCY39" s="43">
        <f t="shared" si="2256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7"/>
        <v>120</v>
      </c>
      <c r="BDG39" s="43">
        <f t="shared" si="2258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9"/>
        <v>110</v>
      </c>
      <c r="BDO39" s="43">
        <f t="shared" si="2260"/>
        <v>18.333333333333332</v>
      </c>
      <c r="BDP39" s="48"/>
      <c r="BDQ39" s="49"/>
      <c r="BDR39" s="49"/>
      <c r="BDS39" s="49"/>
      <c r="BDT39" s="49"/>
      <c r="BDU39" s="49"/>
      <c r="BDV39" s="42">
        <f t="shared" si="2261"/>
        <v>0</v>
      </c>
      <c r="BDW39" s="43">
        <f t="shared" si="2262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63"/>
        <v>217</v>
      </c>
      <c r="BEE39" s="43">
        <f t="shared" si="2264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65"/>
        <v>100</v>
      </c>
      <c r="BEM39" s="43">
        <f t="shared" si="2266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7"/>
        <v>106</v>
      </c>
      <c r="BEU39" s="43">
        <f t="shared" si="2268"/>
        <v>17.666666666666668</v>
      </c>
      <c r="BEV39" s="82"/>
      <c r="BEW39" s="83"/>
      <c r="BEX39" s="83"/>
      <c r="BEY39" s="83"/>
      <c r="BEZ39" s="83"/>
      <c r="BFA39" s="83"/>
      <c r="BFB39" s="42">
        <f t="shared" si="2269"/>
        <v>0</v>
      </c>
      <c r="BFC39" s="43">
        <f t="shared" si="2270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71"/>
        <v>110</v>
      </c>
      <c r="BFK39" s="43">
        <f t="shared" si="2272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73"/>
        <v>202</v>
      </c>
      <c r="BFS39" s="43">
        <f t="shared" si="2274"/>
        <v>33.666666666666664</v>
      </c>
      <c r="BFT39" s="48"/>
      <c r="BFU39" s="49"/>
      <c r="BFV39" s="49"/>
      <c r="BFW39" s="49"/>
      <c r="BFX39" s="49"/>
      <c r="BFY39" s="49"/>
      <c r="BFZ39" s="42">
        <f t="shared" si="2275"/>
        <v>0</v>
      </c>
      <c r="BGA39" s="43">
        <f t="shared" si="2276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7"/>
        <v>218</v>
      </c>
      <c r="BGI39" s="43">
        <f t="shared" si="2278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9"/>
        <v>108</v>
      </c>
      <c r="BGQ39" s="43">
        <f t="shared" si="2280"/>
        <v>18</v>
      </c>
      <c r="BGR39" s="48"/>
      <c r="BGS39" s="49"/>
      <c r="BGT39" s="49"/>
      <c r="BGU39" s="49"/>
      <c r="BGV39" s="49"/>
      <c r="BGW39" s="49"/>
      <c r="BGX39" s="42">
        <f t="shared" si="2281"/>
        <v>0</v>
      </c>
      <c r="BGY39" s="43">
        <f t="shared" si="2282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83"/>
        <v>219</v>
      </c>
      <c r="BHG39" s="43">
        <f t="shared" si="2284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85"/>
        <v>110</v>
      </c>
      <c r="BHO39" s="43">
        <f t="shared" si="2286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7"/>
        <v>220</v>
      </c>
      <c r="BHW39" s="43">
        <f t="shared" si="2288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9"/>
        <v>119</v>
      </c>
      <c r="BIE39" s="43">
        <f t="shared" si="2290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91"/>
        <v>98</v>
      </c>
      <c r="BIM39" s="43">
        <f t="shared" si="2292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93"/>
        <v>208</v>
      </c>
      <c r="BIU39" s="101">
        <f t="shared" si="2294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95"/>
        <v>219</v>
      </c>
      <c r="BJC39" s="101">
        <f t="shared" si="2296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7"/>
        <v>220</v>
      </c>
      <c r="BJK39" s="43">
        <f t="shared" si="2298"/>
        <v>36.666666666666664</v>
      </c>
      <c r="BJL39" s="48"/>
      <c r="BJM39" s="49"/>
      <c r="BJN39" s="49"/>
      <c r="BJO39" s="49"/>
      <c r="BJP39" s="49"/>
      <c r="BJQ39" s="49"/>
      <c r="BJR39" s="42">
        <f t="shared" si="2299"/>
        <v>0</v>
      </c>
      <c r="BJS39" s="43">
        <f t="shared" si="2300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301"/>
        <v>110</v>
      </c>
      <c r="BKA39" s="43">
        <f t="shared" si="2302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303"/>
        <v>110</v>
      </c>
      <c r="BKI39" s="68">
        <f t="shared" si="2304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305"/>
        <v>110</v>
      </c>
      <c r="BKQ39" s="43">
        <f t="shared" si="2306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7"/>
        <v>220</v>
      </c>
      <c r="BKY39" s="43">
        <f t="shared" si="2308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9"/>
        <v>110</v>
      </c>
      <c r="BLG39" s="43">
        <f t="shared" si="2310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11"/>
        <v>220</v>
      </c>
      <c r="BLO39" s="43">
        <f t="shared" si="2312"/>
        <v>36.666666666666664</v>
      </c>
      <c r="BLP39" s="48"/>
      <c r="BLQ39" s="49"/>
      <c r="BLR39" s="49"/>
      <c r="BLS39" s="49"/>
      <c r="BLT39" s="49"/>
      <c r="BLU39" s="49"/>
      <c r="BLV39" s="42">
        <f t="shared" si="2313"/>
        <v>0</v>
      </c>
      <c r="BLW39" s="43">
        <f t="shared" si="2314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15"/>
        <v>420</v>
      </c>
      <c r="BME39" s="43">
        <f t="shared" si="2316"/>
        <v>70</v>
      </c>
      <c r="BMF39" s="48"/>
      <c r="BMG39" s="49"/>
      <c r="BMH39" s="49"/>
      <c r="BMI39" s="49"/>
      <c r="BMJ39" s="49"/>
      <c r="BMK39" s="49"/>
      <c r="BML39" s="42">
        <f t="shared" si="2317"/>
        <v>0</v>
      </c>
      <c r="BMM39" s="43">
        <f t="shared" si="2318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9"/>
        <v>108</v>
      </c>
      <c r="BMU39" s="43">
        <f t="shared" si="2320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21"/>
        <v>392</v>
      </c>
      <c r="BNC39" s="43">
        <f t="shared" si="2322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23"/>
        <v>110</v>
      </c>
      <c r="BNK39" s="43">
        <f t="shared" si="2324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25"/>
        <v>110</v>
      </c>
      <c r="BNS39" s="43">
        <f t="shared" si="2326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7"/>
        <v>106</v>
      </c>
      <c r="BOA39" s="43">
        <f t="shared" si="2328"/>
        <v>17.666666666666668</v>
      </c>
      <c r="BOB39" s="48"/>
      <c r="BOC39" s="49"/>
      <c r="BOD39" s="49"/>
      <c r="BOE39" s="49"/>
      <c r="BOF39" s="49"/>
      <c r="BOG39" s="49"/>
      <c r="BOH39" s="42">
        <f t="shared" si="2329"/>
        <v>0</v>
      </c>
      <c r="BOI39" s="43">
        <f t="shared" si="2330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31"/>
        <v>120</v>
      </c>
      <c r="BOQ39" s="43">
        <f t="shared" si="2332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33"/>
        <v>111</v>
      </c>
      <c r="BOY39" s="43">
        <f t="shared" si="2334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35"/>
        <v>80</v>
      </c>
      <c r="BPG39" s="43">
        <f t="shared" si="2336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7"/>
        <v>124</v>
      </c>
      <c r="BPO39" s="43">
        <f t="shared" si="2338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9"/>
        <v>220</v>
      </c>
      <c r="BPW39" s="43">
        <f t="shared" si="2340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41"/>
        <v>160</v>
      </c>
      <c r="BQE39" s="43">
        <f t="shared" si="2342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43"/>
        <v>333</v>
      </c>
      <c r="BQM39" s="43">
        <f t="shared" si="2344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45"/>
        <v>110</v>
      </c>
      <c r="BQU39" s="43">
        <f t="shared" si="2346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7"/>
        <v>222</v>
      </c>
      <c r="BRC39" s="43">
        <f t="shared" si="2348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9"/>
        <v>110</v>
      </c>
      <c r="BRK39" s="43">
        <f t="shared" si="2350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51"/>
        <v>298</v>
      </c>
      <c r="BRS39" s="68">
        <f t="shared" si="2352"/>
        <v>49.666666666666664</v>
      </c>
      <c r="BRT39" s="63"/>
      <c r="BRU39" s="64"/>
      <c r="BRV39" s="64"/>
      <c r="BRW39" s="64"/>
      <c r="BRX39" s="64"/>
      <c r="BRY39" s="64"/>
      <c r="BRZ39" s="67">
        <f t="shared" si="2353"/>
        <v>0</v>
      </c>
      <c r="BSA39" s="43">
        <f t="shared" si="2354"/>
        <v>0</v>
      </c>
      <c r="BSB39" s="48"/>
      <c r="BSC39" s="49"/>
      <c r="BSD39" s="49"/>
      <c r="BSE39" s="49"/>
      <c r="BSF39" s="49"/>
      <c r="BSG39" s="49"/>
      <c r="BSH39" s="67">
        <f t="shared" si="2355"/>
        <v>0</v>
      </c>
      <c r="BSI39" s="43">
        <f t="shared" si="2356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7"/>
        <v>341</v>
      </c>
      <c r="BSQ39" s="43">
        <f t="shared" si="2358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9"/>
        <v>111</v>
      </c>
      <c r="BSY39" s="43">
        <f t="shared" si="2360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61"/>
        <v>330</v>
      </c>
      <c r="BTG39" s="43">
        <f t="shared" si="2362"/>
        <v>55</v>
      </c>
      <c r="BTH39" s="48"/>
      <c r="BTI39" s="49"/>
      <c r="BTJ39" s="49"/>
      <c r="BTK39" s="49"/>
      <c r="BTL39" s="49"/>
      <c r="BTM39" s="49"/>
      <c r="BTN39" s="67">
        <f t="shared" si="2363"/>
        <v>0</v>
      </c>
      <c r="BTO39" s="68">
        <f t="shared" si="2364"/>
        <v>0</v>
      </c>
      <c r="BTP39" s="48"/>
      <c r="BTQ39" s="49"/>
      <c r="BTR39" s="49"/>
      <c r="BTS39" s="49"/>
      <c r="BTT39" s="49"/>
      <c r="BTU39" s="49"/>
      <c r="BTV39" s="67">
        <f t="shared" si="2365"/>
        <v>0</v>
      </c>
      <c r="BTW39" s="43">
        <f t="shared" si="2366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7"/>
        <v>375</v>
      </c>
      <c r="BUE39" s="68">
        <f t="shared" si="2368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9"/>
        <v>218</v>
      </c>
      <c r="BUM39" s="68">
        <f t="shared" si="2370"/>
        <v>36.333333333333336</v>
      </c>
      <c r="BUN39" s="48"/>
      <c r="BUO39" s="49"/>
      <c r="BUP39" s="49"/>
      <c r="BUQ39" s="49"/>
      <c r="BUR39" s="49"/>
      <c r="BUS39" s="49"/>
      <c r="BUT39" s="67">
        <f t="shared" si="2371"/>
        <v>0</v>
      </c>
      <c r="BUU39" s="68">
        <f t="shared" si="2372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73"/>
        <v>232</v>
      </c>
      <c r="BVC39" s="68">
        <f t="shared" si="2374"/>
        <v>38.666666666666664</v>
      </c>
      <c r="BVD39" s="48"/>
      <c r="BVE39" s="49"/>
      <c r="BVF39" s="49"/>
      <c r="BVG39" s="49"/>
      <c r="BVH39" s="49"/>
      <c r="BVI39" s="49"/>
      <c r="BVJ39" s="67">
        <f t="shared" si="2375"/>
        <v>0</v>
      </c>
      <c r="BVK39" s="68">
        <f t="shared" si="2376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7"/>
        <v>201</v>
      </c>
      <c r="BVS39" s="68">
        <f t="shared" si="2378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9"/>
        <v>219</v>
      </c>
      <c r="BWA39" s="68">
        <f t="shared" si="2380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81"/>
        <v>219</v>
      </c>
      <c r="BWI39" s="68">
        <f t="shared" si="2382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83"/>
        <v>328</v>
      </c>
      <c r="BWQ39" s="68">
        <f t="shared" si="2384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85"/>
        <v>549</v>
      </c>
      <c r="BWY39" s="68">
        <f t="shared" si="2386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7"/>
        <v>149</v>
      </c>
      <c r="BXG39" s="68">
        <f t="shared" si="2388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9"/>
        <v>439</v>
      </c>
      <c r="BXO39" s="68">
        <f t="shared" si="2390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91"/>
        <v>220</v>
      </c>
      <c r="BXW39" s="68">
        <f t="shared" si="1596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92"/>
        <v>303</v>
      </c>
      <c r="BYE39" s="68">
        <f t="shared" si="2393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94"/>
        <v>310</v>
      </c>
      <c r="BYM39" s="68">
        <f t="shared" si="2395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6"/>
        <v>725</v>
      </c>
      <c r="BYU39" s="68">
        <f t="shared" si="2397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8"/>
        <v>634</v>
      </c>
      <c r="BZC39" s="68">
        <f t="shared" si="2399"/>
        <v>105.66666666666667</v>
      </c>
      <c r="BZD39" s="48"/>
      <c r="BZE39" s="49"/>
      <c r="BZF39" s="49"/>
      <c r="BZG39" s="49"/>
      <c r="BZH39" s="49"/>
      <c r="BZI39" s="49"/>
      <c r="BZJ39" s="67">
        <f t="shared" si="2400"/>
        <v>0</v>
      </c>
      <c r="BZK39" s="68">
        <f t="shared" si="2401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402"/>
        <v>438</v>
      </c>
      <c r="BZS39" s="68">
        <f t="shared" si="2403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404"/>
        <v>223</v>
      </c>
      <c r="CAA39" s="68">
        <f t="shared" si="2405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6"/>
        <v>298</v>
      </c>
      <c r="CAI39" s="68">
        <f t="shared" si="2407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8"/>
        <v>390</v>
      </c>
      <c r="CAQ39" s="68">
        <f t="shared" si="2409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10"/>
        <v>549</v>
      </c>
      <c r="CAY39" s="68">
        <f t="shared" si="2411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12"/>
        <v>110</v>
      </c>
      <c r="CBG39" s="68">
        <f t="shared" si="2413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14"/>
        <v>572</v>
      </c>
      <c r="CBO39" s="68">
        <f t="shared" si="2415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6"/>
        <v>330</v>
      </c>
      <c r="CBW39" s="68">
        <f t="shared" si="2417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8"/>
        <v>330</v>
      </c>
      <c r="CCE39" s="68">
        <f t="shared" si="2419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20"/>
        <v>218</v>
      </c>
      <c r="CCM39" s="68">
        <f t="shared" si="2421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22"/>
        <v>117</v>
      </c>
      <c r="CCU39" s="68">
        <f t="shared" si="2423"/>
        <v>19.5</v>
      </c>
      <c r="CCV39" s="48"/>
      <c r="CCW39" s="49"/>
      <c r="CCX39" s="49"/>
      <c r="CCY39" s="49"/>
      <c r="CCZ39" s="49"/>
      <c r="CDA39" s="49"/>
      <c r="CDB39" s="67">
        <f t="shared" si="1641"/>
        <v>0</v>
      </c>
      <c r="CDC39" s="68">
        <f t="shared" si="1642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43"/>
        <v>312</v>
      </c>
      <c r="CDK39" s="68">
        <f t="shared" si="1644"/>
        <v>52</v>
      </c>
      <c r="CDL39" s="48"/>
      <c r="CDM39" s="49"/>
      <c r="CDN39" s="49"/>
      <c r="CDO39" s="49"/>
      <c r="CDP39" s="49"/>
      <c r="CDQ39" s="49"/>
      <c r="CDR39" s="67">
        <f t="shared" si="1645"/>
        <v>0</v>
      </c>
      <c r="CDS39" s="68">
        <f t="shared" si="1646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7"/>
        <v>39</v>
      </c>
      <c r="CEA39" s="68">
        <f t="shared" si="1648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9"/>
        <v>40</v>
      </c>
      <c r="CEI39" s="68">
        <f t="shared" si="1650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51"/>
        <v>210</v>
      </c>
      <c r="CEQ39" s="68">
        <f t="shared" si="1652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53"/>
        <v>203</v>
      </c>
      <c r="CEY39" s="68">
        <f t="shared" si="1654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55"/>
        <v>265</v>
      </c>
      <c r="CFG39" s="68">
        <f t="shared" si="1656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7"/>
        <v>220</v>
      </c>
      <c r="CFO39" s="68">
        <f t="shared" si="1658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9"/>
        <v>310</v>
      </c>
      <c r="CFW39" s="68">
        <f t="shared" si="1660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61"/>
        <v>343</v>
      </c>
      <c r="CGE39" s="68">
        <f t="shared" si="1662"/>
        <v>57.166666666666664</v>
      </c>
      <c r="CGF39" s="48"/>
      <c r="CGG39" s="49"/>
      <c r="CGH39" s="49"/>
      <c r="CGI39" s="49"/>
      <c r="CGJ39" s="49"/>
      <c r="CGK39" s="49"/>
      <c r="CGL39" s="67">
        <f t="shared" si="1663"/>
        <v>0</v>
      </c>
      <c r="CGM39" s="68">
        <f t="shared" si="1664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65"/>
        <v>109</v>
      </c>
      <c r="CGU39" s="68">
        <f t="shared" si="1666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7"/>
        <v>626</v>
      </c>
      <c r="CHC39" s="68">
        <f t="shared" si="1668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9"/>
        <v>220</v>
      </c>
      <c r="CHK39" s="68">
        <f t="shared" si="1670"/>
        <v>36.666666666666664</v>
      </c>
      <c r="CHL39" s="48"/>
      <c r="CHM39" s="49"/>
      <c r="CHN39" s="49"/>
      <c r="CHO39" s="49"/>
      <c r="CHP39" s="49"/>
      <c r="CHQ39" s="49"/>
      <c r="CHR39" s="67">
        <f t="shared" si="1671"/>
        <v>0</v>
      </c>
      <c r="CHS39" s="68">
        <f t="shared" si="1672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73"/>
        <v>310</v>
      </c>
      <c r="CIA39" s="68">
        <f t="shared" si="1674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75"/>
        <v>328</v>
      </c>
      <c r="CII39" s="68">
        <f t="shared" si="1676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7"/>
        <v>109</v>
      </c>
      <c r="CIQ39" s="68">
        <f t="shared" si="1678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9"/>
        <v>289</v>
      </c>
      <c r="CIY39" s="68">
        <f t="shared" si="1680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81"/>
        <v>226</v>
      </c>
      <c r="CJG39" s="68">
        <f t="shared" si="1682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83"/>
        <v>201</v>
      </c>
      <c r="CJO39" s="184">
        <f t="shared" si="1684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85"/>
        <v>229</v>
      </c>
      <c r="CJW39" s="68">
        <f t="shared" si="1686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24"/>
        <v>219</v>
      </c>
      <c r="CKE39" s="68">
        <f t="shared" si="1687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8"/>
        <v>230</v>
      </c>
      <c r="CKM39" s="68">
        <f t="shared" si="1689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90"/>
        <v>220</v>
      </c>
      <c r="CKU39" s="68">
        <f t="shared" si="1691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92"/>
        <v>329</v>
      </c>
      <c r="CLC39" s="68">
        <f t="shared" si="1693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94"/>
        <v>109</v>
      </c>
      <c r="CLK39" s="68">
        <f t="shared" si="1695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6"/>
        <v>120</v>
      </c>
      <c r="CLS39" s="68">
        <f t="shared" si="1697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8"/>
        <v>220</v>
      </c>
      <c r="CMA39" s="68">
        <f t="shared" si="1699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700"/>
        <v>365</v>
      </c>
      <c r="CMI39" s="68">
        <f t="shared" si="1701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702"/>
        <v>434</v>
      </c>
      <c r="CMQ39" s="68">
        <f t="shared" si="1703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704"/>
        <v>97</v>
      </c>
      <c r="CMY39" s="68">
        <f t="shared" si="1705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6"/>
        <v>329</v>
      </c>
      <c r="CNG39" s="68">
        <f t="shared" si="1707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8"/>
        <v>877</v>
      </c>
      <c r="CNO39" s="68">
        <f t="shared" si="1709"/>
        <v>146.16666666666666</v>
      </c>
      <c r="CNP39" s="48"/>
      <c r="CNQ39" s="49"/>
      <c r="CNR39" s="49"/>
      <c r="CNS39" s="49"/>
      <c r="CNT39" s="49"/>
      <c r="CNU39" s="49"/>
      <c r="CNV39" s="67">
        <f t="shared" si="1710"/>
        <v>0</v>
      </c>
      <c r="CNW39" s="68">
        <f t="shared" si="1711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12"/>
        <v>244</v>
      </c>
      <c r="COE39" s="68">
        <f t="shared" si="1713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14"/>
        <v>658</v>
      </c>
      <c r="COM39" s="68">
        <f t="shared" si="1715"/>
        <v>109.66666666666667</v>
      </c>
      <c r="CON39" s="48"/>
      <c r="COO39" s="49"/>
      <c r="COP39" s="49"/>
      <c r="COQ39" s="49"/>
      <c r="COR39" s="49"/>
      <c r="COS39" s="49"/>
      <c r="COT39" s="67">
        <f t="shared" si="1716"/>
        <v>0</v>
      </c>
      <c r="COU39" s="68">
        <f t="shared" si="1717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8"/>
        <v>110</v>
      </c>
      <c r="CPC39" s="68">
        <f t="shared" si="1719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20"/>
        <v>11</v>
      </c>
      <c r="CPK39" s="68">
        <f t="shared" si="1721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22"/>
        <v>108</v>
      </c>
      <c r="CPS39" s="68">
        <f t="shared" si="1723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24"/>
        <v>414</v>
      </c>
      <c r="CQA39" s="68">
        <f t="shared" si="1725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6"/>
        <v>189</v>
      </c>
      <c r="CQI39" s="68">
        <f t="shared" si="1727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8"/>
        <v>0</v>
      </c>
      <c r="CQQ39" s="68">
        <f t="shared" si="1729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0"/>
        <v>0</v>
      </c>
      <c r="CQY39" s="68">
        <f t="shared" si="1731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32"/>
        <v>411</v>
      </c>
      <c r="CRG39" s="68">
        <f t="shared" si="1733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4"/>
        <v>0</v>
      </c>
      <c r="CRO39" s="68">
        <f t="shared" si="1735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6"/>
        <v>248</v>
      </c>
      <c r="CRW39" s="68">
        <f t="shared" si="1737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8"/>
        <v>592</v>
      </c>
      <c r="CSE39" s="68">
        <f t="shared" si="1739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40"/>
        <v>1</v>
      </c>
      <c r="CSM39" s="68">
        <f t="shared" si="1741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42"/>
        <v>224</v>
      </c>
      <c r="CSU39" s="68">
        <f t="shared" si="1743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44"/>
        <v>237</v>
      </c>
      <c r="CTC39" s="68">
        <f t="shared" si="1745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6"/>
        <v>431</v>
      </c>
      <c r="CTK39" s="68">
        <f t="shared" si="1747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8"/>
        <v>218</v>
      </c>
      <c r="CTS39" s="68">
        <f t="shared" si="1749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50"/>
        <v>606</v>
      </c>
      <c r="CUA39" s="68">
        <f t="shared" si="1751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52"/>
        <v>0</v>
      </c>
      <c r="CUI39" s="68">
        <f t="shared" si="1753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54"/>
        <v>551</v>
      </c>
      <c r="CUQ39" s="68">
        <f t="shared" si="1755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6"/>
        <v>0</v>
      </c>
      <c r="CUY39" s="68">
        <f t="shared" si="1757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8"/>
        <v>335</v>
      </c>
      <c r="CVG39" s="68">
        <f t="shared" si="1759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60"/>
        <v>330</v>
      </c>
      <c r="CVO39" s="68">
        <f t="shared" si="1761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62"/>
        <v>330</v>
      </c>
      <c r="CVW39" s="68">
        <f t="shared" si="1763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4"/>
        <v>0</v>
      </c>
      <c r="CWE39" s="68">
        <f t="shared" si="1765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6"/>
        <v>318</v>
      </c>
      <c r="CWM39" s="68">
        <f t="shared" si="1767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8"/>
        <v>210</v>
      </c>
      <c r="CWU39" s="68">
        <f t="shared" si="1769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70"/>
        <v>220</v>
      </c>
      <c r="CXC39" s="43">
        <f t="shared" si="1771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72"/>
        <v>110</v>
      </c>
      <c r="CXK39" s="43">
        <f t="shared" si="1773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74"/>
        <v>323</v>
      </c>
      <c r="CXS39" s="43">
        <f t="shared" si="1775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6"/>
        <v>110</v>
      </c>
      <c r="CYA39" s="43">
        <f t="shared" si="1777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8"/>
        <v>330</v>
      </c>
      <c r="CYI39" s="43">
        <f t="shared" si="1779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80"/>
        <v>547</v>
      </c>
      <c r="CYQ39" s="43">
        <f t="shared" si="1781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82"/>
        <v>0</v>
      </c>
      <c r="CYY39" s="43">
        <f t="shared" si="1783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84"/>
        <v>330</v>
      </c>
      <c r="CZG39" s="43">
        <f t="shared" si="1785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6"/>
        <v>495</v>
      </c>
      <c r="CZO39" s="43">
        <f t="shared" si="1787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8"/>
        <v>328</v>
      </c>
      <c r="CZW39" s="43">
        <f t="shared" si="1789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90"/>
        <v>110</v>
      </c>
      <c r="DAE39" s="68">
        <f t="shared" si="1791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92"/>
        <v>711</v>
      </c>
      <c r="DAM39" s="68">
        <f t="shared" si="1793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94"/>
        <v>285</v>
      </c>
      <c r="DAU39" s="68">
        <f t="shared" si="1795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6"/>
        <v>661</v>
      </c>
      <c r="DBC39" s="68">
        <f t="shared" si="1797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8"/>
        <v>600</v>
      </c>
      <c r="DBK39" s="68">
        <f t="shared" si="1799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800"/>
        <v>230</v>
      </c>
      <c r="DBS39" s="68">
        <f t="shared" si="1801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802"/>
        <v>111</v>
      </c>
      <c r="DCA39" s="68">
        <f t="shared" si="1803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804"/>
        <v>1101</v>
      </c>
      <c r="DCI39" s="68">
        <f t="shared" si="1805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6"/>
        <v>448</v>
      </c>
      <c r="DCQ39" s="68">
        <f t="shared" si="1807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8"/>
        <v>629</v>
      </c>
      <c r="DCY39" s="68">
        <f t="shared" si="1809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10"/>
        <v>437</v>
      </c>
      <c r="DDG39" s="68">
        <f t="shared" si="1811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12"/>
        <v>110</v>
      </c>
      <c r="DDO39" s="43">
        <f t="shared" si="1813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14"/>
        <v>606</v>
      </c>
      <c r="DDW39" s="43">
        <f t="shared" si="1815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6"/>
        <v>0</v>
      </c>
      <c r="DEE39" s="43">
        <f t="shared" si="1817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8"/>
        <v>406</v>
      </c>
      <c r="DEM39" s="43">
        <f t="shared" si="1819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20"/>
        <v>334</v>
      </c>
      <c r="DEU39" s="43">
        <f t="shared" si="1821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22"/>
        <v>894</v>
      </c>
      <c r="DFC39" s="43">
        <f t="shared" si="1823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24"/>
        <v>148</v>
      </c>
      <c r="DFK39" s="43">
        <f t="shared" si="1825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6"/>
        <v>660</v>
      </c>
      <c r="DFS39" s="68">
        <f t="shared" si="1827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8"/>
        <v>1484</v>
      </c>
      <c r="DGA39" s="43">
        <f t="shared" si="1829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30"/>
        <v>648</v>
      </c>
      <c r="DGI39" s="43">
        <f t="shared" si="1831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32"/>
        <v>442</v>
      </c>
      <c r="DGQ39" s="68">
        <f t="shared" si="1833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34"/>
        <v>850</v>
      </c>
      <c r="DGY39" s="68">
        <f t="shared" si="1835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6"/>
        <v>638</v>
      </c>
      <c r="DHG39" s="68">
        <f t="shared" si="1837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8"/>
        <v>1008</v>
      </c>
      <c r="DHO39" s="68">
        <f t="shared" si="1839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0"/>
        <v>0</v>
      </c>
      <c r="DHW39" s="68">
        <f t="shared" si="1841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42"/>
        <v>335</v>
      </c>
      <c r="DIE39" s="68">
        <f t="shared" si="1843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44"/>
        <v>331</v>
      </c>
      <c r="DIM39" s="68">
        <f t="shared" si="1845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6"/>
        <v>110</v>
      </c>
      <c r="DIU39" s="68">
        <f t="shared" si="1847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8"/>
        <v>0</v>
      </c>
      <c r="DJC39" s="68">
        <f t="shared" si="1849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50"/>
        <v>325</v>
      </c>
      <c r="DJK39" s="68">
        <f t="shared" si="1851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52"/>
        <v>220</v>
      </c>
      <c r="DJS39" s="68">
        <f t="shared" si="1853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54"/>
        <v>220</v>
      </c>
      <c r="DKA39" s="68">
        <f t="shared" si="1855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6"/>
        <v>112</v>
      </c>
      <c r="DKI39" s="68">
        <f t="shared" si="1857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8"/>
        <v>330</v>
      </c>
      <c r="DKQ39" s="68">
        <f t="shared" si="1859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60"/>
        <v>0</v>
      </c>
      <c r="DKY39" s="68">
        <f t="shared" si="1861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62"/>
        <v>220</v>
      </c>
      <c r="DLG39" s="68">
        <f t="shared" si="1863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64"/>
        <v>1083</v>
      </c>
      <c r="DLO39" s="68">
        <f t="shared" si="1865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6"/>
        <v>0</v>
      </c>
      <c r="DLW39" s="68">
        <f t="shared" si="1867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8"/>
        <v>0</v>
      </c>
      <c r="DME39" s="68">
        <f t="shared" si="1869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70"/>
        <v>94</v>
      </c>
      <c r="DMM39" s="68">
        <f t="shared" si="1871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72"/>
        <v>330</v>
      </c>
      <c r="DMU39" s="68">
        <f t="shared" si="1873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74"/>
        <v>440</v>
      </c>
      <c r="DNC39" s="68">
        <f t="shared" si="1875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6"/>
        <v>1340</v>
      </c>
      <c r="DNK39" s="68">
        <f t="shared" si="1877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8"/>
        <v>325</v>
      </c>
      <c r="DNS39" s="68">
        <f t="shared" si="1879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80"/>
        <v>261</v>
      </c>
      <c r="DOA39" s="68">
        <f t="shared" si="1881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82"/>
        <v>335</v>
      </c>
      <c r="DOI39" s="68">
        <f t="shared" si="1883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84"/>
        <v>329</v>
      </c>
      <c r="DOQ39" s="68">
        <f t="shared" si="1885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6"/>
        <v>330</v>
      </c>
      <c r="DOY39" s="68">
        <f t="shared" si="1887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8"/>
        <v>330</v>
      </c>
      <c r="DPG39" s="68">
        <f t="shared" si="1889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90"/>
        <v>335</v>
      </c>
      <c r="DPO39" s="68">
        <f t="shared" si="1891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92"/>
        <v>0</v>
      </c>
      <c r="DPW39" s="492">
        <f t="shared" si="1893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94"/>
        <v>324</v>
      </c>
      <c r="DQE39" s="492">
        <f t="shared" si="1895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6"/>
        <v>328</v>
      </c>
      <c r="DQM39" s="492">
        <f t="shared" si="1897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8"/>
        <v>219</v>
      </c>
      <c r="DQU39" s="68">
        <f t="shared" si="1899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900"/>
        <v>330</v>
      </c>
      <c r="DRC39" s="492">
        <f t="shared" si="1901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902"/>
        <v>0</v>
      </c>
      <c r="DRK39" s="492">
        <f t="shared" si="1903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9"/>
        <v>327</v>
      </c>
      <c r="DRS39" s="68">
        <f t="shared" si="1600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601"/>
        <v>221</v>
      </c>
      <c r="DSA39" s="68">
        <f t="shared" si="1602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603"/>
        <v>166</v>
      </c>
      <c r="DSI39" s="68">
        <f t="shared" si="1604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605"/>
        <v>107</v>
      </c>
      <c r="DSQ39" s="68">
        <f t="shared" si="1606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7"/>
        <v>351</v>
      </c>
      <c r="DSY39" s="68">
        <f t="shared" si="1608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9"/>
        <v>109</v>
      </c>
      <c r="DTG39" s="68">
        <f t="shared" si="1610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11"/>
        <v>663</v>
      </c>
      <c r="DTO39" s="68">
        <f t="shared" si="1612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13"/>
        <v>0</v>
      </c>
      <c r="DTW39" s="68">
        <f t="shared" si="1614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15"/>
        <v>439</v>
      </c>
      <c r="DUE39" s="68">
        <f t="shared" si="1616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7"/>
        <v>437</v>
      </c>
      <c r="DUM39" s="68">
        <f t="shared" si="1618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9"/>
        <v>551</v>
      </c>
      <c r="DUU39" s="68">
        <f t="shared" si="1620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21"/>
        <v>320</v>
      </c>
      <c r="DVC39" s="68">
        <f t="shared" si="1622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23"/>
        <v>401</v>
      </c>
      <c r="DVK39" s="68">
        <f t="shared" si="1624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25"/>
        <v>399</v>
      </c>
      <c r="DVS39" s="68">
        <f t="shared" si="1626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7"/>
        <v>577</v>
      </c>
      <c r="DWA39" s="68">
        <f t="shared" si="1628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9"/>
        <v>440</v>
      </c>
      <c r="DWI39" s="68">
        <f t="shared" si="1630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31"/>
        <v>666</v>
      </c>
      <c r="DWQ39" s="68">
        <f t="shared" si="1632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33"/>
        <v>330</v>
      </c>
      <c r="DWY39" s="68">
        <f t="shared" si="1634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35"/>
        <v>441</v>
      </c>
      <c r="DXG39" s="68">
        <f t="shared" si="1636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7"/>
        <v>550</v>
      </c>
      <c r="DXO39" s="68">
        <f t="shared" si="1638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8"/>
        <v>400</v>
      </c>
      <c r="DXW39" s="68">
        <f t="shared" si="1329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30"/>
        <v>439</v>
      </c>
      <c r="DYE39" s="68">
        <f t="shared" si="1331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32"/>
        <v>337</v>
      </c>
      <c r="DYM39" s="68">
        <f t="shared" si="1333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4"/>
        <v>430</v>
      </c>
      <c r="DYU39" s="68">
        <f t="shared" si="1335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6"/>
        <v>231</v>
      </c>
      <c r="DZC39" s="68">
        <f t="shared" si="1337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8"/>
        <v>224</v>
      </c>
      <c r="DZK39" s="68">
        <f t="shared" si="1339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40"/>
        <v>337</v>
      </c>
      <c r="DZS39" s="68">
        <f t="shared" si="1341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2"/>
        <v>0</v>
      </c>
      <c r="EAA39" s="68">
        <f t="shared" si="1343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4"/>
        <v>330</v>
      </c>
      <c r="EAI39" s="68">
        <f t="shared" si="1345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6"/>
        <v>110</v>
      </c>
      <c r="EAQ39" s="68">
        <f t="shared" si="1347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8"/>
        <v>441</v>
      </c>
      <c r="EAY39" s="68">
        <f t="shared" si="1349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50"/>
        <v>220</v>
      </c>
      <c r="EBG39" s="68">
        <f t="shared" si="1351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2"/>
        <v>110</v>
      </c>
      <c r="EBO39" s="68">
        <f t="shared" si="1353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4"/>
        <v>220</v>
      </c>
      <c r="EBW39" s="68">
        <f t="shared" si="1355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6"/>
        <v>330</v>
      </c>
      <c r="ECE39" s="68">
        <f t="shared" si="1357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8"/>
        <v>0</v>
      </c>
      <c r="ECM39" s="68">
        <f t="shared" si="1359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60"/>
        <v>334</v>
      </c>
      <c r="ECU39" s="68">
        <f t="shared" si="1361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62"/>
        <v>336</v>
      </c>
      <c r="EDC39" s="68">
        <f t="shared" si="1363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4"/>
        <v>330</v>
      </c>
      <c r="EDK39" s="68">
        <f t="shared" si="1365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6"/>
        <v>440</v>
      </c>
      <c r="EDS39" s="68">
        <f t="shared" si="1367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8"/>
        <v>0</v>
      </c>
      <c r="EEA39" s="68">
        <f t="shared" si="1369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70"/>
        <v>110</v>
      </c>
      <c r="EEI39" s="68">
        <f t="shared" si="1371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72"/>
        <v>441</v>
      </c>
      <c r="EEQ39" s="68">
        <f t="shared" si="1373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4"/>
        <v>530</v>
      </c>
      <c r="EEY39" s="68">
        <f t="shared" si="1375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6"/>
        <v>0</v>
      </c>
      <c r="EFG39" s="68">
        <f t="shared" si="1377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8"/>
        <v>335</v>
      </c>
      <c r="EFO39" s="68">
        <f t="shared" si="1379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0"/>
        <v>0</v>
      </c>
      <c r="EFW39" s="68">
        <f t="shared" si="1381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82"/>
        <v>110</v>
      </c>
      <c r="EGE39" s="68">
        <f t="shared" si="1383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4"/>
        <v>226</v>
      </c>
      <c r="EGM39" s="68">
        <f t="shared" si="1385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6"/>
        <v>0</v>
      </c>
      <c r="EGU39" s="68">
        <f t="shared" si="1387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8"/>
        <v>340</v>
      </c>
      <c r="EHC39" s="68">
        <f t="shared" si="1389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90"/>
        <v>0</v>
      </c>
      <c r="EHK39" s="68">
        <f t="shared" si="1391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92"/>
        <v>341</v>
      </c>
      <c r="EHS39" s="68">
        <f t="shared" si="1393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4"/>
        <v>111</v>
      </c>
      <c r="EIA39" s="68">
        <f t="shared" si="1395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6"/>
        <v>0</v>
      </c>
      <c r="EII39" s="68">
        <f t="shared" si="1397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8"/>
        <v>330</v>
      </c>
      <c r="EIQ39" s="68">
        <f t="shared" si="1399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400"/>
        <v>447</v>
      </c>
      <c r="EIY39" s="68">
        <f t="shared" si="1401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402"/>
        <v>112</v>
      </c>
      <c r="EJG39" s="68">
        <f t="shared" si="1403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4"/>
        <v>329</v>
      </c>
      <c r="EJO39" s="68">
        <f t="shared" si="1405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6"/>
        <v>618</v>
      </c>
      <c r="EJW39" s="68">
        <f t="shared" si="1407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8"/>
        <v>0</v>
      </c>
      <c r="EKE39" s="68">
        <f t="shared" si="1409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10"/>
        <v>325</v>
      </c>
      <c r="EKM39" s="68">
        <f t="shared" si="1411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12"/>
        <v>284</v>
      </c>
      <c r="EKU39" s="184">
        <f t="shared" si="1413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4"/>
        <v>888</v>
      </c>
      <c r="ELD39" s="211">
        <f t="shared" si="1415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6"/>
        <v>727</v>
      </c>
      <c r="ELL39" s="211">
        <f t="shared" si="1417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8"/>
        <v>1034</v>
      </c>
      <c r="ELT39" s="211">
        <f t="shared" si="1419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20"/>
        <v>0</v>
      </c>
      <c r="EMB39" s="211">
        <f t="shared" si="1421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22"/>
        <v>679</v>
      </c>
      <c r="EMJ39" s="211">
        <f t="shared" si="1423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4"/>
        <v>1750</v>
      </c>
      <c r="EMR39" s="211">
        <f t="shared" si="1425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6"/>
        <v>410</v>
      </c>
      <c r="EMZ39" s="211">
        <f t="shared" si="1427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8"/>
        <v>955</v>
      </c>
      <c r="ENH39" s="211">
        <f t="shared" si="1429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30"/>
        <v>523</v>
      </c>
      <c r="ENP39" s="211">
        <f t="shared" si="1431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32"/>
        <v>570</v>
      </c>
      <c r="ENX39" s="211">
        <f t="shared" si="1433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4"/>
        <v>368</v>
      </c>
      <c r="EOF39" s="211">
        <f t="shared" si="1435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6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7"/>
        <v>0</v>
      </c>
      <c r="EOV39" s="211">
        <f t="shared" si="1438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9"/>
        <v>338</v>
      </c>
      <c r="EPD39" s="211">
        <f t="shared" si="1440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41"/>
        <v>333</v>
      </c>
      <c r="EPL39" s="211">
        <f t="shared" si="1442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43"/>
        <v>227</v>
      </c>
      <c r="EPT39" s="211">
        <f t="shared" si="1444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5"/>
        <v>222</v>
      </c>
      <c r="EQB39" s="211">
        <f t="shared" si="1446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7"/>
        <v>296</v>
      </c>
      <c r="EQJ39" s="211">
        <f t="shared" si="1448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9"/>
        <v>113</v>
      </c>
      <c r="EQR39" s="211">
        <f t="shared" si="1450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51"/>
        <v>444</v>
      </c>
      <c r="EQZ39" s="211">
        <f t="shared" si="1452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53"/>
        <v>2747</v>
      </c>
      <c r="ERH39" s="211">
        <f t="shared" si="1454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5"/>
        <v>226</v>
      </c>
      <c r="ERP39" s="211">
        <f t="shared" si="1456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7"/>
        <v>223</v>
      </c>
      <c r="ERX39" s="211">
        <f t="shared" si="1458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9"/>
        <v>339</v>
      </c>
      <c r="ESF39" s="211">
        <f t="shared" si="1460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61"/>
        <v>336</v>
      </c>
      <c r="ESN39" s="211">
        <f t="shared" si="1462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63"/>
        <v>234</v>
      </c>
      <c r="ESV39" s="211">
        <f t="shared" si="1464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5"/>
        <v>333</v>
      </c>
      <c r="ETD39" s="211">
        <f t="shared" si="1466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7"/>
        <v>568</v>
      </c>
      <c r="ETL39" s="211">
        <f t="shared" si="1468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9"/>
        <v>339</v>
      </c>
      <c r="ETT39" s="211">
        <f t="shared" si="1470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71"/>
        <v>439</v>
      </c>
      <c r="EUB39" s="211">
        <f t="shared" si="1472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73"/>
        <v>657</v>
      </c>
      <c r="EUJ39" s="211">
        <f t="shared" si="1474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5"/>
        <v>0</v>
      </c>
      <c r="EUR39" s="211">
        <f t="shared" si="1476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7"/>
        <v>332</v>
      </c>
      <c r="EUZ39" s="211">
        <f t="shared" si="1478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9"/>
        <v>217</v>
      </c>
      <c r="EVH39" s="211">
        <f t="shared" si="1480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1"/>
        <v>0</v>
      </c>
      <c r="EVP39" s="211">
        <f t="shared" si="1482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3"/>
        <v>224</v>
      </c>
      <c r="EVX39" s="211">
        <f t="shared" si="1484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5"/>
        <v>550</v>
      </c>
      <c r="EWF39" s="211">
        <f t="shared" si="1486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7"/>
        <v>0</v>
      </c>
      <c r="EWN39" s="211">
        <f t="shared" si="1488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9"/>
        <v>0</v>
      </c>
      <c r="EWV39" s="211">
        <f t="shared" si="1490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1"/>
        <v>0</v>
      </c>
      <c r="EXD39" s="211">
        <f t="shared" si="1492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3"/>
        <v>0</v>
      </c>
      <c r="EXL39" s="211">
        <f t="shared" si="1494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5"/>
        <v>962</v>
      </c>
      <c r="EXT39" s="211">
        <f t="shared" si="1496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7"/>
        <v>222</v>
      </c>
      <c r="EYB39" s="211">
        <f t="shared" si="1498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9"/>
        <v>808</v>
      </c>
      <c r="EYJ39" s="211">
        <f t="shared" si="1500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1"/>
        <v>0</v>
      </c>
      <c r="EYR39" s="211">
        <f t="shared" si="1502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3"/>
        <v>648</v>
      </c>
      <c r="EYZ39" s="873">
        <f t="shared" si="1504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5"/>
        <v>0</v>
      </c>
      <c r="EZH39" s="873">
        <f t="shared" si="1506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7"/>
        <v>0</v>
      </c>
      <c r="EZP39" s="873">
        <f t="shared" si="1508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09"/>
        <v>0</v>
      </c>
      <c r="EZX39" s="873">
        <f t="shared" si="1510"/>
        <v>0</v>
      </c>
      <c r="EZY39" s="195">
        <v>0</v>
      </c>
      <c r="EZZ39" s="49">
        <v>0</v>
      </c>
      <c r="FAA39" s="49"/>
      <c r="FAB39" s="49"/>
      <c r="FAC39" s="49"/>
      <c r="FAD39" s="49"/>
      <c r="FAE39" s="872">
        <f t="shared" si="1511"/>
        <v>0</v>
      </c>
      <c r="FAF39" s="873">
        <f t="shared" si="1512"/>
        <v>0</v>
      </c>
    </row>
    <row r="40" spans="1:4088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6"/>
        <v>0</v>
      </c>
      <c r="L40" s="24">
        <f t="shared" si="1517"/>
        <v>1212</v>
      </c>
      <c r="M40" s="15">
        <f t="shared" si="1639"/>
        <v>1212</v>
      </c>
      <c r="N40" s="15">
        <v>0</v>
      </c>
      <c r="O40" s="276">
        <f t="shared" si="1229"/>
        <v>0</v>
      </c>
      <c r="P40" s="712">
        <v>103.33333333333333</v>
      </c>
      <c r="Q40" s="276"/>
      <c r="R40" s="277">
        <f t="shared" si="1519"/>
        <v>30.76923076923077</v>
      </c>
      <c r="S40" s="222">
        <v>800</v>
      </c>
      <c r="T40" s="276">
        <f t="shared" si="1640"/>
        <v>39.39</v>
      </c>
      <c r="U40" s="278"/>
      <c r="V40" s="276">
        <f t="shared" si="1233"/>
        <v>39.39</v>
      </c>
      <c r="W40" s="279">
        <f t="shared" si="1234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20"/>
        <v>0</v>
      </c>
      <c r="DEU40" s="43">
        <f t="shared" si="1821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22"/>
        <v>0</v>
      </c>
      <c r="DFC40" s="43">
        <f t="shared" si="1823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24"/>
        <v>1105</v>
      </c>
      <c r="DFK40" s="43">
        <f t="shared" si="1825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6"/>
        <v>0</v>
      </c>
      <c r="DFS40" s="68">
        <f t="shared" si="1827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8"/>
        <v>0</v>
      </c>
      <c r="DGA40" s="43">
        <f t="shared" si="1829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30"/>
        <v>844</v>
      </c>
      <c r="DGI40" s="43">
        <f t="shared" si="1831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32"/>
        <v>324</v>
      </c>
      <c r="DGQ40" s="68">
        <f t="shared" si="1833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34"/>
        <v>0</v>
      </c>
      <c r="DGY40" s="68">
        <f t="shared" si="1835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6"/>
        <v>0</v>
      </c>
      <c r="DHG40" s="68">
        <f t="shared" si="1837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8"/>
        <v>0</v>
      </c>
      <c r="DHO40" s="68">
        <f t="shared" si="1839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40"/>
        <v>200</v>
      </c>
      <c r="DHW40" s="68">
        <f t="shared" si="1841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42"/>
        <v>474</v>
      </c>
      <c r="DIE40" s="68">
        <f t="shared" si="1843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44"/>
        <v>405</v>
      </c>
      <c r="DIM40" s="68">
        <f t="shared" si="1845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6"/>
        <v>618</v>
      </c>
      <c r="DIU40" s="68">
        <f t="shared" si="1847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8"/>
        <v>365</v>
      </c>
      <c r="DJC40" s="68">
        <f t="shared" si="1849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50"/>
        <v>404</v>
      </c>
      <c r="DJK40" s="68">
        <f t="shared" si="1851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52"/>
        <v>215</v>
      </c>
      <c r="DJS40" s="68">
        <f t="shared" si="1853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54"/>
        <v>161</v>
      </c>
      <c r="DKA40" s="68">
        <f t="shared" si="1855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6"/>
        <v>0</v>
      </c>
      <c r="DKI40" s="68">
        <f t="shared" si="1857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8"/>
        <v>0</v>
      </c>
      <c r="DKQ40" s="68">
        <f t="shared" si="1859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0"/>
        <v>0</v>
      </c>
      <c r="DKY40" s="68">
        <f t="shared" si="1861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62"/>
        <v>0</v>
      </c>
      <c r="DLG40" s="68">
        <f t="shared" si="1863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64"/>
        <v>1028</v>
      </c>
      <c r="DLO40" s="68">
        <f t="shared" si="1865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6"/>
        <v>0</v>
      </c>
      <c r="DLW40" s="68">
        <f t="shared" si="1867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8"/>
        <v>0</v>
      </c>
      <c r="DME40" s="68">
        <f t="shared" si="1869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70"/>
        <v>1051</v>
      </c>
      <c r="DMM40" s="68">
        <f t="shared" si="1871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72"/>
        <v>0</v>
      </c>
      <c r="DMU40" s="68">
        <f t="shared" si="1873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74"/>
        <v>10</v>
      </c>
      <c r="DNC40" s="68">
        <f t="shared" si="1875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6"/>
        <v>245</v>
      </c>
      <c r="DNK40" s="68">
        <f t="shared" si="1877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8"/>
        <v>328</v>
      </c>
      <c r="DNS40" s="68">
        <f t="shared" si="1879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80"/>
        <v>0</v>
      </c>
      <c r="DOA40" s="68">
        <f t="shared" si="1881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82"/>
        <v>0</v>
      </c>
      <c r="DOI40" s="68">
        <f t="shared" si="1883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84"/>
        <v>218</v>
      </c>
      <c r="DOQ40" s="68">
        <f t="shared" si="1885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6"/>
        <v>900</v>
      </c>
      <c r="DOY40" s="68">
        <f t="shared" si="1887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8"/>
        <v>0</v>
      </c>
      <c r="DPG40" s="68">
        <f t="shared" si="1889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90"/>
        <v>0</v>
      </c>
      <c r="DPO40" s="68">
        <f t="shared" si="1891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2"/>
        <v>0</v>
      </c>
      <c r="DPW40" s="492">
        <f t="shared" si="1893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94"/>
        <v>0</v>
      </c>
      <c r="DQE40" s="492">
        <f t="shared" si="1895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6"/>
        <v>0</v>
      </c>
      <c r="DQM40" s="492">
        <f t="shared" si="1897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8"/>
        <v>0</v>
      </c>
      <c r="DQU40" s="68">
        <f t="shared" si="1899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0"/>
        <v>0</v>
      </c>
      <c r="DRC40" s="492">
        <f t="shared" si="1901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2"/>
        <v>0</v>
      </c>
      <c r="DRK40" s="492">
        <f t="shared" si="1903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9"/>
        <v>0</v>
      </c>
      <c r="DRS40" s="68">
        <f t="shared" si="1600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601"/>
        <v>0</v>
      </c>
      <c r="DSA40" s="68">
        <f t="shared" si="1602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603"/>
        <v>25</v>
      </c>
      <c r="DSI40" s="68">
        <f t="shared" si="1604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605"/>
        <v>0</v>
      </c>
      <c r="DSQ40" s="68">
        <f t="shared" si="1606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7"/>
        <v>0</v>
      </c>
      <c r="DSY40" s="68">
        <f t="shared" si="1608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9"/>
        <v>0</v>
      </c>
      <c r="DTG40" s="68">
        <f t="shared" si="1610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11"/>
        <v>0</v>
      </c>
      <c r="DTO40" s="68">
        <f t="shared" si="1612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3"/>
        <v>0</v>
      </c>
      <c r="DTW40" s="68">
        <f t="shared" si="1614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15"/>
        <v>0</v>
      </c>
      <c r="DUE40" s="68">
        <f t="shared" si="1616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7"/>
        <v>0</v>
      </c>
      <c r="DUM40" s="68">
        <f t="shared" si="1618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9"/>
        <v>0</v>
      </c>
      <c r="DUU40" s="68">
        <f t="shared" si="1620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21"/>
        <v>0</v>
      </c>
      <c r="DVC40" s="68">
        <f t="shared" si="1622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23"/>
        <v>0</v>
      </c>
      <c r="DVK40" s="68">
        <f t="shared" si="1624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25"/>
        <v>0</v>
      </c>
      <c r="DVS40" s="68">
        <f t="shared" si="1626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7"/>
        <v>1328</v>
      </c>
      <c r="DWA40" s="68">
        <f t="shared" si="1628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9"/>
        <v>0</v>
      </c>
      <c r="DWI40" s="68">
        <f t="shared" si="1630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31"/>
        <v>1000</v>
      </c>
      <c r="DWQ40" s="68">
        <f t="shared" si="1632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33"/>
        <v>620</v>
      </c>
      <c r="DWY40" s="68">
        <f t="shared" si="1634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35"/>
        <v>0</v>
      </c>
      <c r="DXG40" s="68">
        <f t="shared" si="1636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7"/>
        <v>0</v>
      </c>
      <c r="DXO40" s="68">
        <f t="shared" si="1638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8"/>
        <v>439</v>
      </c>
      <c r="DXW40" s="68">
        <f t="shared" si="1329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30"/>
        <v>0</v>
      </c>
      <c r="DYE40" s="68">
        <f t="shared" si="1331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32"/>
        <v>0</v>
      </c>
      <c r="DYM40" s="68">
        <f t="shared" si="1333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4"/>
        <v>0</v>
      </c>
      <c r="DYU40" s="68">
        <f t="shared" si="1335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6"/>
        <v>0</v>
      </c>
      <c r="DZC40" s="68">
        <f t="shared" si="1337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8"/>
        <v>0</v>
      </c>
      <c r="DZK40" s="68">
        <f t="shared" si="1339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40"/>
        <v>0</v>
      </c>
      <c r="DZS40" s="68">
        <f t="shared" si="1341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42"/>
        <v>544</v>
      </c>
      <c r="EAA40" s="68">
        <f t="shared" si="1343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4"/>
        <v>0</v>
      </c>
      <c r="EAI40" s="68">
        <f t="shared" si="1345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6"/>
        <v>224</v>
      </c>
      <c r="EAQ40" s="68">
        <f t="shared" si="1347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8"/>
        <v>404</v>
      </c>
      <c r="EAY40" s="68">
        <f t="shared" si="1349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50"/>
        <v>218</v>
      </c>
      <c r="EBG40" s="68">
        <f t="shared" si="1351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2"/>
        <v>480</v>
      </c>
      <c r="EBO40" s="68">
        <f t="shared" si="1353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4"/>
        <v>433</v>
      </c>
      <c r="EBW40" s="68">
        <f t="shared" si="1355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6"/>
        <v>0</v>
      </c>
      <c r="ECE40" s="68">
        <f t="shared" si="1357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8"/>
        <v>221</v>
      </c>
      <c r="ECM40" s="68">
        <f t="shared" si="1359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60"/>
        <v>225</v>
      </c>
      <c r="ECU40" s="68">
        <f t="shared" si="1361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62"/>
        <v>224</v>
      </c>
      <c r="EDC40" s="68">
        <f t="shared" si="1363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4"/>
        <v>0</v>
      </c>
      <c r="EDK40" s="68">
        <f t="shared" si="1365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6"/>
        <v>0</v>
      </c>
      <c r="EDS40" s="68">
        <f t="shared" si="1367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8"/>
        <v>110</v>
      </c>
      <c r="EEA40" s="68">
        <f t="shared" si="1369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70"/>
        <v>332</v>
      </c>
      <c r="EEI40" s="68">
        <f t="shared" si="1371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72"/>
        <v>0</v>
      </c>
      <c r="EEQ40" s="68">
        <f t="shared" si="1373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4"/>
        <v>222</v>
      </c>
      <c r="EEY40" s="68">
        <f t="shared" si="1375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6"/>
        <v>224</v>
      </c>
      <c r="EFG40" s="68">
        <f t="shared" si="1377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8"/>
        <v>0</v>
      </c>
      <c r="EFO40" s="68">
        <f t="shared" si="1379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80"/>
        <v>246</v>
      </c>
      <c r="EFW40" s="68">
        <f t="shared" si="1381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82"/>
        <v>0</v>
      </c>
      <c r="EGE40" s="68">
        <f t="shared" si="1383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4"/>
        <v>0</v>
      </c>
      <c r="EGM40" s="68">
        <f t="shared" si="1385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6"/>
        <v>323</v>
      </c>
      <c r="EGU40" s="68">
        <f t="shared" si="1387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8"/>
        <v>0</v>
      </c>
      <c r="EHC40" s="68">
        <f t="shared" si="1389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0"/>
        <v>0</v>
      </c>
      <c r="EHK40" s="68">
        <f t="shared" si="1391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92"/>
        <v>0</v>
      </c>
      <c r="EHS40" s="68">
        <f t="shared" si="1393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4"/>
        <v>726</v>
      </c>
      <c r="EIA40" s="68">
        <f t="shared" si="1395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6"/>
        <v>0</v>
      </c>
      <c r="EII40" s="68">
        <f t="shared" si="1397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8"/>
        <v>0</v>
      </c>
      <c r="EIQ40" s="68">
        <f t="shared" si="1399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400"/>
        <v>0</v>
      </c>
      <c r="EIY40" s="68">
        <f t="shared" si="1401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402"/>
        <v>0</v>
      </c>
      <c r="EJG40" s="68">
        <f t="shared" si="1403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4"/>
        <v>0</v>
      </c>
      <c r="EJO40" s="68">
        <f t="shared" si="1405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6"/>
        <v>0</v>
      </c>
      <c r="EJW40" s="68">
        <f t="shared" si="1407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8"/>
        <v>62</v>
      </c>
      <c r="EKE40" s="68">
        <f t="shared" si="1409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10"/>
        <v>219</v>
      </c>
      <c r="EKM40" s="68">
        <f t="shared" si="1411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12"/>
        <v>0</v>
      </c>
      <c r="EKU40" s="184">
        <f t="shared" si="1413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4"/>
        <v>0</v>
      </c>
      <c r="ELD40" s="211">
        <f t="shared" si="1415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6"/>
        <v>0</v>
      </c>
      <c r="ELL40" s="211">
        <f t="shared" si="1417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8"/>
        <v>0</v>
      </c>
      <c r="ELT40" s="211">
        <f t="shared" si="1419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0"/>
        <v>0</v>
      </c>
      <c r="EMB40" s="211">
        <f t="shared" si="1421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22"/>
        <v>0</v>
      </c>
      <c r="EMJ40" s="211">
        <f t="shared" si="1423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4"/>
        <v>0</v>
      </c>
      <c r="EMR40" s="211">
        <f t="shared" si="1425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6"/>
        <v>0</v>
      </c>
      <c r="EMZ40" s="211">
        <f t="shared" si="1427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8"/>
        <v>220</v>
      </c>
      <c r="ENH40" s="211">
        <f t="shared" si="1429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30"/>
        <v>0</v>
      </c>
      <c r="ENP40" s="211">
        <f t="shared" si="1431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32"/>
        <v>0</v>
      </c>
      <c r="ENX40" s="211">
        <f t="shared" si="1433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4"/>
        <v>0</v>
      </c>
      <c r="EOF40" s="211">
        <f t="shared" si="1435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6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7"/>
        <v>0</v>
      </c>
      <c r="EOV40" s="211">
        <f t="shared" si="1438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9"/>
        <v>0</v>
      </c>
      <c r="EPD40" s="211">
        <f t="shared" si="1440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1"/>
        <v>0</v>
      </c>
      <c r="EPL40" s="211">
        <f t="shared" si="1442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43"/>
        <v>0</v>
      </c>
      <c r="EPT40" s="211">
        <f t="shared" si="1444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5"/>
        <v>225</v>
      </c>
      <c r="EQB40" s="211">
        <f t="shared" si="1446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7"/>
        <v>0</v>
      </c>
      <c r="EQJ40" s="211">
        <f t="shared" si="1448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9"/>
        <v>0</v>
      </c>
      <c r="EQR40" s="211">
        <f t="shared" si="1450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51"/>
        <v>0</v>
      </c>
      <c r="EQZ40" s="211">
        <f t="shared" si="1452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53"/>
        <v>0</v>
      </c>
      <c r="ERH40" s="211">
        <f t="shared" si="1454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5"/>
        <v>0</v>
      </c>
      <c r="ERP40" s="211">
        <f t="shared" si="1456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7"/>
        <v>0</v>
      </c>
      <c r="ERX40" s="211">
        <f t="shared" si="1458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9"/>
        <v>0</v>
      </c>
      <c r="ESF40" s="211">
        <f t="shared" si="1460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61"/>
        <v>0</v>
      </c>
      <c r="ESN40" s="211">
        <f t="shared" si="1462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3"/>
        <v>20</v>
      </c>
      <c r="ESV40" s="211">
        <f t="shared" si="1464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5"/>
        <v>20</v>
      </c>
      <c r="ETD40" s="211">
        <f t="shared" si="1466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7"/>
        <v>0</v>
      </c>
      <c r="ETL40" s="211">
        <f t="shared" si="1468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9"/>
        <v>0</v>
      </c>
      <c r="ETT40" s="211">
        <f t="shared" si="1470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71"/>
        <v>0</v>
      </c>
      <c r="EUB40" s="211">
        <f t="shared" si="1472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73"/>
        <v>0</v>
      </c>
      <c r="EUJ40" s="211">
        <f t="shared" si="1474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5"/>
        <v>0</v>
      </c>
      <c r="EUR40" s="211">
        <f t="shared" si="1476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7"/>
        <v>0</v>
      </c>
      <c r="EUZ40" s="211">
        <f t="shared" si="1478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9"/>
        <v>0</v>
      </c>
      <c r="EVH40" s="211">
        <f t="shared" si="1480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1"/>
        <v>0</v>
      </c>
      <c r="EVP40" s="211">
        <f t="shared" si="1482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3"/>
        <v>0</v>
      </c>
      <c r="EVX40" s="211">
        <f t="shared" si="1484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5"/>
        <v>300</v>
      </c>
      <c r="EWF40" s="211">
        <f t="shared" si="1486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7"/>
        <v>0</v>
      </c>
      <c r="EWN40" s="211">
        <f t="shared" si="1488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9"/>
        <v>0</v>
      </c>
      <c r="EWV40" s="211">
        <f t="shared" si="1490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1"/>
        <v>0</v>
      </c>
      <c r="EXD40" s="211">
        <f t="shared" si="1492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3"/>
        <v>0</v>
      </c>
      <c r="EXL40" s="211">
        <f t="shared" si="1494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5"/>
        <v>0</v>
      </c>
      <c r="EXT40" s="211">
        <f t="shared" si="1496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7"/>
        <v>230</v>
      </c>
      <c r="EYB40" s="211">
        <f t="shared" si="1498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9"/>
        <v>0</v>
      </c>
      <c r="EYJ40" s="211">
        <f t="shared" si="1500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1"/>
        <v>0</v>
      </c>
      <c r="EYR40" s="211">
        <f t="shared" si="1502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3"/>
        <v>0</v>
      </c>
      <c r="EYZ40" s="873">
        <f t="shared" si="1504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5"/>
        <v>0</v>
      </c>
      <c r="EZH40" s="873">
        <f t="shared" si="1506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7"/>
        <v>0</v>
      </c>
      <c r="EZP40" s="873">
        <f t="shared" si="1508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09"/>
        <v>0</v>
      </c>
      <c r="EZX40" s="873">
        <f t="shared" si="1510"/>
        <v>0</v>
      </c>
      <c r="EZY40" s="195">
        <v>0</v>
      </c>
      <c r="EZZ40" s="49">
        <v>0</v>
      </c>
      <c r="FAA40" s="49"/>
      <c r="FAB40" s="49"/>
      <c r="FAC40" s="49"/>
      <c r="FAD40" s="49"/>
      <c r="FAE40" s="872">
        <f t="shared" si="1511"/>
        <v>0</v>
      </c>
      <c r="FAF40" s="873">
        <f t="shared" si="1512"/>
        <v>0</v>
      </c>
    </row>
    <row r="41" spans="1:4088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>
        <v>1783</v>
      </c>
      <c r="I41" s="24"/>
      <c r="J41" s="360">
        <f>SUMIF(SUMPK!$B:$B,$B:$B,SUMPK!$O:$O)</f>
        <v>0</v>
      </c>
      <c r="K41" s="24">
        <f t="shared" si="1226"/>
        <v>0</v>
      </c>
      <c r="L41" s="24">
        <f t="shared" si="1517"/>
        <v>2533</v>
      </c>
      <c r="M41" s="15">
        <f t="shared" si="1639"/>
        <v>2533</v>
      </c>
      <c r="N41" s="15">
        <v>33.666666666666664</v>
      </c>
      <c r="O41" s="276">
        <f t="shared" si="1229"/>
        <v>75.237623762376245</v>
      </c>
      <c r="P41" s="712">
        <v>0</v>
      </c>
      <c r="Q41" s="276">
        <f t="shared" si="1518"/>
        <v>0</v>
      </c>
      <c r="R41" s="277">
        <f t="shared" si="1519"/>
        <v>184.61538461538461</v>
      </c>
      <c r="S41" s="222">
        <v>4800</v>
      </c>
      <c r="T41" s="276">
        <f t="shared" si="1640"/>
        <v>13.720416666666667</v>
      </c>
      <c r="U41" s="278"/>
      <c r="V41" s="276">
        <f t="shared" si="1233"/>
        <v>13.720416666666667</v>
      </c>
      <c r="W41" s="279">
        <f t="shared" si="1234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904"/>
        <v>1091</v>
      </c>
      <c r="AK41" s="43">
        <f t="shared" si="1905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6"/>
        <v>387</v>
      </c>
      <c r="AS41" s="43">
        <f t="shared" si="1907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8"/>
        <v>793</v>
      </c>
      <c r="BA41" s="43">
        <f t="shared" si="1909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10"/>
        <v>597</v>
      </c>
      <c r="BI41" s="43">
        <f t="shared" si="1911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12"/>
        <v>1390</v>
      </c>
      <c r="BQ41" s="43">
        <f t="shared" si="1913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14"/>
        <v>600</v>
      </c>
      <c r="BY41" s="43">
        <f t="shared" si="1915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6"/>
        <v>1104</v>
      </c>
      <c r="CG41" s="43">
        <f t="shared" si="1917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8"/>
        <v>383</v>
      </c>
      <c r="CO41" s="43">
        <f t="shared" si="1919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20"/>
        <v>783</v>
      </c>
      <c r="CW41" s="43">
        <f t="shared" si="1921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22"/>
        <v>568</v>
      </c>
      <c r="DE41" s="43">
        <f t="shared" si="1923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24"/>
        <v>1000</v>
      </c>
      <c r="DM41" s="43">
        <f t="shared" si="1925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6"/>
        <v>784</v>
      </c>
      <c r="DU41" s="43">
        <f t="shared" si="1927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8"/>
        <v>939</v>
      </c>
      <c r="EC41" s="43">
        <f t="shared" si="1929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30"/>
        <v>1201</v>
      </c>
      <c r="EK41" s="43">
        <f t="shared" si="1931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32"/>
        <v>797</v>
      </c>
      <c r="ES41" s="43">
        <f t="shared" si="1933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34"/>
        <v>1025</v>
      </c>
      <c r="FA41" s="43">
        <f t="shared" si="1935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6"/>
        <v>996</v>
      </c>
      <c r="FI41" s="43">
        <f t="shared" si="1937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8"/>
        <v>298</v>
      </c>
      <c r="FQ41" s="43">
        <f t="shared" si="1939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40"/>
        <v>392</v>
      </c>
      <c r="FY41" s="43">
        <f t="shared" si="1941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42"/>
        <v>796</v>
      </c>
      <c r="GG41" s="43">
        <f t="shared" si="1943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44"/>
        <v>1113</v>
      </c>
      <c r="GO41" s="43">
        <f t="shared" si="1945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6"/>
        <v>398</v>
      </c>
      <c r="GW41" s="43">
        <f t="shared" si="1947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8"/>
        <v>1297</v>
      </c>
      <c r="HE41" s="43">
        <f t="shared" si="1949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50"/>
        <v>399</v>
      </c>
      <c r="HM41" s="43">
        <f t="shared" si="1951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52"/>
        <v>701</v>
      </c>
      <c r="HU41" s="43">
        <f t="shared" si="1953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54"/>
        <v>593</v>
      </c>
      <c r="IC41" s="43">
        <f t="shared" si="1955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6"/>
        <v>1107</v>
      </c>
      <c r="IK41" s="43">
        <f t="shared" si="1957"/>
        <v>184.5</v>
      </c>
      <c r="IL41" s="48"/>
      <c r="IM41" s="49"/>
      <c r="IN41" s="49"/>
      <c r="IO41" s="49"/>
      <c r="IP41" s="49"/>
      <c r="IQ41" s="49"/>
      <c r="IR41" s="67">
        <f t="shared" si="1958"/>
        <v>0</v>
      </c>
      <c r="IS41" s="68">
        <f t="shared" si="1959"/>
        <v>0</v>
      </c>
      <c r="IT41" s="48"/>
      <c r="IU41" s="49"/>
      <c r="IV41" s="49">
        <v>382</v>
      </c>
      <c r="IW41" s="49"/>
      <c r="IX41" s="49"/>
      <c r="IY41" s="49"/>
      <c r="IZ41" s="67">
        <f t="shared" si="1960"/>
        <v>382</v>
      </c>
      <c r="JA41" s="68">
        <f t="shared" si="1961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62"/>
        <v>197</v>
      </c>
      <c r="JI41" s="68">
        <f t="shared" si="1963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64"/>
        <v>674</v>
      </c>
      <c r="JQ41" s="43">
        <f t="shared" si="1965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6"/>
        <v>517</v>
      </c>
      <c r="JY41" s="43">
        <f t="shared" si="1967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8"/>
        <v>391</v>
      </c>
      <c r="KG41" s="43">
        <f t="shared" si="1969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70"/>
        <v>303</v>
      </c>
      <c r="KO41" s="68">
        <f t="shared" si="1971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72"/>
        <v>694</v>
      </c>
      <c r="KW41" s="68">
        <f t="shared" si="1973"/>
        <v>115.66666666666667</v>
      </c>
      <c r="KX41" s="48"/>
      <c r="KY41" s="49"/>
      <c r="KZ41" s="49"/>
      <c r="LA41" s="49"/>
      <c r="LB41" s="49"/>
      <c r="LC41" s="49"/>
      <c r="LD41" s="67">
        <f t="shared" si="1974"/>
        <v>0</v>
      </c>
      <c r="LE41" s="68">
        <f t="shared" si="1975"/>
        <v>0</v>
      </c>
      <c r="LF41" s="48"/>
      <c r="LG41" s="49"/>
      <c r="LH41" s="49"/>
      <c r="LI41" s="49"/>
      <c r="LJ41" s="49"/>
      <c r="LK41" s="49"/>
      <c r="LL41" s="67">
        <f t="shared" si="1976"/>
        <v>0</v>
      </c>
      <c r="LM41" s="68">
        <f t="shared" si="1977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8"/>
        <v>1180</v>
      </c>
      <c r="LU41" s="68">
        <f t="shared" si="1979"/>
        <v>196.66666666666666</v>
      </c>
      <c r="LV41" s="48"/>
      <c r="LW41" s="49"/>
      <c r="LX41" s="49"/>
      <c r="LY41" s="49"/>
      <c r="LZ41" s="49"/>
      <c r="MA41" s="49"/>
      <c r="MB41" s="67">
        <f t="shared" si="1980"/>
        <v>0</v>
      </c>
      <c r="MC41" s="68">
        <f t="shared" si="1981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82"/>
        <v>300</v>
      </c>
      <c r="MK41" s="68">
        <f t="shared" si="1983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84"/>
        <v>801</v>
      </c>
      <c r="MS41" s="68">
        <f t="shared" si="1985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6"/>
        <v>208</v>
      </c>
      <c r="NA41" s="68">
        <f t="shared" si="1987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8"/>
        <v>313</v>
      </c>
      <c r="NI41" s="68">
        <f t="shared" si="1989"/>
        <v>52.166666666666664</v>
      </c>
      <c r="NJ41" s="48"/>
      <c r="NK41" s="49"/>
      <c r="NL41" s="49"/>
      <c r="NM41" s="49"/>
      <c r="NN41" s="49"/>
      <c r="NO41" s="49"/>
      <c r="NP41" s="67">
        <f t="shared" si="1990"/>
        <v>0</v>
      </c>
      <c r="NQ41" s="68">
        <f t="shared" si="1991"/>
        <v>0</v>
      </c>
      <c r="NR41" s="48">
        <v>608</v>
      </c>
      <c r="NS41" s="49"/>
      <c r="NT41" s="49"/>
      <c r="NU41" s="49"/>
      <c r="NV41" s="49"/>
      <c r="NW41" s="49"/>
      <c r="NX41" s="67">
        <f t="shared" si="1992"/>
        <v>608</v>
      </c>
      <c r="NY41" s="68">
        <f t="shared" si="1993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94"/>
        <v>1584</v>
      </c>
      <c r="OG41" s="68">
        <f t="shared" si="1995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6"/>
        <v>300</v>
      </c>
      <c r="OO41" s="68">
        <f t="shared" si="1997"/>
        <v>50</v>
      </c>
      <c r="OP41" s="48"/>
      <c r="OQ41" s="49"/>
      <c r="OR41" s="49">
        <v>589</v>
      </c>
      <c r="OS41" s="49"/>
      <c r="OT41" s="49"/>
      <c r="OU41" s="49"/>
      <c r="OV41" s="67">
        <f t="shared" si="1998"/>
        <v>589</v>
      </c>
      <c r="OW41" s="68">
        <f t="shared" si="1999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2000"/>
        <v>177</v>
      </c>
      <c r="PE41" s="68">
        <f t="shared" si="2001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2002"/>
        <v>896</v>
      </c>
      <c r="PM41" s="68">
        <f t="shared" si="2003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2004"/>
        <v>1225</v>
      </c>
      <c r="PU41" s="68">
        <f t="shared" si="2005"/>
        <v>204.16666666666666</v>
      </c>
      <c r="PV41" s="106"/>
      <c r="PW41" s="107"/>
      <c r="PX41" s="107"/>
      <c r="PY41" s="107"/>
      <c r="PZ41" s="107"/>
      <c r="QA41" s="107"/>
      <c r="QB41" s="104">
        <f t="shared" si="2006"/>
        <v>0</v>
      </c>
      <c r="QC41" s="105">
        <f t="shared" si="2007"/>
        <v>0</v>
      </c>
      <c r="QD41" s="106"/>
      <c r="QE41" s="107"/>
      <c r="QF41" s="107"/>
      <c r="QG41" s="107"/>
      <c r="QH41" s="107"/>
      <c r="QI41" s="107"/>
      <c r="QJ41" s="104">
        <f t="shared" si="2008"/>
        <v>0</v>
      </c>
      <c r="QK41" s="105">
        <f t="shared" si="2009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10"/>
        <v>199</v>
      </c>
      <c r="QS41" s="105">
        <f t="shared" si="2011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12"/>
        <v>606</v>
      </c>
      <c r="RA41" s="105">
        <f t="shared" si="2013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14"/>
        <v>593</v>
      </c>
      <c r="RI41" s="105">
        <f t="shared" si="2015"/>
        <v>98.833333333333329</v>
      </c>
      <c r="RJ41" s="106"/>
      <c r="RK41" s="107"/>
      <c r="RL41" s="107"/>
      <c r="RM41" s="107"/>
      <c r="RN41" s="107"/>
      <c r="RO41" s="107"/>
      <c r="RP41" s="104">
        <f t="shared" si="2016"/>
        <v>0</v>
      </c>
      <c r="RQ41" s="105">
        <f t="shared" si="2017"/>
        <v>0</v>
      </c>
      <c r="RR41" s="106"/>
      <c r="RS41" s="107"/>
      <c r="RT41" s="107"/>
      <c r="RU41" s="107"/>
      <c r="RV41" s="107"/>
      <c r="RW41" s="107"/>
      <c r="RX41" s="104">
        <f t="shared" si="2018"/>
        <v>0</v>
      </c>
      <c r="RY41" s="105">
        <f t="shared" si="2019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20"/>
        <v>315</v>
      </c>
      <c r="SG41" s="105">
        <f t="shared" si="2021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22"/>
        <v>643</v>
      </c>
      <c r="SO41" s="105">
        <f t="shared" si="2023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24"/>
        <v>332</v>
      </c>
      <c r="SW41" s="105">
        <f t="shared" si="2025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6"/>
        <v>400</v>
      </c>
      <c r="TE41" s="105">
        <f t="shared" si="2027"/>
        <v>66.666666666666671</v>
      </c>
      <c r="TF41" s="106"/>
      <c r="TG41" s="107"/>
      <c r="TH41" s="107"/>
      <c r="TI41" s="107"/>
      <c r="TJ41" s="107"/>
      <c r="TK41" s="107"/>
      <c r="TL41" s="104">
        <f t="shared" si="2028"/>
        <v>0</v>
      </c>
      <c r="TM41" s="105">
        <f t="shared" si="2029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30"/>
        <v>269</v>
      </c>
      <c r="TU41" s="105">
        <f t="shared" si="2031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32"/>
        <v>811</v>
      </c>
      <c r="UC41" s="105">
        <f t="shared" si="2033"/>
        <v>135.16666666666666</v>
      </c>
      <c r="UD41" s="106"/>
      <c r="UE41" s="107"/>
      <c r="UF41" s="107"/>
      <c r="UG41" s="107"/>
      <c r="UH41" s="107"/>
      <c r="UI41" s="107"/>
      <c r="UJ41" s="104">
        <f t="shared" si="2034"/>
        <v>0</v>
      </c>
      <c r="UK41" s="105">
        <f t="shared" si="2035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91"/>
        <v>489</v>
      </c>
      <c r="UT41" s="105">
        <f t="shared" si="2036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7"/>
        <v>403</v>
      </c>
      <c r="VB41" s="105">
        <f t="shared" si="2038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9"/>
        <v>210</v>
      </c>
      <c r="VJ41" s="105">
        <f t="shared" si="2040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41"/>
        <v>396</v>
      </c>
      <c r="VR41" s="68">
        <f t="shared" si="2042"/>
        <v>66</v>
      </c>
      <c r="VS41" s="106"/>
      <c r="VT41" s="107"/>
      <c r="VU41" s="107"/>
      <c r="VV41" s="107"/>
      <c r="VW41" s="107"/>
      <c r="VX41" s="107"/>
      <c r="VY41" s="104">
        <f t="shared" si="2043"/>
        <v>0</v>
      </c>
      <c r="VZ41" s="105">
        <f t="shared" si="2044"/>
        <v>0</v>
      </c>
      <c r="WA41" s="63"/>
      <c r="WB41" s="64"/>
      <c r="WC41" s="64"/>
      <c r="WD41" s="64"/>
      <c r="WE41" s="64"/>
      <c r="WF41" s="64"/>
      <c r="WG41" s="67">
        <f t="shared" si="2045"/>
        <v>0</v>
      </c>
      <c r="WH41" s="68">
        <f t="shared" si="2046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7"/>
        <v>601</v>
      </c>
      <c r="WP41" s="105">
        <f t="shared" si="2048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9"/>
        <v>57</v>
      </c>
      <c r="WY41" s="68">
        <f t="shared" si="2050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51"/>
        <v>444</v>
      </c>
      <c r="XH41" s="68">
        <f t="shared" si="2052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53"/>
        <v>613</v>
      </c>
      <c r="XQ41" s="68">
        <f t="shared" si="2054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55"/>
        <v>622</v>
      </c>
      <c r="XZ41" s="68">
        <f t="shared" si="2056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7"/>
        <v>437</v>
      </c>
      <c r="YI41" s="68">
        <f t="shared" si="2058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9"/>
        <v>696</v>
      </c>
      <c r="YR41" s="68">
        <f t="shared" si="2060"/>
        <v>116</v>
      </c>
      <c r="YS41" s="48"/>
      <c r="YT41" s="49"/>
      <c r="YU41" s="49"/>
      <c r="YV41" s="49"/>
      <c r="YW41" s="49"/>
      <c r="YX41" s="49">
        <v>398</v>
      </c>
      <c r="YY41" s="67">
        <f t="shared" si="2061"/>
        <v>398</v>
      </c>
      <c r="YZ41" s="68">
        <f t="shared" si="2062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63"/>
        <v>200</v>
      </c>
      <c r="ZH41" s="68">
        <f t="shared" si="2064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65"/>
        <v>213</v>
      </c>
      <c r="ZP41" s="68">
        <f t="shared" si="2066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7"/>
        <v>953</v>
      </c>
      <c r="ZY41" s="70">
        <f t="shared" si="2068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9"/>
        <v>0</v>
      </c>
      <c r="AAH41" s="68">
        <f t="shared" si="2070"/>
        <v>0</v>
      </c>
      <c r="AAI41" s="48"/>
      <c r="AAJ41" s="49"/>
      <c r="AAK41" s="49"/>
      <c r="AAL41" s="49"/>
      <c r="AAM41" s="49"/>
      <c r="AAN41" s="49"/>
      <c r="AAO41" s="67">
        <f t="shared" si="2071"/>
        <v>0</v>
      </c>
      <c r="AAP41" s="68">
        <f t="shared" si="2072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73"/>
        <v>505</v>
      </c>
      <c r="AAX41" s="68">
        <f t="shared" si="2074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75"/>
        <v>1161</v>
      </c>
      <c r="ABF41" s="68">
        <f t="shared" si="2076"/>
        <v>193.5</v>
      </c>
      <c r="ABG41" s="48"/>
      <c r="ABH41" s="49"/>
      <c r="ABI41" s="49"/>
      <c r="ABJ41" s="49"/>
      <c r="ABK41" s="49"/>
      <c r="ABL41" s="49"/>
      <c r="ABM41" s="67">
        <f t="shared" si="2077"/>
        <v>0</v>
      </c>
      <c r="ABN41" s="68">
        <f t="shared" si="2078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9"/>
        <v>100</v>
      </c>
      <c r="ABV41" s="68">
        <f t="shared" si="2080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81"/>
        <v>402</v>
      </c>
      <c r="ACD41" s="68">
        <f t="shared" si="2082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83"/>
        <v>820</v>
      </c>
      <c r="ACL41" s="68">
        <f t="shared" si="2084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85"/>
        <v>121</v>
      </c>
      <c r="ACT41" s="68">
        <f t="shared" si="2086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7"/>
        <v>790</v>
      </c>
      <c r="ADB41" s="68">
        <f t="shared" si="2088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9"/>
        <v>420</v>
      </c>
      <c r="ADJ41" s="68">
        <f t="shared" si="2090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91"/>
        <v>615</v>
      </c>
      <c r="ADR41" s="68">
        <f t="shared" si="2092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93"/>
        <v>316</v>
      </c>
      <c r="ADZ41" s="68">
        <f t="shared" si="2094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95"/>
        <v>189</v>
      </c>
      <c r="AEH41" s="68">
        <f t="shared" si="2096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7"/>
        <v>199</v>
      </c>
      <c r="AEP41" s="68">
        <f t="shared" si="2098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9"/>
        <v>549</v>
      </c>
      <c r="AEX41" s="68">
        <f t="shared" si="2100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101"/>
        <v>327</v>
      </c>
      <c r="AFF41" s="68">
        <f t="shared" si="2102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103"/>
        <v>416</v>
      </c>
      <c r="AFN41" s="68">
        <f t="shared" si="2104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105"/>
        <v>283</v>
      </c>
      <c r="AFV41" s="68">
        <f t="shared" si="2106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7"/>
        <v>720</v>
      </c>
      <c r="AGD41" s="68">
        <f t="shared" si="2108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9"/>
        <v>347</v>
      </c>
      <c r="AGL41" s="68">
        <f t="shared" si="2110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11"/>
        <v>0</v>
      </c>
      <c r="AGU41" s="68">
        <f t="shared" si="2112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13"/>
        <v>308</v>
      </c>
      <c r="AHC41" s="68">
        <f t="shared" si="2114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15"/>
        <v>329</v>
      </c>
      <c r="AHK41" s="68">
        <f t="shared" si="2116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7"/>
        <v>206</v>
      </c>
      <c r="AHS41" s="68">
        <f t="shared" si="2118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9"/>
        <v>520</v>
      </c>
      <c r="AIA41" s="68">
        <f t="shared" si="2120"/>
        <v>17.931034482758619</v>
      </c>
      <c r="AIB41" s="48"/>
      <c r="AIC41" s="49"/>
      <c r="AID41" s="49"/>
      <c r="AIE41" s="49"/>
      <c r="AIF41" s="49"/>
      <c r="AIG41" s="49"/>
      <c r="AIH41" s="67">
        <f t="shared" si="2121"/>
        <v>0</v>
      </c>
      <c r="AII41" s="68">
        <f t="shared" si="2122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23"/>
        <v>416</v>
      </c>
      <c r="AIQ41" s="68">
        <f t="shared" si="2124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25"/>
        <v>438</v>
      </c>
      <c r="AIY41" s="68">
        <f t="shared" si="2126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7"/>
        <v>328</v>
      </c>
      <c r="AJG41" s="68">
        <f t="shared" si="2128"/>
        <v>11.310344827586206</v>
      </c>
      <c r="AJH41" s="48"/>
      <c r="AJI41" s="49"/>
      <c r="AJJ41" s="49"/>
      <c r="AJK41" s="49"/>
      <c r="AJL41" s="49"/>
      <c r="AJM41" s="49"/>
      <c r="AJN41" s="42">
        <f t="shared" si="2129"/>
        <v>0</v>
      </c>
      <c r="AJO41" s="43">
        <f t="shared" si="2130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31"/>
        <v>330</v>
      </c>
      <c r="AJW41" s="43">
        <f t="shared" si="2132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33"/>
        <v>335</v>
      </c>
      <c r="AKE41" s="68">
        <f t="shared" si="2134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35"/>
        <v>438</v>
      </c>
      <c r="AKM41" s="184">
        <f t="shared" si="2136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7"/>
        <v>200</v>
      </c>
      <c r="AKU41" s="184">
        <f t="shared" si="2138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9"/>
        <v>219</v>
      </c>
      <c r="ALC41" s="68">
        <f t="shared" si="2140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41"/>
        <v>480</v>
      </c>
      <c r="ALK41" s="68">
        <f t="shared" si="2142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43"/>
        <v>319</v>
      </c>
      <c r="ALS41" s="68">
        <f t="shared" si="2144"/>
        <v>53.166666666666664</v>
      </c>
      <c r="ALT41" s="48"/>
      <c r="ALU41" s="49"/>
      <c r="ALV41" s="49"/>
      <c r="ALW41" s="49"/>
      <c r="ALX41" s="49"/>
      <c r="ALY41" s="49"/>
      <c r="ALZ41" s="67">
        <f t="shared" si="2145"/>
        <v>0</v>
      </c>
      <c r="AMA41" s="68">
        <f t="shared" si="2146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7"/>
        <v>545</v>
      </c>
      <c r="AMI41" s="68">
        <f t="shared" si="2148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9"/>
        <v>333</v>
      </c>
      <c r="AMQ41" s="68">
        <f t="shared" si="2150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51"/>
        <v>214</v>
      </c>
      <c r="AMY41" s="68">
        <f t="shared" si="2152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53"/>
        <v>391</v>
      </c>
      <c r="ANG41" s="68">
        <f t="shared" si="2154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55"/>
        <v>239</v>
      </c>
      <c r="ANO41" s="68">
        <f t="shared" si="2156"/>
        <v>39.833333333333336</v>
      </c>
      <c r="ANP41" s="48"/>
      <c r="ANQ41" s="49"/>
      <c r="ANR41" s="49"/>
      <c r="ANS41" s="49"/>
      <c r="ANT41" s="49"/>
      <c r="ANU41" s="49"/>
      <c r="ANV41" s="67">
        <f t="shared" si="2157"/>
        <v>0</v>
      </c>
      <c r="ANW41" s="68">
        <f t="shared" si="2158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9"/>
        <v>195</v>
      </c>
      <c r="AOE41" s="68">
        <f t="shared" si="2160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61"/>
        <v>106</v>
      </c>
      <c r="AOM41" s="68">
        <f t="shared" si="2162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63"/>
        <v>445</v>
      </c>
      <c r="AOU41" s="68">
        <f t="shared" si="2164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65"/>
        <v>428</v>
      </c>
      <c r="APC41" s="68">
        <f t="shared" si="2166"/>
        <v>71.333333333333329</v>
      </c>
      <c r="APD41" s="48"/>
      <c r="APE41" s="49"/>
      <c r="APF41" s="49"/>
      <c r="APG41" s="49"/>
      <c r="APH41" s="49"/>
      <c r="API41" s="49"/>
      <c r="APJ41" s="67">
        <f t="shared" si="2167"/>
        <v>0</v>
      </c>
      <c r="APK41" s="68">
        <f t="shared" si="2168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9"/>
        <v>200</v>
      </c>
      <c r="APS41" s="68">
        <f t="shared" si="2170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71"/>
        <v>445</v>
      </c>
      <c r="AQA41" s="68">
        <f t="shared" si="2172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73"/>
        <v>232</v>
      </c>
      <c r="AQI41" s="68">
        <f t="shared" si="2174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75"/>
        <v>305</v>
      </c>
      <c r="AQQ41" s="68">
        <f t="shared" si="2176"/>
        <v>50.833333333333336</v>
      </c>
      <c r="AQR41" s="48"/>
      <c r="AQS41" s="49"/>
      <c r="AQT41" s="49"/>
      <c r="AQU41" s="49"/>
      <c r="AQV41" s="49"/>
      <c r="AQW41" s="49"/>
      <c r="AQX41" s="67">
        <f t="shared" si="2177"/>
        <v>0</v>
      </c>
      <c r="AQY41" s="68">
        <f t="shared" si="2178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9"/>
        <v>330</v>
      </c>
      <c r="ARG41" s="68">
        <f t="shared" si="2180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81"/>
        <v>218</v>
      </c>
      <c r="ARO41" s="68">
        <f t="shared" si="2182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83"/>
        <v>329</v>
      </c>
      <c r="ARW41" s="68">
        <f t="shared" si="2184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85"/>
        <v>225</v>
      </c>
      <c r="ASE41" s="68">
        <f t="shared" si="2186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7"/>
        <v>221</v>
      </c>
      <c r="ASM41" s="68">
        <f t="shared" si="2188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9"/>
        <v>221</v>
      </c>
      <c r="ASU41" s="68">
        <f t="shared" si="2190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91"/>
        <v>221</v>
      </c>
      <c r="ATC41" s="68">
        <f t="shared" si="2192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93"/>
        <v>219</v>
      </c>
      <c r="ATK41" s="68">
        <f t="shared" si="2194"/>
        <v>36.5</v>
      </c>
      <c r="ATL41" s="48"/>
      <c r="ATM41" s="49"/>
      <c r="ATN41" s="49"/>
      <c r="ATO41" s="49"/>
      <c r="ATP41" s="49"/>
      <c r="ATQ41" s="49"/>
      <c r="ATR41" s="67">
        <f t="shared" si="2195"/>
        <v>0</v>
      </c>
      <c r="ATS41" s="68">
        <f t="shared" si="2196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7"/>
        <v>302</v>
      </c>
      <c r="AUA41" s="68">
        <f t="shared" si="2198"/>
        <v>50.333333333333336</v>
      </c>
      <c r="AUB41" s="48"/>
      <c r="AUC41" s="49"/>
      <c r="AUD41" s="49"/>
      <c r="AUE41" s="49"/>
      <c r="AUF41" s="49"/>
      <c r="AUG41" s="49"/>
      <c r="AUH41" s="67">
        <f t="shared" si="2199"/>
        <v>0</v>
      </c>
      <c r="AUI41" s="68">
        <f t="shared" si="2200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201"/>
        <v>220</v>
      </c>
      <c r="AUQ41" s="68">
        <f t="shared" si="2202"/>
        <v>36.666666666666664</v>
      </c>
      <c r="AUR41" s="48"/>
      <c r="AUS41" s="49"/>
      <c r="AUT41" s="49"/>
      <c r="AUU41" s="49"/>
      <c r="AUV41" s="49"/>
      <c r="AUW41" s="49"/>
      <c r="AUX41" s="67">
        <f t="shared" si="2203"/>
        <v>0</v>
      </c>
      <c r="AUY41" s="68">
        <f t="shared" si="2204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205"/>
        <v>93</v>
      </c>
      <c r="AVG41" s="68">
        <f t="shared" si="2206"/>
        <v>15.5</v>
      </c>
      <c r="AVH41" s="48"/>
      <c r="AVI41" s="49"/>
      <c r="AVJ41" s="49"/>
      <c r="AVK41" s="49"/>
      <c r="AVL41" s="49"/>
      <c r="AVM41" s="49"/>
      <c r="AVN41" s="67">
        <f t="shared" si="2207"/>
        <v>0</v>
      </c>
      <c r="AVO41" s="68">
        <f t="shared" si="2208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9"/>
        <v>110</v>
      </c>
      <c r="AVW41" s="68">
        <f t="shared" si="2210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11"/>
        <v>232</v>
      </c>
      <c r="AWE41" s="68">
        <f t="shared" si="2212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13"/>
        <v>218</v>
      </c>
      <c r="AWM41" s="184">
        <f t="shared" si="2214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15"/>
        <v>309</v>
      </c>
      <c r="AWU41" s="43">
        <f t="shared" si="2216"/>
        <v>51.5</v>
      </c>
      <c r="AWV41" s="48"/>
      <c r="AWW41" s="49"/>
      <c r="AWX41" s="49"/>
      <c r="AWY41" s="49"/>
      <c r="AWZ41" s="49"/>
      <c r="AXA41" s="49"/>
      <c r="AXB41" s="42">
        <f t="shared" si="2217"/>
        <v>0</v>
      </c>
      <c r="AXC41" s="43">
        <f t="shared" si="2218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9"/>
        <v>220</v>
      </c>
      <c r="AXK41" s="43">
        <f t="shared" si="2220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21"/>
        <v>111</v>
      </c>
      <c r="AXS41" s="43">
        <f t="shared" si="2222"/>
        <v>18.5</v>
      </c>
      <c r="AXT41" s="48"/>
      <c r="AXU41" s="49"/>
      <c r="AXV41" s="49"/>
      <c r="AXW41" s="49"/>
      <c r="AXX41" s="49"/>
      <c r="AXY41" s="49"/>
      <c r="AXZ41" s="42">
        <f t="shared" si="2223"/>
        <v>0</v>
      </c>
      <c r="AYA41" s="43">
        <f t="shared" si="2224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25"/>
        <v>220</v>
      </c>
      <c r="AYI41" s="43">
        <f t="shared" si="2226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7"/>
        <v>215</v>
      </c>
      <c r="AYQ41" s="43">
        <f t="shared" si="2228"/>
        <v>35.833333333333336</v>
      </c>
      <c r="AYR41" s="48"/>
      <c r="AYS41" s="49"/>
      <c r="AYT41" s="49"/>
      <c r="AYU41" s="49"/>
      <c r="AYV41" s="49"/>
      <c r="AYW41" s="49"/>
      <c r="AYX41" s="42">
        <f t="shared" si="2229"/>
        <v>0</v>
      </c>
      <c r="AYY41" s="43">
        <f t="shared" si="2230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31"/>
        <v>219</v>
      </c>
      <c r="AZG41" s="43">
        <f t="shared" si="2232"/>
        <v>36.5</v>
      </c>
      <c r="AZH41" s="48"/>
      <c r="AZI41" s="49"/>
      <c r="AZJ41" s="49"/>
      <c r="AZK41" s="49"/>
      <c r="AZL41" s="49"/>
      <c r="AZM41" s="49"/>
      <c r="AZN41" s="42">
        <f t="shared" si="2233"/>
        <v>0</v>
      </c>
      <c r="AZO41" s="43">
        <f t="shared" si="2234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35"/>
        <v>220</v>
      </c>
      <c r="AZW41" s="43">
        <f t="shared" si="2236"/>
        <v>36.666666666666664</v>
      </c>
      <c r="AZX41" s="82"/>
      <c r="AZY41" s="83"/>
      <c r="AZZ41" s="83"/>
      <c r="BAA41" s="83"/>
      <c r="BAB41" s="83"/>
      <c r="BAC41" s="83"/>
      <c r="BAD41" s="42">
        <f t="shared" si="2237"/>
        <v>0</v>
      </c>
      <c r="BAE41" s="43">
        <f t="shared" si="2238"/>
        <v>0</v>
      </c>
      <c r="BAF41" s="48"/>
      <c r="BAG41" s="49"/>
      <c r="BAH41" s="49"/>
      <c r="BAI41" s="49"/>
      <c r="BAJ41" s="49"/>
      <c r="BAK41" s="49"/>
      <c r="BAL41" s="42">
        <f t="shared" si="2239"/>
        <v>0</v>
      </c>
      <c r="BAM41" s="43">
        <f t="shared" si="2240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41"/>
        <v>220</v>
      </c>
      <c r="BAU41" s="43">
        <f t="shared" si="2242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43"/>
        <v>122</v>
      </c>
      <c r="BBC41" s="43">
        <f t="shared" si="2244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45"/>
        <v>110</v>
      </c>
      <c r="BBK41" s="43">
        <f t="shared" si="2246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7"/>
        <v>214</v>
      </c>
      <c r="BBS41" s="43">
        <f t="shared" si="2248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9"/>
        <v>200</v>
      </c>
      <c r="BCA41" s="43">
        <f t="shared" si="2250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51"/>
        <v>220</v>
      </c>
      <c r="BCI41" s="43">
        <f t="shared" si="2252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53"/>
        <v>220</v>
      </c>
      <c r="BCQ41" s="43">
        <f t="shared" si="2254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55"/>
        <v>220</v>
      </c>
      <c r="BCY41" s="43">
        <f t="shared" si="2256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7"/>
        <v>110</v>
      </c>
      <c r="BDG41" s="43">
        <f t="shared" si="2258"/>
        <v>18.333333333333332</v>
      </c>
      <c r="BDH41" s="48"/>
      <c r="BDI41" s="49"/>
      <c r="BDJ41" s="49"/>
      <c r="BDK41" s="49"/>
      <c r="BDL41" s="49"/>
      <c r="BDM41" s="49"/>
      <c r="BDN41" s="42">
        <f t="shared" si="2259"/>
        <v>0</v>
      </c>
      <c r="BDO41" s="43">
        <f t="shared" si="2260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61"/>
        <v>225</v>
      </c>
      <c r="BDW41" s="43">
        <f t="shared" si="2262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63"/>
        <v>110</v>
      </c>
      <c r="BEE41" s="43">
        <f t="shared" si="2264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65"/>
        <v>219</v>
      </c>
      <c r="BEM41" s="43">
        <f t="shared" si="2266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7"/>
        <v>120</v>
      </c>
      <c r="BEU41" s="43">
        <f t="shared" si="2268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9"/>
        <v>219</v>
      </c>
      <c r="BFC41" s="43">
        <f t="shared" si="2270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71"/>
        <v>204</v>
      </c>
      <c r="BFK41" s="43">
        <f t="shared" si="2272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73"/>
        <v>324</v>
      </c>
      <c r="BFS41" s="43">
        <f t="shared" si="2274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75"/>
        <v>110</v>
      </c>
      <c r="BGA41" s="43">
        <f t="shared" si="2276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7"/>
        <v>111</v>
      </c>
      <c r="BGI41" s="43">
        <f t="shared" si="2278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9"/>
        <v>213</v>
      </c>
      <c r="BGQ41" s="43">
        <f t="shared" si="2280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81"/>
        <v>220</v>
      </c>
      <c r="BGY41" s="43">
        <f t="shared" si="2282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83"/>
        <v>244</v>
      </c>
      <c r="BHG41" s="43">
        <f t="shared" si="2284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85"/>
        <v>109</v>
      </c>
      <c r="BHO41" s="43">
        <f t="shared" si="2286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7"/>
        <v>235</v>
      </c>
      <c r="BHW41" s="43">
        <f t="shared" si="2288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9"/>
        <v>421</v>
      </c>
      <c r="BIE41" s="43">
        <f t="shared" si="2290"/>
        <v>70.166666666666671</v>
      </c>
      <c r="BIF41" s="48"/>
      <c r="BIG41" s="49"/>
      <c r="BIH41" s="49"/>
      <c r="BII41" s="49"/>
      <c r="BIJ41" s="49"/>
      <c r="BIK41" s="49"/>
      <c r="BIL41" s="42">
        <f t="shared" si="2291"/>
        <v>0</v>
      </c>
      <c r="BIM41" s="43">
        <f t="shared" si="2292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93"/>
        <v>219</v>
      </c>
      <c r="BIU41" s="101">
        <f t="shared" si="2294"/>
        <v>36.5</v>
      </c>
      <c r="BIV41" s="195"/>
      <c r="BIW41" s="49"/>
      <c r="BIX41" s="49"/>
      <c r="BIY41" s="49"/>
      <c r="BIZ41" s="49"/>
      <c r="BJA41" s="49"/>
      <c r="BJB41" s="42">
        <f t="shared" si="2295"/>
        <v>0</v>
      </c>
      <c r="BJC41" s="101">
        <f t="shared" si="2296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7"/>
        <v>330</v>
      </c>
      <c r="BJK41" s="43">
        <f t="shared" si="2298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9"/>
        <v>200</v>
      </c>
      <c r="BJS41" s="43">
        <f t="shared" si="2300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301"/>
        <v>220</v>
      </c>
      <c r="BKA41" s="43">
        <f t="shared" si="2302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303"/>
        <v>98</v>
      </c>
      <c r="BKI41" s="68">
        <f t="shared" si="2304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305"/>
        <v>328</v>
      </c>
      <c r="BKQ41" s="43">
        <f t="shared" si="2306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7"/>
        <v>221</v>
      </c>
      <c r="BKY41" s="43">
        <f t="shared" si="2308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9"/>
        <v>220</v>
      </c>
      <c r="BLG41" s="43">
        <f t="shared" si="2310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11"/>
        <v>215</v>
      </c>
      <c r="BLO41" s="43">
        <f t="shared" si="2312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13"/>
        <v>330</v>
      </c>
      <c r="BLW41" s="43">
        <f t="shared" si="2314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15"/>
        <v>331</v>
      </c>
      <c r="BME41" s="43">
        <f t="shared" si="2316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7"/>
        <v>218</v>
      </c>
      <c r="BMM41" s="43">
        <f t="shared" si="2318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9"/>
        <v>220</v>
      </c>
      <c r="BMU41" s="43">
        <f t="shared" si="2320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21"/>
        <v>220</v>
      </c>
      <c r="BNC41" s="43">
        <f t="shared" si="2322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23"/>
        <v>439</v>
      </c>
      <c r="BNK41" s="43">
        <f t="shared" si="2324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25"/>
        <v>108</v>
      </c>
      <c r="BNS41" s="43">
        <f t="shared" si="2326"/>
        <v>18</v>
      </c>
      <c r="BNT41" s="48"/>
      <c r="BNU41" s="49"/>
      <c r="BNV41" s="49"/>
      <c r="BNW41" s="49"/>
      <c r="BNX41" s="49"/>
      <c r="BNY41" s="49"/>
      <c r="BNZ41" s="42">
        <f t="shared" si="2327"/>
        <v>0</v>
      </c>
      <c r="BOA41" s="43">
        <f t="shared" si="2328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9"/>
        <v>413</v>
      </c>
      <c r="BOI41" s="43">
        <f t="shared" si="2330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31"/>
        <v>210</v>
      </c>
      <c r="BOQ41" s="43">
        <f t="shared" si="2332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33"/>
        <v>440</v>
      </c>
      <c r="BOY41" s="43">
        <f t="shared" si="2334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35"/>
        <v>110</v>
      </c>
      <c r="BPG41" s="43">
        <f t="shared" si="2336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7"/>
        <v>328</v>
      </c>
      <c r="BPO41" s="43">
        <f t="shared" si="2338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9"/>
        <v>200</v>
      </c>
      <c r="BPW41" s="43">
        <f t="shared" si="2340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41"/>
        <v>566</v>
      </c>
      <c r="BQE41" s="43">
        <f t="shared" si="2342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43"/>
        <v>310</v>
      </c>
      <c r="BQM41" s="43">
        <f t="shared" si="2344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45"/>
        <v>220</v>
      </c>
      <c r="BQU41" s="43">
        <f t="shared" si="2346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7"/>
        <v>220</v>
      </c>
      <c r="BRC41" s="43">
        <f t="shared" si="2348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9"/>
        <v>439</v>
      </c>
      <c r="BRK41" s="43">
        <f t="shared" si="2350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51"/>
        <v>547</v>
      </c>
      <c r="BRS41" s="68">
        <f t="shared" si="2352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53"/>
        <v>222</v>
      </c>
      <c r="BSA41" s="43">
        <f t="shared" si="2354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55"/>
        <v>99</v>
      </c>
      <c r="BSI41" s="43">
        <f t="shared" si="2356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7"/>
        <v>110</v>
      </c>
      <c r="BSQ41" s="43">
        <f t="shared" si="2358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9"/>
        <v>383</v>
      </c>
      <c r="BSY41" s="43">
        <f t="shared" si="2360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61"/>
        <v>330</v>
      </c>
      <c r="BTG41" s="43">
        <f t="shared" si="2362"/>
        <v>55</v>
      </c>
      <c r="BTH41" s="48"/>
      <c r="BTI41" s="49"/>
      <c r="BTJ41" s="49"/>
      <c r="BTK41" s="49"/>
      <c r="BTL41" s="49"/>
      <c r="BTM41" s="49"/>
      <c r="BTN41" s="67">
        <f t="shared" si="2363"/>
        <v>0</v>
      </c>
      <c r="BTO41" s="68">
        <f t="shared" si="2364"/>
        <v>0</v>
      </c>
      <c r="BTP41" s="48"/>
      <c r="BTQ41" s="49"/>
      <c r="BTR41" s="49"/>
      <c r="BTS41" s="49"/>
      <c r="BTT41" s="49"/>
      <c r="BTU41" s="49"/>
      <c r="BTV41" s="67">
        <f t="shared" si="2365"/>
        <v>0</v>
      </c>
      <c r="BTW41" s="43">
        <f t="shared" si="2366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7"/>
        <v>110</v>
      </c>
      <c r="BUE41" s="68">
        <f t="shared" si="2368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9"/>
        <v>660</v>
      </c>
      <c r="BUM41" s="68">
        <f t="shared" si="2370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71"/>
        <v>332</v>
      </c>
      <c r="BUU41" s="68">
        <f t="shared" si="2372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73"/>
        <v>110</v>
      </c>
      <c r="BVC41" s="68">
        <f t="shared" si="2374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75"/>
        <v>426</v>
      </c>
      <c r="BVK41" s="68">
        <f t="shared" si="2376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7"/>
        <v>214</v>
      </c>
      <c r="BVS41" s="68">
        <f t="shared" si="2378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9"/>
        <v>440</v>
      </c>
      <c r="BWA41" s="68">
        <f t="shared" si="2380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81"/>
        <v>466</v>
      </c>
      <c r="BWI41" s="68">
        <f t="shared" si="2382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83"/>
        <v>438</v>
      </c>
      <c r="BWQ41" s="68">
        <f t="shared" si="2384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85"/>
        <v>220</v>
      </c>
      <c r="BWY41" s="68">
        <f t="shared" si="2386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7"/>
        <v>334</v>
      </c>
      <c r="BXG41" s="68">
        <f t="shared" si="2388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9"/>
        <v>662</v>
      </c>
      <c r="BXO41" s="68">
        <f t="shared" si="2390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91"/>
        <v>522</v>
      </c>
      <c r="BXW41" s="68">
        <f t="shared" si="1596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92"/>
        <v>332</v>
      </c>
      <c r="BYE41" s="68">
        <f t="shared" si="2393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94"/>
        <v>521</v>
      </c>
      <c r="BYM41" s="68">
        <f t="shared" si="2395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6"/>
        <v>401</v>
      </c>
      <c r="BYU41" s="68">
        <f t="shared" si="2397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8"/>
        <v>404</v>
      </c>
      <c r="BZC41" s="68">
        <f t="shared" si="2399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400"/>
        <v>778</v>
      </c>
      <c r="BZK41" s="68">
        <f t="shared" si="2401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402"/>
        <v>333</v>
      </c>
      <c r="BZS41" s="68">
        <f t="shared" si="2403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404"/>
        <v>306</v>
      </c>
      <c r="CAA41" s="68">
        <f t="shared" si="2405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6"/>
        <v>440</v>
      </c>
      <c r="CAI41" s="68">
        <f t="shared" si="2407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8"/>
        <v>325</v>
      </c>
      <c r="CAQ41" s="68">
        <f t="shared" si="2409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10"/>
        <v>290</v>
      </c>
      <c r="CAY41" s="68">
        <f t="shared" si="2411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12"/>
        <v>432</v>
      </c>
      <c r="CBG41" s="68">
        <f t="shared" si="2413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14"/>
        <v>328</v>
      </c>
      <c r="CBO41" s="68">
        <f t="shared" si="2415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6"/>
        <v>244</v>
      </c>
      <c r="CBW41" s="68">
        <f t="shared" si="2417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8"/>
        <v>333</v>
      </c>
      <c r="CCE41" s="68">
        <f t="shared" si="2419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20"/>
        <v>111</v>
      </c>
      <c r="CCM41" s="68">
        <f t="shared" si="2421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22"/>
        <v>219</v>
      </c>
      <c r="CCU41" s="68">
        <f t="shared" si="2423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41"/>
        <v>589</v>
      </c>
      <c r="CDC41" s="68">
        <f t="shared" si="1642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43"/>
        <v>700</v>
      </c>
      <c r="CDK41" s="68">
        <f t="shared" si="1644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45"/>
        <v>600</v>
      </c>
      <c r="CDS41" s="68">
        <f t="shared" si="1646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7"/>
        <v>921</v>
      </c>
      <c r="CEA41" s="68">
        <f t="shared" si="1648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9"/>
        <v>887</v>
      </c>
      <c r="CEI41" s="68">
        <f t="shared" si="1650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51"/>
        <v>1014</v>
      </c>
      <c r="CEQ41" s="68">
        <f t="shared" si="1652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53"/>
        <v>1360</v>
      </c>
      <c r="CEY41" s="68">
        <f t="shared" si="1654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55"/>
        <v>1212</v>
      </c>
      <c r="CFG41" s="68">
        <f t="shared" si="1656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7"/>
        <v>442</v>
      </c>
      <c r="CFO41" s="68">
        <f t="shared" si="1658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9"/>
        <v>1343</v>
      </c>
      <c r="CFW41" s="68">
        <f t="shared" si="1660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61"/>
        <v>433</v>
      </c>
      <c r="CGE41" s="68">
        <f t="shared" si="1662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63"/>
        <v>1298</v>
      </c>
      <c r="CGM41" s="68">
        <f t="shared" si="1664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65"/>
        <v>226</v>
      </c>
      <c r="CGU41" s="68">
        <f t="shared" si="1666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7"/>
        <v>775</v>
      </c>
      <c r="CHC41" s="68">
        <f t="shared" si="1668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9"/>
        <v>1455</v>
      </c>
      <c r="CHK41" s="68">
        <f t="shared" si="1670"/>
        <v>242.5</v>
      </c>
      <c r="CHL41" s="48"/>
      <c r="CHM41" s="49"/>
      <c r="CHN41" s="49"/>
      <c r="CHO41" s="49"/>
      <c r="CHP41" s="49"/>
      <c r="CHQ41" s="49"/>
      <c r="CHR41" s="67">
        <f t="shared" si="1671"/>
        <v>0</v>
      </c>
      <c r="CHS41" s="68">
        <f t="shared" si="1672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73"/>
        <v>1522</v>
      </c>
      <c r="CIA41" s="68">
        <f t="shared" si="1674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75"/>
        <v>1398</v>
      </c>
      <c r="CII41" s="68">
        <f t="shared" si="1676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7"/>
        <v>444</v>
      </c>
      <c r="CIQ41" s="68">
        <f t="shared" si="1678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9"/>
        <v>440</v>
      </c>
      <c r="CIY41" s="68">
        <f t="shared" si="1680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81"/>
        <v>863</v>
      </c>
      <c r="CJG41" s="68">
        <f t="shared" si="1682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83"/>
        <v>757</v>
      </c>
      <c r="CJO41" s="184">
        <f t="shared" si="1684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85"/>
        <v>873</v>
      </c>
      <c r="CJW41" s="68">
        <f t="shared" si="1686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24"/>
        <v>1043</v>
      </c>
      <c r="CKE41" s="68">
        <f t="shared" si="1687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8"/>
        <v>1337</v>
      </c>
      <c r="CKM41" s="68">
        <f t="shared" si="1689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90"/>
        <v>640</v>
      </c>
      <c r="CKU41" s="68">
        <f t="shared" si="1691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92"/>
        <v>1769</v>
      </c>
      <c r="CLC41" s="68">
        <f t="shared" si="1693"/>
        <v>294.83333333333331</v>
      </c>
      <c r="CLD41" s="48"/>
      <c r="CLE41" s="49"/>
      <c r="CLF41" s="49"/>
      <c r="CLG41" s="49"/>
      <c r="CLH41" s="49"/>
      <c r="CLI41" s="49"/>
      <c r="CLJ41" s="67">
        <f t="shared" si="1694"/>
        <v>0</v>
      </c>
      <c r="CLK41" s="68">
        <f t="shared" si="1695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6"/>
        <v>1495</v>
      </c>
      <c r="CLS41" s="68">
        <f t="shared" si="1697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8"/>
        <v>1276</v>
      </c>
      <c r="CMA41" s="68">
        <f t="shared" si="1699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700"/>
        <v>800</v>
      </c>
      <c r="CMI41" s="68">
        <f t="shared" si="1701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702"/>
        <v>459</v>
      </c>
      <c r="CMQ41" s="68">
        <f t="shared" si="1703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704"/>
        <v>832</v>
      </c>
      <c r="CMY41" s="68">
        <f t="shared" si="1705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6"/>
        <v>1097</v>
      </c>
      <c r="CNG41" s="68">
        <f t="shared" si="1707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8"/>
        <v>1212</v>
      </c>
      <c r="CNO41" s="68">
        <f t="shared" si="1709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10"/>
        <v>1090</v>
      </c>
      <c r="CNW41" s="68">
        <f t="shared" si="1711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12"/>
        <v>796</v>
      </c>
      <c r="COE41" s="68">
        <f t="shared" si="1713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14"/>
        <v>960</v>
      </c>
      <c r="COM41" s="68">
        <f t="shared" si="1715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6"/>
        <v>1148</v>
      </c>
      <c r="COU41" s="68">
        <f t="shared" si="1717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8"/>
        <v>396</v>
      </c>
      <c r="CPC41" s="68">
        <f t="shared" si="1719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20"/>
        <v>880</v>
      </c>
      <c r="CPK41" s="68">
        <f t="shared" si="1721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22"/>
        <v>442</v>
      </c>
      <c r="CPS41" s="68">
        <f t="shared" si="1723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24"/>
        <v>643</v>
      </c>
      <c r="CQA41" s="68">
        <f t="shared" si="1725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6"/>
        <v>1501</v>
      </c>
      <c r="CQI41" s="68">
        <f t="shared" si="1727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8"/>
        <v>699</v>
      </c>
      <c r="CQQ41" s="68">
        <f t="shared" si="1729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30"/>
        <v>700</v>
      </c>
      <c r="CQY41" s="68">
        <f t="shared" si="1731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32"/>
        <v>620</v>
      </c>
      <c r="CRG41" s="68">
        <f t="shared" si="1733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34"/>
        <v>1786</v>
      </c>
      <c r="CRO41" s="68">
        <f t="shared" si="1735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6"/>
        <v>0</v>
      </c>
      <c r="CRW41" s="68">
        <f t="shared" si="1737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8"/>
        <v>1485</v>
      </c>
      <c r="CSE41" s="68">
        <f t="shared" si="1739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40"/>
        <v>0</v>
      </c>
      <c r="CSM41" s="68">
        <f t="shared" si="1741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42"/>
        <v>657</v>
      </c>
      <c r="CSU41" s="68">
        <f t="shared" si="1743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44"/>
        <v>671</v>
      </c>
      <c r="CTC41" s="68">
        <f t="shared" si="1745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6"/>
        <v>423</v>
      </c>
      <c r="CTK41" s="68">
        <f t="shared" si="1747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8"/>
        <v>800</v>
      </c>
      <c r="CTS41" s="68">
        <f t="shared" si="1749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50"/>
        <v>1442</v>
      </c>
      <c r="CUA41" s="68">
        <f t="shared" si="1751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52"/>
        <v>1301</v>
      </c>
      <c r="CUI41" s="68">
        <f t="shared" si="1753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54"/>
        <v>438</v>
      </c>
      <c r="CUQ41" s="68">
        <f t="shared" si="1755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6"/>
        <v>1111</v>
      </c>
      <c r="CUY41" s="68">
        <f t="shared" si="1757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8"/>
        <v>1720</v>
      </c>
      <c r="CVG41" s="68">
        <f t="shared" si="1759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60"/>
        <v>662</v>
      </c>
      <c r="CVO41" s="68">
        <f t="shared" si="1761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62"/>
        <v>1729</v>
      </c>
      <c r="CVW41" s="68">
        <f t="shared" si="1763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64"/>
        <v>1032</v>
      </c>
      <c r="CWE41" s="68">
        <f t="shared" si="1765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6"/>
        <v>800</v>
      </c>
      <c r="CWM41" s="68">
        <f t="shared" si="1767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8"/>
        <v>1446</v>
      </c>
      <c r="CWU41" s="68">
        <f t="shared" si="1769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70"/>
        <v>1388</v>
      </c>
      <c r="CXC41" s="43">
        <f t="shared" si="1771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72"/>
        <v>670</v>
      </c>
      <c r="CXK41" s="43">
        <f t="shared" si="1773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74"/>
        <v>439</v>
      </c>
      <c r="CXS41" s="43">
        <f t="shared" si="1775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6"/>
        <v>1499</v>
      </c>
      <c r="CYA41" s="43">
        <f t="shared" si="1777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8"/>
        <v>1351</v>
      </c>
      <c r="CYI41" s="43">
        <f t="shared" si="1779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80"/>
        <v>869</v>
      </c>
      <c r="CYQ41" s="43">
        <f t="shared" si="1781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82"/>
        <v>1004</v>
      </c>
      <c r="CYY41" s="43">
        <f t="shared" si="1783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84"/>
        <v>623</v>
      </c>
      <c r="CZG41" s="43">
        <f t="shared" si="1785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6"/>
        <v>1091</v>
      </c>
      <c r="CZO41" s="43">
        <f t="shared" si="1787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8"/>
        <v>0</v>
      </c>
      <c r="CZW41" s="43">
        <f t="shared" si="1789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90"/>
        <v>660</v>
      </c>
      <c r="DAE41" s="68">
        <f t="shared" si="1791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92"/>
        <v>660</v>
      </c>
      <c r="DAM41" s="68">
        <f t="shared" si="1793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94"/>
        <v>821</v>
      </c>
      <c r="DAU41" s="68">
        <f t="shared" si="1795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6"/>
        <v>1116</v>
      </c>
      <c r="DBC41" s="68">
        <f t="shared" si="1797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8"/>
        <v>1255</v>
      </c>
      <c r="DBK41" s="68">
        <f t="shared" si="1799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800"/>
        <v>792</v>
      </c>
      <c r="DBS41" s="68">
        <f t="shared" si="1801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802"/>
        <v>484</v>
      </c>
      <c r="DCA41" s="68">
        <f t="shared" si="1803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804"/>
        <v>825</v>
      </c>
      <c r="DCI41" s="68">
        <f t="shared" si="1805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6"/>
        <v>1299</v>
      </c>
      <c r="DCQ41" s="68">
        <f t="shared" si="1807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8"/>
        <v>882</v>
      </c>
      <c r="DCY41" s="68">
        <f t="shared" si="1809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10"/>
        <v>879</v>
      </c>
      <c r="DDG41" s="68">
        <f t="shared" si="1811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12"/>
        <v>1183</v>
      </c>
      <c r="DDO41" s="43">
        <f t="shared" si="1813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14"/>
        <v>590</v>
      </c>
      <c r="DDW41" s="43">
        <f t="shared" si="1815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6"/>
        <v>1214</v>
      </c>
      <c r="DEE41" s="43">
        <f t="shared" si="1817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8"/>
        <v>664</v>
      </c>
      <c r="DEM41" s="43">
        <f t="shared" si="1819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20"/>
        <v>634</v>
      </c>
      <c r="DEU41" s="43">
        <f t="shared" si="1821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22"/>
        <v>1505</v>
      </c>
      <c r="DFC41" s="43">
        <f t="shared" si="1823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24"/>
        <v>805</v>
      </c>
      <c r="DFK41" s="43">
        <f t="shared" si="1825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6"/>
        <v>980</v>
      </c>
      <c r="DFS41" s="68">
        <f t="shared" si="1827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8"/>
        <v>640</v>
      </c>
      <c r="DGA41" s="43">
        <f t="shared" si="1829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30"/>
        <v>1006</v>
      </c>
      <c r="DGI41" s="43">
        <f t="shared" si="1831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32"/>
        <v>782</v>
      </c>
      <c r="DGQ41" s="68">
        <f t="shared" si="1833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34"/>
        <v>1236</v>
      </c>
      <c r="DGY41" s="68">
        <f t="shared" si="1835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6"/>
        <v>1269</v>
      </c>
      <c r="DHG41" s="68">
        <f t="shared" si="1837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8"/>
        <v>1177</v>
      </c>
      <c r="DHO41" s="68">
        <f t="shared" si="1839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40"/>
        <v>433</v>
      </c>
      <c r="DHW41" s="68">
        <f t="shared" si="1841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42"/>
        <v>1385</v>
      </c>
      <c r="DIE41" s="68">
        <f t="shared" si="1843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44"/>
        <v>1352</v>
      </c>
      <c r="DIM41" s="68">
        <f t="shared" si="1845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6"/>
        <v>624</v>
      </c>
      <c r="DIU41" s="68">
        <f t="shared" si="1847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8"/>
        <v>1568</v>
      </c>
      <c r="DJC41" s="68">
        <f t="shared" si="1849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50"/>
        <v>921</v>
      </c>
      <c r="DJK41" s="68">
        <f t="shared" si="1851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52"/>
        <v>1763</v>
      </c>
      <c r="DJS41" s="68">
        <f t="shared" si="1853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54"/>
        <v>342</v>
      </c>
      <c r="DKA41" s="68">
        <f t="shared" si="1855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6"/>
        <v>2269</v>
      </c>
      <c r="DKI41" s="68">
        <f t="shared" si="1857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8"/>
        <v>1123</v>
      </c>
      <c r="DKQ41" s="68">
        <f t="shared" si="1859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60"/>
        <v>1634</v>
      </c>
      <c r="DKY41" s="68">
        <f t="shared" si="1861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62"/>
        <v>451</v>
      </c>
      <c r="DLG41" s="68">
        <f t="shared" si="1863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64"/>
        <v>905</v>
      </c>
      <c r="DLO41" s="68">
        <f t="shared" si="1865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6"/>
        <v>3027</v>
      </c>
      <c r="DLW41" s="68">
        <f t="shared" si="1867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8"/>
        <v>1817</v>
      </c>
      <c r="DME41" s="68">
        <f t="shared" si="1869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70"/>
        <v>812</v>
      </c>
      <c r="DMM41" s="68">
        <f t="shared" si="1871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72"/>
        <v>1055</v>
      </c>
      <c r="DMU41" s="68">
        <f t="shared" si="1873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74"/>
        <v>1750</v>
      </c>
      <c r="DNC41" s="68">
        <f t="shared" si="1875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6"/>
        <v>1070</v>
      </c>
      <c r="DNK41" s="68">
        <f t="shared" si="1877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8"/>
        <v>1868</v>
      </c>
      <c r="DNS41" s="68">
        <f t="shared" si="1879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80"/>
        <v>661</v>
      </c>
      <c r="DOA41" s="68">
        <f t="shared" si="1881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82"/>
        <v>1721</v>
      </c>
      <c r="DOI41" s="68">
        <f t="shared" si="1883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84"/>
        <v>1565</v>
      </c>
      <c r="DOQ41" s="68">
        <f t="shared" si="1885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6"/>
        <v>1498</v>
      </c>
      <c r="DOY41" s="68">
        <f t="shared" si="1887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8"/>
        <v>329</v>
      </c>
      <c r="DPG41" s="68">
        <f t="shared" si="1889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90"/>
        <v>1314</v>
      </c>
      <c r="DPO41" s="68">
        <f t="shared" si="1891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92"/>
        <v>878</v>
      </c>
      <c r="DPW41" s="492">
        <f t="shared" si="1893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94"/>
        <v>1358</v>
      </c>
      <c r="DQE41" s="492">
        <f t="shared" si="1895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6"/>
        <v>1645</v>
      </c>
      <c r="DQM41" s="492">
        <f t="shared" si="1897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8"/>
        <v>878</v>
      </c>
      <c r="DQU41" s="68">
        <f t="shared" si="1899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900"/>
        <v>1170</v>
      </c>
      <c r="DRC41" s="492">
        <f t="shared" si="1901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902"/>
        <v>1260</v>
      </c>
      <c r="DRK41" s="492">
        <f t="shared" si="1903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9"/>
        <v>0</v>
      </c>
      <c r="DRS41" s="68">
        <f t="shared" si="1600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601"/>
        <v>2477</v>
      </c>
      <c r="DSA41" s="68">
        <f t="shared" si="1602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603"/>
        <v>443</v>
      </c>
      <c r="DSI41" s="68">
        <f t="shared" si="1604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605"/>
        <v>1124</v>
      </c>
      <c r="DSQ41" s="68">
        <f t="shared" si="1606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7"/>
        <v>739</v>
      </c>
      <c r="DSY41" s="68">
        <f t="shared" si="1608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9"/>
        <v>1645</v>
      </c>
      <c r="DTG41" s="68">
        <f t="shared" si="1610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11"/>
        <v>2315</v>
      </c>
      <c r="DTO41" s="68">
        <f t="shared" si="1612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13"/>
        <v>800</v>
      </c>
      <c r="DTW41" s="68">
        <f t="shared" si="1614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15"/>
        <v>1165</v>
      </c>
      <c r="DUE41" s="68">
        <f t="shared" si="1616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7"/>
        <v>1247</v>
      </c>
      <c r="DUM41" s="68">
        <f t="shared" si="1618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9"/>
        <v>618</v>
      </c>
      <c r="DUU41" s="68">
        <f t="shared" si="1620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21"/>
        <v>1001</v>
      </c>
      <c r="DVC41" s="68">
        <f t="shared" si="1622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23"/>
        <v>2202</v>
      </c>
      <c r="DVK41" s="68">
        <f t="shared" si="1624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25"/>
        <v>660</v>
      </c>
      <c r="DVS41" s="68">
        <f t="shared" si="1626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7"/>
        <v>1442</v>
      </c>
      <c r="DWA41" s="68">
        <f t="shared" si="1628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9"/>
        <v>0</v>
      </c>
      <c r="DWI41" s="68">
        <f t="shared" si="1630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31"/>
        <v>1041</v>
      </c>
      <c r="DWQ41" s="68">
        <f t="shared" si="1632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33"/>
        <v>0</v>
      </c>
      <c r="DWY41" s="68">
        <f t="shared" si="1634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35"/>
        <v>1200</v>
      </c>
      <c r="DXG41" s="68">
        <f t="shared" si="1636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7"/>
        <v>492</v>
      </c>
      <c r="DXO41" s="68">
        <f t="shared" si="1638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8"/>
        <v>1266</v>
      </c>
      <c r="DXW41" s="68">
        <f t="shared" si="1329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30"/>
        <v>1348</v>
      </c>
      <c r="DYE41" s="68">
        <f t="shared" si="1331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32"/>
        <v>600</v>
      </c>
      <c r="DYM41" s="68">
        <f t="shared" si="1333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4"/>
        <v>600</v>
      </c>
      <c r="DYU41" s="68">
        <f t="shared" si="1335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6"/>
        <v>634</v>
      </c>
      <c r="DZC41" s="68">
        <f t="shared" si="1337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8"/>
        <v>751</v>
      </c>
      <c r="DZK41" s="68">
        <f t="shared" si="1339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40"/>
        <v>1976</v>
      </c>
      <c r="DZS41" s="68">
        <f t="shared" si="1341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42"/>
        <v>1002</v>
      </c>
      <c r="EAA41" s="68">
        <f t="shared" si="1343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4"/>
        <v>216</v>
      </c>
      <c r="EAI41" s="68">
        <f t="shared" si="1345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6"/>
        <v>800</v>
      </c>
      <c r="EAQ41" s="68">
        <f t="shared" si="1347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8"/>
        <v>1484</v>
      </c>
      <c r="EAY41" s="68">
        <f t="shared" si="1349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50"/>
        <v>1200</v>
      </c>
      <c r="EBG41" s="68">
        <f t="shared" si="1351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52"/>
        <v>1030</v>
      </c>
      <c r="EBO41" s="68">
        <f t="shared" si="1353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4"/>
        <v>0</v>
      </c>
      <c r="EBW41" s="68">
        <f t="shared" si="1355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6"/>
        <v>939</v>
      </c>
      <c r="ECE41" s="68">
        <f t="shared" si="1357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8"/>
        <v>1073</v>
      </c>
      <c r="ECM41" s="68">
        <f t="shared" si="1359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60"/>
        <v>1422</v>
      </c>
      <c r="ECU41" s="68">
        <f t="shared" si="1361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62"/>
        <v>1120</v>
      </c>
      <c r="EDC41" s="68">
        <f t="shared" si="1363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4"/>
        <v>600</v>
      </c>
      <c r="EDK41" s="68">
        <f t="shared" si="1365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6"/>
        <v>619</v>
      </c>
      <c r="EDS41" s="68">
        <f t="shared" si="1367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8"/>
        <v>1934</v>
      </c>
      <c r="EEA41" s="68">
        <f t="shared" si="1369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0"/>
        <v>0</v>
      </c>
      <c r="EEI41" s="68">
        <f t="shared" si="1371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72"/>
        <v>1000</v>
      </c>
      <c r="EEQ41" s="68">
        <f t="shared" si="1373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4"/>
        <v>1022</v>
      </c>
      <c r="EEY41" s="68">
        <f t="shared" si="1375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6"/>
        <v>1158</v>
      </c>
      <c r="EFG41" s="68">
        <f t="shared" si="1377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8"/>
        <v>961</v>
      </c>
      <c r="EFO41" s="68">
        <f t="shared" si="1379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80"/>
        <v>607</v>
      </c>
      <c r="EFW41" s="68">
        <f t="shared" si="1381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82"/>
        <v>1905</v>
      </c>
      <c r="EGE41" s="68">
        <f t="shared" si="1383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4"/>
        <v>754</v>
      </c>
      <c r="EGM41" s="68">
        <f t="shared" si="1385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6"/>
        <v>1322</v>
      </c>
      <c r="EGU41" s="68">
        <f t="shared" si="1387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8"/>
        <v>565</v>
      </c>
      <c r="EHC41" s="68">
        <f t="shared" si="1389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90"/>
        <v>575</v>
      </c>
      <c r="EHK41" s="68">
        <f t="shared" si="1391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92"/>
        <v>215</v>
      </c>
      <c r="EHS41" s="68">
        <f t="shared" si="1393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4"/>
        <v>917</v>
      </c>
      <c r="EIA41" s="68">
        <f t="shared" si="1395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6"/>
        <v>1672</v>
      </c>
      <c r="EII41" s="68">
        <f t="shared" si="1397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8"/>
        <v>620</v>
      </c>
      <c r="EIQ41" s="68">
        <f t="shared" si="1399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400"/>
        <v>814</v>
      </c>
      <c r="EIY41" s="68">
        <f t="shared" si="1401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402"/>
        <v>305</v>
      </c>
      <c r="EJG41" s="68">
        <f t="shared" si="1403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4"/>
        <v>559</v>
      </c>
      <c r="EJO41" s="68">
        <f t="shared" si="1405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6"/>
        <v>1035</v>
      </c>
      <c r="EJW41" s="68">
        <f t="shared" si="1407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8"/>
        <v>245</v>
      </c>
      <c r="EKE41" s="68">
        <f t="shared" si="1409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10"/>
        <v>1287</v>
      </c>
      <c r="EKM41" s="68">
        <f t="shared" si="1411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2"/>
        <v>704</v>
      </c>
      <c r="EKU41" s="184">
        <f t="shared" si="1413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4"/>
        <v>734</v>
      </c>
      <c r="ELD41" s="211">
        <f t="shared" si="1415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6"/>
        <v>1179</v>
      </c>
      <c r="ELL41" s="211">
        <f t="shared" si="1417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8"/>
        <v>746</v>
      </c>
      <c r="ELT41" s="211">
        <f t="shared" si="1419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20"/>
        <v>598</v>
      </c>
      <c r="EMB41" s="211">
        <f t="shared" si="1421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22"/>
        <v>913</v>
      </c>
      <c r="EMJ41" s="211">
        <f t="shared" si="1423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4"/>
        <v>1507</v>
      </c>
      <c r="EMR41" s="211">
        <f t="shared" si="1425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6"/>
        <v>223</v>
      </c>
      <c r="EMZ41" s="211">
        <f t="shared" si="1427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8"/>
        <v>1072</v>
      </c>
      <c r="ENH41" s="211">
        <f t="shared" si="1429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30"/>
        <v>829</v>
      </c>
      <c r="ENP41" s="211">
        <f t="shared" si="1431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2"/>
        <v>0</v>
      </c>
      <c r="ENX41" s="211">
        <f t="shared" si="1433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4"/>
        <v>1224</v>
      </c>
      <c r="EOF41" s="211">
        <f t="shared" si="1435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6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7"/>
        <v>807</v>
      </c>
      <c r="EOV41" s="211">
        <f t="shared" si="1438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9"/>
        <v>220</v>
      </c>
      <c r="EPD41" s="211">
        <f t="shared" si="1440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41"/>
        <v>1819</v>
      </c>
      <c r="EPL41" s="211">
        <f t="shared" si="1442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43"/>
        <v>1067</v>
      </c>
      <c r="EPT41" s="211">
        <f t="shared" si="1444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5"/>
        <v>417</v>
      </c>
      <c r="EQB41" s="211">
        <f t="shared" si="1446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7"/>
        <v>659</v>
      </c>
      <c r="EQJ41" s="211">
        <f t="shared" si="1448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9"/>
        <v>330</v>
      </c>
      <c r="EQR41" s="211">
        <f t="shared" si="1450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51"/>
        <v>816</v>
      </c>
      <c r="EQZ41" s="211">
        <f t="shared" si="1452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3"/>
        <v>334</v>
      </c>
      <c r="ERH41" s="211">
        <f t="shared" si="1454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5"/>
        <v>841</v>
      </c>
      <c r="ERP41" s="211">
        <f t="shared" si="1456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7"/>
        <v>893</v>
      </c>
      <c r="ERX41" s="211">
        <f t="shared" si="1458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9"/>
        <v>832</v>
      </c>
      <c r="ESF41" s="211">
        <f t="shared" si="1460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1"/>
        <v>0</v>
      </c>
      <c r="ESN41" s="211">
        <f t="shared" si="1462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63"/>
        <v>220</v>
      </c>
      <c r="ESV41" s="211">
        <f t="shared" si="1464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5"/>
        <v>584</v>
      </c>
      <c r="ETD41" s="211">
        <f t="shared" si="1466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7"/>
        <v>0</v>
      </c>
      <c r="ETL41" s="211">
        <f t="shared" si="1468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9"/>
        <v>480</v>
      </c>
      <c r="ETT41" s="211">
        <f t="shared" si="1470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71"/>
        <v>1432</v>
      </c>
      <c r="EUB41" s="211">
        <f t="shared" si="1472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73"/>
        <v>639</v>
      </c>
      <c r="EUJ41" s="211">
        <f t="shared" si="1474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5"/>
        <v>348</v>
      </c>
      <c r="EUR41" s="211">
        <f t="shared" si="1476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7"/>
        <v>995</v>
      </c>
      <c r="EUZ41" s="211">
        <f t="shared" si="1478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9"/>
        <v>0</v>
      </c>
      <c r="EVH41" s="211">
        <f t="shared" si="1480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81"/>
        <v>572</v>
      </c>
      <c r="EVP41" s="211">
        <f t="shared" si="1482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3"/>
        <v>0</v>
      </c>
      <c r="EVX41" s="211">
        <f t="shared" si="1484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5"/>
        <v>1110</v>
      </c>
      <c r="EWF41" s="211">
        <f t="shared" si="1486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7"/>
        <v>300</v>
      </c>
      <c r="EWN41" s="211">
        <f t="shared" si="1488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9"/>
        <v>1708</v>
      </c>
      <c r="EWV41" s="211">
        <f t="shared" si="1490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1"/>
        <v>0</v>
      </c>
      <c r="EXD41" s="211">
        <f t="shared" si="1492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93"/>
        <v>694</v>
      </c>
      <c r="EXL41" s="211">
        <f t="shared" si="1494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5"/>
        <v>2009</v>
      </c>
      <c r="EXT41" s="211">
        <f t="shared" si="1496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7"/>
        <v>1297</v>
      </c>
      <c r="EYB41" s="211">
        <f t="shared" si="1498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9"/>
        <v>1747</v>
      </c>
      <c r="EYJ41" s="211">
        <f t="shared" si="1500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501"/>
        <v>2162</v>
      </c>
      <c r="EYR41" s="211">
        <f t="shared" si="1502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3"/>
        <v>203</v>
      </c>
      <c r="EYZ41" s="873">
        <f t="shared" si="1504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5"/>
        <v>1504</v>
      </c>
      <c r="EZH41" s="873">
        <f t="shared" si="1506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7"/>
        <v>1518</v>
      </c>
      <c r="EZP41" s="873">
        <f t="shared" si="1508"/>
        <v>253</v>
      </c>
      <c r="EZQ41" s="458">
        <v>0</v>
      </c>
      <c r="EZR41" s="83"/>
      <c r="EZS41" s="83">
        <v>202</v>
      </c>
      <c r="EZT41" s="83">
        <v>0</v>
      </c>
      <c r="EZU41" s="83">
        <v>0</v>
      </c>
      <c r="EZV41" s="83">
        <v>0</v>
      </c>
      <c r="EZW41" s="872">
        <f t="shared" si="1509"/>
        <v>202</v>
      </c>
      <c r="EZX41" s="873">
        <f t="shared" si="1510"/>
        <v>33.666666666666664</v>
      </c>
      <c r="EZY41" s="195">
        <v>0</v>
      </c>
      <c r="EZZ41" s="49">
        <v>0</v>
      </c>
      <c r="FAA41" s="49"/>
      <c r="FAB41" s="49"/>
      <c r="FAC41" s="49"/>
      <c r="FAD41" s="49"/>
      <c r="FAE41" s="872">
        <f t="shared" si="1511"/>
        <v>0</v>
      </c>
      <c r="FAF41" s="873">
        <f t="shared" si="1512"/>
        <v>0</v>
      </c>
    </row>
    <row r="42" spans="1:4088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6"/>
        <v>0</v>
      </c>
      <c r="L42" s="24">
        <f t="shared" si="1517"/>
        <v>982</v>
      </c>
      <c r="M42" s="15">
        <f t="shared" si="1639"/>
        <v>982</v>
      </c>
      <c r="N42" s="15">
        <v>0</v>
      </c>
      <c r="O42" s="276">
        <f t="shared" si="1229"/>
        <v>0</v>
      </c>
      <c r="P42" s="712">
        <v>0</v>
      </c>
      <c r="Q42" s="276">
        <f t="shared" si="1518"/>
        <v>0</v>
      </c>
      <c r="R42" s="277">
        <f t="shared" si="1519"/>
        <v>15.384615384615385</v>
      </c>
      <c r="S42" s="222">
        <v>400</v>
      </c>
      <c r="T42" s="276">
        <f t="shared" si="1640"/>
        <v>63.83</v>
      </c>
      <c r="U42" s="278"/>
      <c r="V42" s="276">
        <f t="shared" si="1233"/>
        <v>63.83</v>
      </c>
      <c r="W42" s="279">
        <f t="shared" si="1234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904"/>
        <v>201</v>
      </c>
      <c r="AK42" s="43">
        <f t="shared" si="1905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6"/>
        <v>635</v>
      </c>
      <c r="AS42" s="43">
        <f t="shared" si="1907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8"/>
        <v>98</v>
      </c>
      <c r="BA42" s="43">
        <f t="shared" si="1909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10"/>
        <v>400</v>
      </c>
      <c r="BI42" s="43">
        <f t="shared" si="1911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12"/>
        <v>812</v>
      </c>
      <c r="BQ42" s="43">
        <f t="shared" si="1913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14"/>
        <v>400</v>
      </c>
      <c r="BY42" s="43">
        <f t="shared" si="1915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6"/>
        <v>200</v>
      </c>
      <c r="CG42" s="43">
        <f t="shared" si="1917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8"/>
        <v>200</v>
      </c>
      <c r="CO42" s="43">
        <f t="shared" si="1919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20"/>
        <v>400</v>
      </c>
      <c r="CW42" s="43">
        <f t="shared" si="1921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22"/>
        <v>594</v>
      </c>
      <c r="DE42" s="43">
        <f t="shared" si="1923"/>
        <v>99</v>
      </c>
      <c r="DF42" s="48"/>
      <c r="DG42" s="49"/>
      <c r="DH42" s="49"/>
      <c r="DI42" s="49"/>
      <c r="DJ42" s="49"/>
      <c r="DK42" s="49"/>
      <c r="DL42" s="42">
        <f t="shared" si="1924"/>
        <v>0</v>
      </c>
      <c r="DM42" s="43">
        <f t="shared" si="1925"/>
        <v>0</v>
      </c>
      <c r="DN42" s="48"/>
      <c r="DO42" s="49">
        <v>597</v>
      </c>
      <c r="DP42" s="49"/>
      <c r="DQ42" s="49"/>
      <c r="DR42" s="49"/>
      <c r="DS42" s="49"/>
      <c r="DT42" s="42">
        <f t="shared" si="1926"/>
        <v>597</v>
      </c>
      <c r="DU42" s="43">
        <f t="shared" si="1927"/>
        <v>99.5</v>
      </c>
      <c r="DV42" s="48"/>
      <c r="DW42" s="49"/>
      <c r="DX42" s="49"/>
      <c r="DY42" s="49"/>
      <c r="DZ42" s="49"/>
      <c r="EA42" s="49"/>
      <c r="EB42" s="42">
        <f t="shared" si="1928"/>
        <v>0</v>
      </c>
      <c r="EC42" s="43">
        <f t="shared" si="1929"/>
        <v>0</v>
      </c>
      <c r="ED42" s="48"/>
      <c r="EE42" s="49"/>
      <c r="EF42" s="49"/>
      <c r="EG42" s="49">
        <v>400</v>
      </c>
      <c r="EH42" s="49"/>
      <c r="EI42" s="49"/>
      <c r="EJ42" s="42">
        <f t="shared" si="1930"/>
        <v>400</v>
      </c>
      <c r="EK42" s="43">
        <f t="shared" si="1931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32"/>
        <v>400</v>
      </c>
      <c r="ES42" s="43">
        <f t="shared" si="1933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34"/>
        <v>398</v>
      </c>
      <c r="FA42" s="43">
        <f t="shared" si="1935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6"/>
        <v>400</v>
      </c>
      <c r="FI42" s="43">
        <f t="shared" si="1937"/>
        <v>66.666666666666671</v>
      </c>
      <c r="FJ42" s="48"/>
      <c r="FK42" s="49"/>
      <c r="FL42" s="49"/>
      <c r="FM42" s="49"/>
      <c r="FN42" s="49"/>
      <c r="FO42" s="49"/>
      <c r="FP42" s="42">
        <f t="shared" si="1938"/>
        <v>0</v>
      </c>
      <c r="FQ42" s="43">
        <f t="shared" si="1939"/>
        <v>0</v>
      </c>
      <c r="FR42" s="48"/>
      <c r="FS42" s="49"/>
      <c r="FT42" s="49">
        <v>400</v>
      </c>
      <c r="FU42" s="49"/>
      <c r="FV42" s="49"/>
      <c r="FW42" s="49"/>
      <c r="FX42" s="42">
        <f t="shared" si="1940"/>
        <v>400</v>
      </c>
      <c r="FY42" s="43">
        <f t="shared" si="1941"/>
        <v>66.666666666666671</v>
      </c>
      <c r="FZ42" s="48"/>
      <c r="GA42" s="49"/>
      <c r="GB42" s="49"/>
      <c r="GC42" s="49"/>
      <c r="GD42" s="49"/>
      <c r="GE42" s="49"/>
      <c r="GF42" s="42">
        <f t="shared" si="1942"/>
        <v>0</v>
      </c>
      <c r="GG42" s="43">
        <f t="shared" si="1943"/>
        <v>0</v>
      </c>
      <c r="GH42" s="48">
        <v>399</v>
      </c>
      <c r="GI42" s="49"/>
      <c r="GJ42" s="49"/>
      <c r="GK42" s="49"/>
      <c r="GL42" s="49"/>
      <c r="GM42" s="49"/>
      <c r="GN42" s="42">
        <f t="shared" si="1944"/>
        <v>399</v>
      </c>
      <c r="GO42" s="43">
        <f t="shared" si="1945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6"/>
        <v>400</v>
      </c>
      <c r="GW42" s="43">
        <f t="shared" si="1947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8"/>
        <v>200</v>
      </c>
      <c r="HE42" s="43">
        <f t="shared" si="1949"/>
        <v>33.333333333333336</v>
      </c>
      <c r="HF42" s="48"/>
      <c r="HG42" s="49"/>
      <c r="HH42" s="49"/>
      <c r="HI42" s="49"/>
      <c r="HJ42" s="49"/>
      <c r="HK42" s="49"/>
      <c r="HL42" s="42">
        <f t="shared" si="1950"/>
        <v>0</v>
      </c>
      <c r="HM42" s="43">
        <f t="shared" si="1951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52"/>
        <v>389</v>
      </c>
      <c r="HU42" s="43">
        <f t="shared" si="1953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54"/>
        <v>82</v>
      </c>
      <c r="IC42" s="43">
        <f t="shared" si="1955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6"/>
        <v>395</v>
      </c>
      <c r="IK42" s="43">
        <f t="shared" si="1957"/>
        <v>65.833333333333329</v>
      </c>
      <c r="IL42" s="48"/>
      <c r="IM42" s="49"/>
      <c r="IN42" s="49"/>
      <c r="IO42" s="49"/>
      <c r="IP42" s="49"/>
      <c r="IQ42" s="49"/>
      <c r="IR42" s="67">
        <f t="shared" si="1958"/>
        <v>0</v>
      </c>
      <c r="IS42" s="68">
        <f t="shared" si="1959"/>
        <v>0</v>
      </c>
      <c r="IT42" s="48"/>
      <c r="IU42" s="49"/>
      <c r="IV42" s="49"/>
      <c r="IW42" s="49"/>
      <c r="IX42" s="49"/>
      <c r="IY42" s="49"/>
      <c r="IZ42" s="67">
        <f t="shared" si="1960"/>
        <v>0</v>
      </c>
      <c r="JA42" s="68">
        <f t="shared" si="1961"/>
        <v>0</v>
      </c>
      <c r="JB42" s="48"/>
      <c r="JC42" s="49"/>
      <c r="JD42" s="49"/>
      <c r="JE42" s="49">
        <v>400</v>
      </c>
      <c r="JF42" s="49"/>
      <c r="JG42" s="49"/>
      <c r="JH42" s="67">
        <f t="shared" si="1962"/>
        <v>400</v>
      </c>
      <c r="JI42" s="68">
        <f t="shared" si="1963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64"/>
        <v>418</v>
      </c>
      <c r="JQ42" s="43">
        <f t="shared" si="1965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6"/>
        <v>83</v>
      </c>
      <c r="JY42" s="43">
        <f t="shared" si="1967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8"/>
        <v>496</v>
      </c>
      <c r="KG42" s="43">
        <f t="shared" si="1969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70"/>
        <v>204</v>
      </c>
      <c r="KO42" s="68">
        <f t="shared" si="1971"/>
        <v>34</v>
      </c>
      <c r="KP42" s="48"/>
      <c r="KQ42" s="49"/>
      <c r="KR42" s="49"/>
      <c r="KS42" s="49"/>
      <c r="KT42" s="49"/>
      <c r="KU42" s="49">
        <v>300</v>
      </c>
      <c r="KV42" s="67">
        <f t="shared" si="1972"/>
        <v>300</v>
      </c>
      <c r="KW42" s="68">
        <f t="shared" si="1973"/>
        <v>50</v>
      </c>
      <c r="KX42" s="48"/>
      <c r="KY42" s="49"/>
      <c r="KZ42" s="49"/>
      <c r="LA42" s="49"/>
      <c r="LB42" s="49"/>
      <c r="LC42" s="49"/>
      <c r="LD42" s="67">
        <f t="shared" si="1974"/>
        <v>0</v>
      </c>
      <c r="LE42" s="68">
        <f t="shared" si="1975"/>
        <v>0</v>
      </c>
      <c r="LF42" s="48">
        <v>300</v>
      </c>
      <c r="LG42" s="49"/>
      <c r="LH42" s="49"/>
      <c r="LI42" s="49"/>
      <c r="LJ42" s="49"/>
      <c r="LK42" s="49"/>
      <c r="LL42" s="67">
        <f t="shared" si="1976"/>
        <v>300</v>
      </c>
      <c r="LM42" s="68">
        <f t="shared" si="1977"/>
        <v>50</v>
      </c>
      <c r="LN42" s="48"/>
      <c r="LO42" s="49">
        <v>186</v>
      </c>
      <c r="LP42" s="49"/>
      <c r="LQ42" s="49"/>
      <c r="LR42" s="49"/>
      <c r="LS42" s="49"/>
      <c r="LT42" s="67">
        <f t="shared" si="1978"/>
        <v>186</v>
      </c>
      <c r="LU42" s="68">
        <f t="shared" si="1979"/>
        <v>31</v>
      </c>
      <c r="LV42" s="48"/>
      <c r="LW42" s="49"/>
      <c r="LX42" s="49">
        <v>200</v>
      </c>
      <c r="LY42" s="49"/>
      <c r="LZ42" s="49"/>
      <c r="MA42" s="49"/>
      <c r="MB42" s="67">
        <f t="shared" si="1980"/>
        <v>200</v>
      </c>
      <c r="MC42" s="68">
        <f t="shared" si="1981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82"/>
        <v>99</v>
      </c>
      <c r="MK42" s="68">
        <f t="shared" si="1983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84"/>
        <v>200</v>
      </c>
      <c r="MS42" s="68">
        <f t="shared" si="1985"/>
        <v>33.333333333333336</v>
      </c>
      <c r="MT42" s="48"/>
      <c r="MU42" s="49"/>
      <c r="MV42" s="49"/>
      <c r="MW42" s="49"/>
      <c r="MX42" s="49"/>
      <c r="MY42" s="49"/>
      <c r="MZ42" s="67">
        <f t="shared" si="1986"/>
        <v>0</v>
      </c>
      <c r="NA42" s="68">
        <f t="shared" si="1987"/>
        <v>0</v>
      </c>
      <c r="NB42" s="48"/>
      <c r="NC42" s="49">
        <v>262</v>
      </c>
      <c r="ND42" s="49"/>
      <c r="NE42" s="49"/>
      <c r="NF42" s="49"/>
      <c r="NG42" s="49"/>
      <c r="NH42" s="67">
        <f t="shared" si="1988"/>
        <v>262</v>
      </c>
      <c r="NI42" s="68">
        <f t="shared" si="1989"/>
        <v>43.666666666666664</v>
      </c>
      <c r="NJ42" s="48"/>
      <c r="NK42" s="49"/>
      <c r="NL42" s="49"/>
      <c r="NM42" s="49"/>
      <c r="NN42" s="49"/>
      <c r="NO42" s="49"/>
      <c r="NP42" s="67">
        <f t="shared" si="1990"/>
        <v>0</v>
      </c>
      <c r="NQ42" s="68">
        <f t="shared" si="1991"/>
        <v>0</v>
      </c>
      <c r="NR42" s="48"/>
      <c r="NS42" s="49"/>
      <c r="NT42" s="49"/>
      <c r="NU42" s="49"/>
      <c r="NV42" s="49"/>
      <c r="NW42" s="49"/>
      <c r="NX42" s="67">
        <f t="shared" si="1992"/>
        <v>0</v>
      </c>
      <c r="NY42" s="68">
        <f t="shared" si="1993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94"/>
        <v>600</v>
      </c>
      <c r="OG42" s="68">
        <f t="shared" si="1995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6"/>
        <v>196</v>
      </c>
      <c r="OO42" s="68">
        <f t="shared" si="1997"/>
        <v>32.666666666666664</v>
      </c>
      <c r="OP42" s="48"/>
      <c r="OQ42" s="49"/>
      <c r="OR42" s="49"/>
      <c r="OS42" s="49"/>
      <c r="OT42" s="49"/>
      <c r="OU42" s="49"/>
      <c r="OV42" s="67">
        <f t="shared" si="1998"/>
        <v>0</v>
      </c>
      <c r="OW42" s="68">
        <f t="shared" si="1999"/>
        <v>0</v>
      </c>
      <c r="OX42" s="48"/>
      <c r="OY42" s="49"/>
      <c r="OZ42" s="49"/>
      <c r="PA42" s="49"/>
      <c r="PB42" s="49"/>
      <c r="PC42" s="49"/>
      <c r="PD42" s="67">
        <f t="shared" si="2000"/>
        <v>0</v>
      </c>
      <c r="PE42" s="68">
        <f t="shared" si="2001"/>
        <v>0</v>
      </c>
      <c r="PF42" s="48">
        <v>200</v>
      </c>
      <c r="PG42" s="49"/>
      <c r="PH42" s="49"/>
      <c r="PI42" s="49"/>
      <c r="PJ42" s="49"/>
      <c r="PK42" s="49"/>
      <c r="PL42" s="67">
        <f t="shared" si="2002"/>
        <v>200</v>
      </c>
      <c r="PM42" s="68">
        <f t="shared" si="2003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2004"/>
        <v>254</v>
      </c>
      <c r="PU42" s="68">
        <f t="shared" si="2005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6"/>
        <v>200</v>
      </c>
      <c r="QC42" s="105">
        <f t="shared" si="2007"/>
        <v>33.333333333333336</v>
      </c>
      <c r="QD42" s="106"/>
      <c r="QE42" s="107"/>
      <c r="QF42" s="107"/>
      <c r="QG42" s="107"/>
      <c r="QH42" s="107"/>
      <c r="QI42" s="107"/>
      <c r="QJ42" s="104">
        <f t="shared" si="2008"/>
        <v>0</v>
      </c>
      <c r="QK42" s="105">
        <f t="shared" si="2009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10"/>
        <v>96</v>
      </c>
      <c r="QS42" s="105">
        <f t="shared" si="2011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12"/>
        <v>200</v>
      </c>
      <c r="RA42" s="105">
        <f t="shared" si="2013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14"/>
        <v>206</v>
      </c>
      <c r="RI42" s="105">
        <f t="shared" si="2015"/>
        <v>34.333333333333336</v>
      </c>
      <c r="RJ42" s="106"/>
      <c r="RK42" s="107"/>
      <c r="RL42" s="107"/>
      <c r="RM42" s="107"/>
      <c r="RN42" s="107"/>
      <c r="RO42" s="107"/>
      <c r="RP42" s="104">
        <f t="shared" si="2016"/>
        <v>0</v>
      </c>
      <c r="RQ42" s="105">
        <f t="shared" si="2017"/>
        <v>0</v>
      </c>
      <c r="RR42" s="106"/>
      <c r="RS42" s="107"/>
      <c r="RT42" s="107"/>
      <c r="RU42" s="107"/>
      <c r="RV42" s="107"/>
      <c r="RW42" s="107"/>
      <c r="RX42" s="104">
        <f t="shared" si="2018"/>
        <v>0</v>
      </c>
      <c r="RY42" s="105">
        <f t="shared" si="2019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20"/>
        <v>102</v>
      </c>
      <c r="SG42" s="105">
        <f t="shared" si="2021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22"/>
        <v>198</v>
      </c>
      <c r="SO42" s="105">
        <f t="shared" si="2023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24"/>
        <v>102</v>
      </c>
      <c r="SW42" s="105">
        <f t="shared" si="2025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6"/>
        <v>204</v>
      </c>
      <c r="TE42" s="105">
        <f t="shared" si="2027"/>
        <v>34</v>
      </c>
      <c r="TF42" s="106"/>
      <c r="TG42" s="107"/>
      <c r="TH42" s="107"/>
      <c r="TI42" s="107"/>
      <c r="TJ42" s="107"/>
      <c r="TK42" s="107"/>
      <c r="TL42" s="104">
        <f t="shared" si="2028"/>
        <v>0</v>
      </c>
      <c r="TM42" s="105">
        <f t="shared" si="2029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30"/>
        <v>201</v>
      </c>
      <c r="TU42" s="105">
        <f t="shared" si="2031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32"/>
        <v>211</v>
      </c>
      <c r="UC42" s="105">
        <f t="shared" si="2033"/>
        <v>35.166666666666664</v>
      </c>
      <c r="UD42" s="106"/>
      <c r="UE42" s="107"/>
      <c r="UF42" s="107"/>
      <c r="UG42" s="107"/>
      <c r="UH42" s="107"/>
      <c r="UI42" s="107"/>
      <c r="UJ42" s="104">
        <f t="shared" si="2034"/>
        <v>0</v>
      </c>
      <c r="UK42" s="105">
        <f t="shared" si="2035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91"/>
        <v>0</v>
      </c>
      <c r="UT42" s="105">
        <f t="shared" si="2036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7"/>
        <v>200</v>
      </c>
      <c r="VB42" s="105">
        <f t="shared" si="2038"/>
        <v>33.333333333333336</v>
      </c>
      <c r="VC42" s="106"/>
      <c r="VD42" s="107"/>
      <c r="VE42" s="107"/>
      <c r="VF42" s="107"/>
      <c r="VG42" s="107"/>
      <c r="VH42" s="107"/>
      <c r="VI42" s="104">
        <f t="shared" si="2039"/>
        <v>0</v>
      </c>
      <c r="VJ42" s="105">
        <f t="shared" si="2040"/>
        <v>0</v>
      </c>
      <c r="VK42" s="48"/>
      <c r="VL42" s="49"/>
      <c r="VM42" s="49"/>
      <c r="VN42" s="49">
        <v>225</v>
      </c>
      <c r="VO42" s="49"/>
      <c r="VP42" s="49"/>
      <c r="VQ42" s="67">
        <f t="shared" si="2041"/>
        <v>225</v>
      </c>
      <c r="VR42" s="68">
        <f t="shared" si="2042"/>
        <v>37.5</v>
      </c>
      <c r="VS42" s="106"/>
      <c r="VT42" s="107"/>
      <c r="VU42" s="107"/>
      <c r="VV42" s="107"/>
      <c r="VW42" s="107"/>
      <c r="VX42" s="107"/>
      <c r="VY42" s="104">
        <f t="shared" si="2043"/>
        <v>0</v>
      </c>
      <c r="VZ42" s="105">
        <f t="shared" si="2044"/>
        <v>0</v>
      </c>
      <c r="WA42" s="63"/>
      <c r="WB42" s="64"/>
      <c r="WC42" s="64"/>
      <c r="WD42" s="64"/>
      <c r="WE42" s="64"/>
      <c r="WF42" s="64"/>
      <c r="WG42" s="67">
        <f t="shared" si="2045"/>
        <v>0</v>
      </c>
      <c r="WH42" s="68">
        <f t="shared" si="2046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7"/>
        <v>201</v>
      </c>
      <c r="WP42" s="105">
        <f t="shared" si="2048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9"/>
        <v>225</v>
      </c>
      <c r="WY42" s="68">
        <f t="shared" si="2050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51"/>
        <v>268</v>
      </c>
      <c r="XH42" s="68">
        <f t="shared" si="2052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53"/>
        <v>201</v>
      </c>
      <c r="XQ42" s="68">
        <f t="shared" si="2054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55"/>
        <v>200</v>
      </c>
      <c r="XZ42" s="68">
        <f t="shared" si="2056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7"/>
        <v>167</v>
      </c>
      <c r="YI42" s="68">
        <f t="shared" si="2058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9"/>
        <v>208</v>
      </c>
      <c r="YR42" s="68">
        <f t="shared" si="2060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61"/>
        <v>300</v>
      </c>
      <c r="YZ42" s="68">
        <f t="shared" si="2062"/>
        <v>50</v>
      </c>
      <c r="ZA42" s="48"/>
      <c r="ZB42" s="49"/>
      <c r="ZC42" s="49"/>
      <c r="ZD42" s="49"/>
      <c r="ZE42" s="49"/>
      <c r="ZF42" s="49"/>
      <c r="ZG42" s="67">
        <f t="shared" si="2063"/>
        <v>0</v>
      </c>
      <c r="ZH42" s="68">
        <f t="shared" si="2064"/>
        <v>0</v>
      </c>
      <c r="ZI42" s="48"/>
      <c r="ZJ42" s="49"/>
      <c r="ZK42" s="49"/>
      <c r="ZL42" s="49"/>
      <c r="ZM42" s="49"/>
      <c r="ZN42" s="24"/>
      <c r="ZO42" s="67">
        <f t="shared" si="2065"/>
        <v>0</v>
      </c>
      <c r="ZP42" s="68">
        <f t="shared" si="2066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7"/>
        <v>200</v>
      </c>
      <c r="ZY42" s="70">
        <f t="shared" si="2068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9"/>
        <v>200</v>
      </c>
      <c r="AAH42" s="68">
        <f t="shared" si="2070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71"/>
        <v>200</v>
      </c>
      <c r="AAP42" s="68">
        <f t="shared" si="2072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73"/>
        <v>200</v>
      </c>
      <c r="AAX42" s="68">
        <f t="shared" si="2074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75"/>
        <v>200</v>
      </c>
      <c r="ABF42" s="68">
        <f t="shared" si="2076"/>
        <v>33.333333333333336</v>
      </c>
      <c r="ABG42" s="48"/>
      <c r="ABH42" s="49"/>
      <c r="ABI42" s="49"/>
      <c r="ABJ42" s="49"/>
      <c r="ABK42" s="49"/>
      <c r="ABL42" s="49"/>
      <c r="ABM42" s="67">
        <f t="shared" si="2077"/>
        <v>0</v>
      </c>
      <c r="ABN42" s="68">
        <f t="shared" si="2078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9"/>
        <v>304</v>
      </c>
      <c r="ABV42" s="68">
        <f t="shared" si="2080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81"/>
        <v>101</v>
      </c>
      <c r="ACD42" s="68">
        <f t="shared" si="2082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83"/>
        <v>300</v>
      </c>
      <c r="ACL42" s="68">
        <f t="shared" si="2084"/>
        <v>50</v>
      </c>
      <c r="ACM42" s="48"/>
      <c r="ACN42" s="49"/>
      <c r="ACO42" s="49"/>
      <c r="ACP42" s="49"/>
      <c r="ACQ42" s="49"/>
      <c r="ACR42" s="49"/>
      <c r="ACS42" s="67">
        <f t="shared" si="2085"/>
        <v>0</v>
      </c>
      <c r="ACT42" s="68">
        <f t="shared" si="2086"/>
        <v>0</v>
      </c>
      <c r="ACU42" s="48"/>
      <c r="ACV42" s="49"/>
      <c r="ACW42" s="49"/>
      <c r="ACX42" s="49"/>
      <c r="ACY42" s="49"/>
      <c r="ACZ42" s="49"/>
      <c r="ADA42" s="67">
        <f t="shared" si="2087"/>
        <v>0</v>
      </c>
      <c r="ADB42" s="68">
        <f t="shared" si="2088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9"/>
        <v>124</v>
      </c>
      <c r="ADJ42" s="68">
        <f t="shared" si="2090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91"/>
        <v>220</v>
      </c>
      <c r="ADR42" s="68">
        <f t="shared" si="2092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93"/>
        <v>220</v>
      </c>
      <c r="ADZ42" s="68">
        <f t="shared" si="2094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95"/>
        <v>199</v>
      </c>
      <c r="AEH42" s="68">
        <f t="shared" si="2096"/>
        <v>33.166666666666664</v>
      </c>
      <c r="AEI42" s="48"/>
      <c r="AEJ42" s="49"/>
      <c r="AEK42" s="49"/>
      <c r="AEL42" s="49"/>
      <c r="AEM42" s="49"/>
      <c r="AEN42" s="49"/>
      <c r="AEO42" s="67">
        <f t="shared" si="2097"/>
        <v>0</v>
      </c>
      <c r="AEP42" s="68">
        <f t="shared" si="2098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9"/>
        <v>110</v>
      </c>
      <c r="AEX42" s="68">
        <f t="shared" si="2100"/>
        <v>18.333333333333332</v>
      </c>
      <c r="AEY42" s="48"/>
      <c r="AEZ42" s="49"/>
      <c r="AFA42" s="49"/>
      <c r="AFB42" s="49"/>
      <c r="AFC42" s="49"/>
      <c r="AFD42" s="49"/>
      <c r="AFE42" s="67">
        <f t="shared" si="2101"/>
        <v>0</v>
      </c>
      <c r="AFF42" s="68">
        <f t="shared" si="2102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103"/>
        <v>220</v>
      </c>
      <c r="AFN42" s="68">
        <f t="shared" si="2104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105"/>
        <v>220</v>
      </c>
      <c r="AFV42" s="68">
        <f t="shared" si="2106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7"/>
        <v>217</v>
      </c>
      <c r="AGD42" s="68">
        <f t="shared" si="2108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9"/>
        <v>123</v>
      </c>
      <c r="AGL42" s="68">
        <f t="shared" si="2110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11"/>
        <v>0</v>
      </c>
      <c r="AGU42" s="68">
        <f t="shared" si="2112"/>
        <v>0</v>
      </c>
      <c r="AGV42" s="48"/>
      <c r="AGW42" s="49"/>
      <c r="AGX42" s="49"/>
      <c r="AGY42" s="49"/>
      <c r="AGZ42" s="49"/>
      <c r="AHA42" s="49"/>
      <c r="AHB42" s="67">
        <f t="shared" si="2113"/>
        <v>0</v>
      </c>
      <c r="AHC42" s="68">
        <f t="shared" si="2114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15"/>
        <v>110</v>
      </c>
      <c r="AHK42" s="68">
        <f t="shared" si="2116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7"/>
        <v>110</v>
      </c>
      <c r="AHS42" s="68">
        <f t="shared" si="2118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9"/>
        <v>220</v>
      </c>
      <c r="AIA42" s="68">
        <f t="shared" si="2120"/>
        <v>7.5862068965517242</v>
      </c>
      <c r="AIB42" s="48"/>
      <c r="AIC42" s="49"/>
      <c r="AID42" s="49"/>
      <c r="AIE42" s="49"/>
      <c r="AIF42" s="49"/>
      <c r="AIG42" s="49"/>
      <c r="AIH42" s="67">
        <f t="shared" si="2121"/>
        <v>0</v>
      </c>
      <c r="AII42" s="68">
        <f t="shared" si="2122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23"/>
        <v>111</v>
      </c>
      <c r="AIQ42" s="68">
        <f t="shared" si="2124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25"/>
        <v>110</v>
      </c>
      <c r="AIY42" s="68">
        <f t="shared" si="2126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7"/>
        <v>110</v>
      </c>
      <c r="AJG42" s="68">
        <f t="shared" si="2128"/>
        <v>3.7931034482758621</v>
      </c>
      <c r="AJH42" s="48"/>
      <c r="AJI42" s="49"/>
      <c r="AJJ42" s="49"/>
      <c r="AJK42" s="49"/>
      <c r="AJL42" s="49"/>
      <c r="AJM42" s="49"/>
      <c r="AJN42" s="42">
        <f t="shared" si="2129"/>
        <v>0</v>
      </c>
      <c r="AJO42" s="43">
        <f t="shared" si="2130"/>
        <v>0</v>
      </c>
      <c r="AJP42" s="48"/>
      <c r="AJQ42" s="49"/>
      <c r="AJR42" s="49"/>
      <c r="AJS42" s="49"/>
      <c r="AJT42" s="49"/>
      <c r="AJU42" s="49"/>
      <c r="AJV42" s="42">
        <f t="shared" si="2131"/>
        <v>0</v>
      </c>
      <c r="AJW42" s="43">
        <f t="shared" si="2132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33"/>
        <v>220</v>
      </c>
      <c r="AKE42" s="68">
        <f t="shared" si="2134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35"/>
        <v>110</v>
      </c>
      <c r="AKM42" s="184">
        <f t="shared" si="2136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7"/>
        <v>143</v>
      </c>
      <c r="AKU42" s="184">
        <f t="shared" si="2138"/>
        <v>23.833333333333332</v>
      </c>
      <c r="AKV42" s="48"/>
      <c r="AKW42" s="49"/>
      <c r="AKX42" s="49"/>
      <c r="AKY42" s="49"/>
      <c r="AKZ42" s="49"/>
      <c r="ALA42" s="49"/>
      <c r="ALB42" s="67">
        <f t="shared" si="2139"/>
        <v>0</v>
      </c>
      <c r="ALC42" s="68">
        <f t="shared" si="2140"/>
        <v>0</v>
      </c>
      <c r="ALD42" s="48"/>
      <c r="ALE42" s="49"/>
      <c r="ALF42" s="49"/>
      <c r="ALG42" s="49"/>
      <c r="ALH42" s="49"/>
      <c r="ALI42" s="49"/>
      <c r="ALJ42" s="67">
        <f t="shared" si="2141"/>
        <v>0</v>
      </c>
      <c r="ALK42" s="68">
        <f t="shared" si="2142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43"/>
        <v>110</v>
      </c>
      <c r="ALS42" s="68">
        <f t="shared" si="2144"/>
        <v>18.333333333333332</v>
      </c>
      <c r="ALT42" s="48"/>
      <c r="ALU42" s="49"/>
      <c r="ALV42" s="49"/>
      <c r="ALW42" s="49"/>
      <c r="ALX42" s="49"/>
      <c r="ALY42" s="49"/>
      <c r="ALZ42" s="67">
        <f t="shared" si="2145"/>
        <v>0</v>
      </c>
      <c r="AMA42" s="68">
        <f t="shared" si="2146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7"/>
        <v>110</v>
      </c>
      <c r="AMI42" s="68">
        <f t="shared" si="2148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9"/>
        <v>110</v>
      </c>
      <c r="AMQ42" s="68">
        <f t="shared" si="2150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51"/>
        <v>100</v>
      </c>
      <c r="AMY42" s="68">
        <f t="shared" si="2152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53"/>
        <v>111</v>
      </c>
      <c r="ANG42" s="68">
        <f t="shared" si="2154"/>
        <v>18.5</v>
      </c>
      <c r="ANH42" s="48"/>
      <c r="ANI42" s="49"/>
      <c r="ANJ42" s="49"/>
      <c r="ANK42" s="49"/>
      <c r="ANL42" s="49"/>
      <c r="ANM42" s="49"/>
      <c r="ANN42" s="67">
        <f t="shared" si="2155"/>
        <v>0</v>
      </c>
      <c r="ANO42" s="68">
        <f t="shared" si="2156"/>
        <v>0</v>
      </c>
      <c r="ANP42" s="48"/>
      <c r="ANQ42" s="49"/>
      <c r="ANR42" s="49"/>
      <c r="ANS42" s="49"/>
      <c r="ANT42" s="49"/>
      <c r="ANU42" s="49"/>
      <c r="ANV42" s="67">
        <f t="shared" si="2157"/>
        <v>0</v>
      </c>
      <c r="ANW42" s="68">
        <f t="shared" si="2158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9"/>
        <v>109</v>
      </c>
      <c r="AOE42" s="68">
        <f t="shared" si="2160"/>
        <v>18.166666666666668</v>
      </c>
      <c r="AOF42" s="48"/>
      <c r="AOG42" s="49"/>
      <c r="AOH42" s="49"/>
      <c r="AOI42" s="49"/>
      <c r="AOJ42" s="49"/>
      <c r="AOK42" s="49"/>
      <c r="AOL42" s="67">
        <f t="shared" si="2161"/>
        <v>0</v>
      </c>
      <c r="AOM42" s="68">
        <f t="shared" si="2162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63"/>
        <v>110</v>
      </c>
      <c r="AOU42" s="68">
        <f t="shared" si="2164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65"/>
        <v>110</v>
      </c>
      <c r="APC42" s="68">
        <f t="shared" si="2166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7"/>
        <v>110</v>
      </c>
      <c r="APK42" s="68">
        <f t="shared" si="2168"/>
        <v>18.333333333333332</v>
      </c>
      <c r="APL42" s="48"/>
      <c r="APM42" s="49"/>
      <c r="APN42" s="49"/>
      <c r="APO42" s="49"/>
      <c r="APP42" s="49"/>
      <c r="APQ42" s="49"/>
      <c r="APR42" s="67">
        <f t="shared" si="2169"/>
        <v>0</v>
      </c>
      <c r="APS42" s="68">
        <f t="shared" si="2170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71"/>
        <v>220</v>
      </c>
      <c r="AQA42" s="68">
        <f t="shared" si="2172"/>
        <v>36.666666666666664</v>
      </c>
      <c r="AQB42" s="48"/>
      <c r="AQC42" s="49"/>
      <c r="AQD42" s="49"/>
      <c r="AQE42" s="49"/>
      <c r="AQF42" s="49"/>
      <c r="AQG42" s="49"/>
      <c r="AQH42" s="67">
        <f t="shared" si="2173"/>
        <v>0</v>
      </c>
      <c r="AQI42" s="68">
        <f t="shared" si="2174"/>
        <v>0</v>
      </c>
      <c r="AQJ42" s="48"/>
      <c r="AQK42" s="49"/>
      <c r="AQL42" s="49"/>
      <c r="AQM42" s="49"/>
      <c r="AQN42" s="49"/>
      <c r="AQO42" s="49"/>
      <c r="AQP42" s="67">
        <f t="shared" si="2175"/>
        <v>0</v>
      </c>
      <c r="AQQ42" s="68">
        <f t="shared" si="2176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7"/>
        <v>219</v>
      </c>
      <c r="AQY42" s="68">
        <f t="shared" si="2178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9"/>
        <v>110</v>
      </c>
      <c r="ARG42" s="68">
        <f t="shared" si="2180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81"/>
        <v>219</v>
      </c>
      <c r="ARO42" s="68">
        <f t="shared" si="2182"/>
        <v>36.5</v>
      </c>
      <c r="ARP42" s="48"/>
      <c r="ARQ42" s="49"/>
      <c r="ARR42" s="49"/>
      <c r="ARS42" s="49"/>
      <c r="ART42" s="49"/>
      <c r="ARU42" s="49"/>
      <c r="ARV42" s="67">
        <f t="shared" si="2183"/>
        <v>0</v>
      </c>
      <c r="ARW42" s="68">
        <f t="shared" si="2184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85"/>
        <v>100</v>
      </c>
      <c r="ASE42" s="68">
        <f t="shared" si="2186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7"/>
        <v>110</v>
      </c>
      <c r="ASM42" s="68">
        <f t="shared" si="2188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9"/>
        <v>110</v>
      </c>
      <c r="ASU42" s="68">
        <f t="shared" si="2190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91"/>
        <v>108</v>
      </c>
      <c r="ATC42" s="68">
        <f t="shared" si="2192"/>
        <v>18</v>
      </c>
      <c r="ATD42" s="48"/>
      <c r="ATE42" s="49"/>
      <c r="ATF42" s="49"/>
      <c r="ATG42" s="49"/>
      <c r="ATH42" s="49"/>
      <c r="ATI42" s="49"/>
      <c r="ATJ42" s="67">
        <f t="shared" si="2193"/>
        <v>0</v>
      </c>
      <c r="ATK42" s="68">
        <f t="shared" si="2194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95"/>
        <v>110</v>
      </c>
      <c r="ATS42" s="68">
        <f t="shared" si="2196"/>
        <v>18.333333333333332</v>
      </c>
      <c r="ATT42" s="48"/>
      <c r="ATU42" s="49"/>
      <c r="ATV42" s="49"/>
      <c r="ATW42" s="49"/>
      <c r="ATX42" s="49"/>
      <c r="ATY42" s="49"/>
      <c r="ATZ42" s="67">
        <f t="shared" si="2197"/>
        <v>0</v>
      </c>
      <c r="AUA42" s="68">
        <f t="shared" si="2198"/>
        <v>0</v>
      </c>
      <c r="AUB42" s="48"/>
      <c r="AUC42" s="49"/>
      <c r="AUD42" s="49"/>
      <c r="AUE42" s="49"/>
      <c r="AUF42" s="49"/>
      <c r="AUG42" s="49"/>
      <c r="AUH42" s="67">
        <f t="shared" si="2199"/>
        <v>0</v>
      </c>
      <c r="AUI42" s="68">
        <f t="shared" si="2200"/>
        <v>0</v>
      </c>
      <c r="AUJ42" s="48"/>
      <c r="AUK42" s="49"/>
      <c r="AUL42" s="49"/>
      <c r="AUM42" s="49"/>
      <c r="AUN42" s="49"/>
      <c r="AUO42" s="49"/>
      <c r="AUP42" s="67">
        <f t="shared" si="2201"/>
        <v>0</v>
      </c>
      <c r="AUQ42" s="68">
        <f t="shared" si="2202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203"/>
        <v>110</v>
      </c>
      <c r="AUY42" s="68">
        <f t="shared" si="2204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205"/>
        <v>109</v>
      </c>
      <c r="AVG42" s="68">
        <f t="shared" si="2206"/>
        <v>18.166666666666668</v>
      </c>
      <c r="AVH42" s="48"/>
      <c r="AVI42" s="49"/>
      <c r="AVJ42" s="49"/>
      <c r="AVK42" s="49"/>
      <c r="AVL42" s="49"/>
      <c r="AVM42" s="49"/>
      <c r="AVN42" s="67">
        <f t="shared" si="2207"/>
        <v>0</v>
      </c>
      <c r="AVO42" s="68">
        <f t="shared" si="2208"/>
        <v>0</v>
      </c>
      <c r="AVP42" s="48"/>
      <c r="AVQ42" s="49"/>
      <c r="AVR42" s="49"/>
      <c r="AVS42" s="49"/>
      <c r="AVT42" s="49"/>
      <c r="AVU42" s="49"/>
      <c r="AVV42" s="67">
        <f t="shared" si="2209"/>
        <v>0</v>
      </c>
      <c r="AVW42" s="68">
        <f t="shared" si="2210"/>
        <v>0</v>
      </c>
      <c r="AVX42" s="48"/>
      <c r="AVY42" s="49"/>
      <c r="AVZ42" s="49"/>
      <c r="AWA42" s="49"/>
      <c r="AWB42" s="49"/>
      <c r="AWC42" s="49"/>
      <c r="AWD42" s="67">
        <f t="shared" si="2211"/>
        <v>0</v>
      </c>
      <c r="AWE42" s="68">
        <f t="shared" si="2212"/>
        <v>0</v>
      </c>
      <c r="AWF42" s="48"/>
      <c r="AWG42" s="49"/>
      <c r="AWH42" s="49"/>
      <c r="AWI42" s="49"/>
      <c r="AWJ42" s="49"/>
      <c r="AWK42" s="49"/>
      <c r="AWL42" s="67">
        <f t="shared" si="2213"/>
        <v>0</v>
      </c>
      <c r="AWM42" s="184">
        <f t="shared" si="2214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15"/>
        <v>110</v>
      </c>
      <c r="AWU42" s="43">
        <f t="shared" si="2216"/>
        <v>18.333333333333332</v>
      </c>
      <c r="AWV42" s="48"/>
      <c r="AWW42" s="49"/>
      <c r="AWX42" s="49"/>
      <c r="AWY42" s="49"/>
      <c r="AWZ42" s="49"/>
      <c r="AXA42" s="49"/>
      <c r="AXB42" s="42">
        <f t="shared" si="2217"/>
        <v>0</v>
      </c>
      <c r="AXC42" s="43">
        <f t="shared" si="2218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9"/>
        <v>107</v>
      </c>
      <c r="AXK42" s="43">
        <f t="shared" si="2220"/>
        <v>17.833333333333332</v>
      </c>
      <c r="AXL42" s="48"/>
      <c r="AXM42" s="49"/>
      <c r="AXN42" s="49"/>
      <c r="AXO42" s="49"/>
      <c r="AXP42" s="49"/>
      <c r="AXQ42" s="49"/>
      <c r="AXR42" s="42">
        <f t="shared" si="2221"/>
        <v>0</v>
      </c>
      <c r="AXS42" s="43">
        <f t="shared" si="2222"/>
        <v>0</v>
      </c>
      <c r="AXT42" s="48"/>
      <c r="AXU42" s="49"/>
      <c r="AXV42" s="49"/>
      <c r="AXW42" s="49"/>
      <c r="AXX42" s="49"/>
      <c r="AXY42" s="49"/>
      <c r="AXZ42" s="42">
        <f t="shared" si="2223"/>
        <v>0</v>
      </c>
      <c r="AYA42" s="43">
        <f t="shared" si="2224"/>
        <v>0</v>
      </c>
      <c r="AYB42" s="48"/>
      <c r="AYC42" s="49"/>
      <c r="AYD42" s="49"/>
      <c r="AYE42" s="49"/>
      <c r="AYF42" s="49"/>
      <c r="AYG42" s="49"/>
      <c r="AYH42" s="42">
        <f t="shared" si="2225"/>
        <v>0</v>
      </c>
      <c r="AYI42" s="43">
        <f t="shared" si="2226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7"/>
        <v>109</v>
      </c>
      <c r="AYQ42" s="43">
        <f t="shared" si="2228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9"/>
        <v>110</v>
      </c>
      <c r="AYY42" s="43">
        <f t="shared" si="2230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31"/>
        <v>110</v>
      </c>
      <c r="AZG42" s="43">
        <f t="shared" si="2232"/>
        <v>18.333333333333332</v>
      </c>
      <c r="AZH42" s="48"/>
      <c r="AZI42" s="49"/>
      <c r="AZJ42" s="49"/>
      <c r="AZK42" s="49"/>
      <c r="AZL42" s="49"/>
      <c r="AZM42" s="49"/>
      <c r="AZN42" s="42">
        <f t="shared" si="2233"/>
        <v>0</v>
      </c>
      <c r="AZO42" s="43">
        <f t="shared" si="2234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35"/>
        <v>220</v>
      </c>
      <c r="AZW42" s="43">
        <f t="shared" si="2236"/>
        <v>36.666666666666664</v>
      </c>
      <c r="AZX42" s="82"/>
      <c r="AZY42" s="83"/>
      <c r="AZZ42" s="83"/>
      <c r="BAA42" s="83"/>
      <c r="BAB42" s="83"/>
      <c r="BAC42" s="83"/>
      <c r="BAD42" s="42">
        <f t="shared" si="2237"/>
        <v>0</v>
      </c>
      <c r="BAE42" s="43">
        <f t="shared" si="2238"/>
        <v>0</v>
      </c>
      <c r="BAF42" s="48"/>
      <c r="BAG42" s="49"/>
      <c r="BAH42" s="49"/>
      <c r="BAI42" s="49"/>
      <c r="BAJ42" s="49"/>
      <c r="BAK42" s="49"/>
      <c r="BAL42" s="42">
        <f t="shared" si="2239"/>
        <v>0</v>
      </c>
      <c r="BAM42" s="43">
        <f t="shared" si="2240"/>
        <v>0</v>
      </c>
      <c r="BAN42" s="48"/>
      <c r="BAO42" s="49"/>
      <c r="BAP42" s="49"/>
      <c r="BAQ42" s="49"/>
      <c r="BAR42" s="49"/>
      <c r="BAS42" s="49"/>
      <c r="BAT42" s="42">
        <f t="shared" si="2241"/>
        <v>0</v>
      </c>
      <c r="BAU42" s="43">
        <f t="shared" si="2242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43"/>
        <v>110</v>
      </c>
      <c r="BBC42" s="43">
        <f t="shared" si="2244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45"/>
        <v>106</v>
      </c>
      <c r="BBK42" s="43">
        <f t="shared" si="2246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7"/>
        <v>318</v>
      </c>
      <c r="BBS42" s="43">
        <f t="shared" si="2248"/>
        <v>53</v>
      </c>
      <c r="BBT42" s="48"/>
      <c r="BBU42" s="49"/>
      <c r="BBV42" s="49"/>
      <c r="BBW42" s="49"/>
      <c r="BBX42" s="49"/>
      <c r="BBY42" s="49"/>
      <c r="BBZ42" s="42">
        <f t="shared" si="2249"/>
        <v>0</v>
      </c>
      <c r="BCA42" s="43">
        <f t="shared" si="2250"/>
        <v>0</v>
      </c>
      <c r="BCB42" s="48"/>
      <c r="BCC42" s="49"/>
      <c r="BCD42" s="49"/>
      <c r="BCE42" s="49"/>
      <c r="BCF42" s="49"/>
      <c r="BCG42" s="49"/>
      <c r="BCH42" s="42">
        <f t="shared" si="2251"/>
        <v>0</v>
      </c>
      <c r="BCI42" s="43">
        <f t="shared" si="2252"/>
        <v>0</v>
      </c>
      <c r="BCJ42" s="48"/>
      <c r="BCK42" s="49"/>
      <c r="BCL42" s="49"/>
      <c r="BCM42" s="49"/>
      <c r="BCN42" s="49"/>
      <c r="BCO42" s="49"/>
      <c r="BCP42" s="42">
        <f t="shared" si="2253"/>
        <v>0</v>
      </c>
      <c r="BCQ42" s="43">
        <f t="shared" si="2254"/>
        <v>0</v>
      </c>
      <c r="BCR42" s="48"/>
      <c r="BCS42" s="49"/>
      <c r="BCT42" s="49"/>
      <c r="BCU42" s="49"/>
      <c r="BCV42" s="49"/>
      <c r="BCW42" s="49"/>
      <c r="BCX42" s="42">
        <f t="shared" si="2255"/>
        <v>0</v>
      </c>
      <c r="BCY42" s="43">
        <f t="shared" si="2256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7"/>
        <v>110</v>
      </c>
      <c r="BDG42" s="43">
        <f t="shared" si="2258"/>
        <v>18.333333333333332</v>
      </c>
      <c r="BDH42" s="48"/>
      <c r="BDI42" s="49"/>
      <c r="BDJ42" s="49"/>
      <c r="BDK42" s="49"/>
      <c r="BDL42" s="49"/>
      <c r="BDM42" s="49"/>
      <c r="BDN42" s="42">
        <f t="shared" si="2259"/>
        <v>0</v>
      </c>
      <c r="BDO42" s="43">
        <f t="shared" si="2260"/>
        <v>0</v>
      </c>
      <c r="BDP42" s="48"/>
      <c r="BDQ42" s="49"/>
      <c r="BDR42" s="49"/>
      <c r="BDS42" s="49"/>
      <c r="BDT42" s="49"/>
      <c r="BDU42" s="49"/>
      <c r="BDV42" s="42">
        <f t="shared" si="2261"/>
        <v>0</v>
      </c>
      <c r="BDW42" s="43">
        <f t="shared" si="2262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63"/>
        <v>105</v>
      </c>
      <c r="BEE42" s="43">
        <f t="shared" si="2264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65"/>
        <v>105</v>
      </c>
      <c r="BEM42" s="43">
        <f t="shared" si="2266"/>
        <v>17.5</v>
      </c>
      <c r="BEN42" s="48"/>
      <c r="BEO42" s="49"/>
      <c r="BEP42" s="49"/>
      <c r="BEQ42" s="49"/>
      <c r="BER42" s="49"/>
      <c r="BES42" s="49"/>
      <c r="BET42" s="42">
        <f t="shared" si="2267"/>
        <v>0</v>
      </c>
      <c r="BEU42" s="43">
        <f t="shared" si="2268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9"/>
        <v>110</v>
      </c>
      <c r="BFC42" s="43">
        <f t="shared" si="2270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71"/>
        <v>110</v>
      </c>
      <c r="BFK42" s="43">
        <f t="shared" si="2272"/>
        <v>18.333333333333332</v>
      </c>
      <c r="BFL42" s="48"/>
      <c r="BFM42" s="49"/>
      <c r="BFN42" s="49"/>
      <c r="BFO42" s="49"/>
      <c r="BFP42" s="49"/>
      <c r="BFQ42" s="49"/>
      <c r="BFR42" s="42">
        <f t="shared" si="2273"/>
        <v>0</v>
      </c>
      <c r="BFS42" s="43">
        <f t="shared" si="2274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75"/>
        <v>97</v>
      </c>
      <c r="BGA42" s="43">
        <f t="shared" si="2276"/>
        <v>16.166666666666668</v>
      </c>
      <c r="BGB42" s="48"/>
      <c r="BGC42" s="49"/>
      <c r="BGD42" s="49"/>
      <c r="BGE42" s="49"/>
      <c r="BGF42" s="49"/>
      <c r="BGG42" s="49"/>
      <c r="BGH42" s="42">
        <f t="shared" si="2277"/>
        <v>0</v>
      </c>
      <c r="BGI42" s="43">
        <f t="shared" si="2278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9"/>
        <v>110</v>
      </c>
      <c r="BGQ42" s="43">
        <f t="shared" si="2280"/>
        <v>18.333333333333332</v>
      </c>
      <c r="BGR42" s="48"/>
      <c r="BGS42" s="49"/>
      <c r="BGT42" s="49"/>
      <c r="BGU42" s="49"/>
      <c r="BGV42" s="49"/>
      <c r="BGW42" s="49"/>
      <c r="BGX42" s="42">
        <f t="shared" si="2281"/>
        <v>0</v>
      </c>
      <c r="BGY42" s="43">
        <f t="shared" si="2282"/>
        <v>0</v>
      </c>
      <c r="BGZ42" s="239"/>
      <c r="BHA42" s="1"/>
      <c r="BHB42" s="1"/>
      <c r="BHC42" s="1"/>
      <c r="BHD42" s="1"/>
      <c r="BHE42" s="1"/>
      <c r="BHF42" s="42">
        <f t="shared" si="2283"/>
        <v>0</v>
      </c>
      <c r="BHG42" s="43">
        <f t="shared" si="2284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85"/>
        <v>208</v>
      </c>
      <c r="BHO42" s="43">
        <f t="shared" si="2286"/>
        <v>34.666666666666664</v>
      </c>
      <c r="BHP42" s="48"/>
      <c r="BHQ42" s="49"/>
      <c r="BHR42" s="49"/>
      <c r="BHS42" s="49"/>
      <c r="BHT42" s="49"/>
      <c r="BHU42" s="49"/>
      <c r="BHV42" s="42">
        <f t="shared" si="2287"/>
        <v>0</v>
      </c>
      <c r="BHW42" s="43">
        <f t="shared" si="2288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9"/>
        <v>110</v>
      </c>
      <c r="BIE42" s="43">
        <f t="shared" si="2290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91"/>
        <v>97</v>
      </c>
      <c r="BIM42" s="43">
        <f t="shared" si="2292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93"/>
        <v>110</v>
      </c>
      <c r="BIU42" s="101">
        <f t="shared" si="2294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95"/>
        <v>110</v>
      </c>
      <c r="BJC42" s="101">
        <f t="shared" si="2296"/>
        <v>18.333333333333332</v>
      </c>
      <c r="BJD42" s="48"/>
      <c r="BJE42" s="49"/>
      <c r="BJF42" s="49"/>
      <c r="BJG42" s="49"/>
      <c r="BJH42" s="49"/>
      <c r="BJI42" s="49"/>
      <c r="BJJ42" s="42">
        <f t="shared" si="2297"/>
        <v>0</v>
      </c>
      <c r="BJK42" s="43">
        <f t="shared" si="2298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9"/>
        <v>109</v>
      </c>
      <c r="BJS42" s="43">
        <f t="shared" si="2300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301"/>
        <v>110</v>
      </c>
      <c r="BKA42" s="43">
        <f t="shared" si="2302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303"/>
        <v>110</v>
      </c>
      <c r="BKI42" s="68">
        <f t="shared" si="2304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305"/>
        <v>110</v>
      </c>
      <c r="BKQ42" s="43">
        <f t="shared" si="2306"/>
        <v>18.333333333333332</v>
      </c>
      <c r="BKR42" s="48"/>
      <c r="BKS42" s="49"/>
      <c r="BKT42" s="49"/>
      <c r="BKU42" s="49"/>
      <c r="BKV42" s="49"/>
      <c r="BKW42" s="49"/>
      <c r="BKX42" s="42">
        <f t="shared" si="2307"/>
        <v>0</v>
      </c>
      <c r="BKY42" s="43">
        <f t="shared" si="2308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9"/>
        <v>110</v>
      </c>
      <c r="BLG42" s="43">
        <f t="shared" si="2310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11"/>
        <v>110</v>
      </c>
      <c r="BLO42" s="43">
        <f t="shared" si="2312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13"/>
        <v>110</v>
      </c>
      <c r="BLW42" s="43">
        <f t="shared" si="2314"/>
        <v>18.333333333333332</v>
      </c>
      <c r="BLX42" s="48"/>
      <c r="BLY42" s="49"/>
      <c r="BLZ42" s="49"/>
      <c r="BMA42" s="49"/>
      <c r="BMB42" s="49"/>
      <c r="BMC42" s="49"/>
      <c r="BMD42" s="42">
        <f t="shared" si="2315"/>
        <v>0</v>
      </c>
      <c r="BME42" s="43">
        <f t="shared" si="2316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7"/>
        <v>100</v>
      </c>
      <c r="BMM42" s="43">
        <f t="shared" si="2318"/>
        <v>16.666666666666668</v>
      </c>
      <c r="BMN42" s="48"/>
      <c r="BMO42" s="49"/>
      <c r="BMP42" s="49"/>
      <c r="BMQ42" s="49"/>
      <c r="BMR42" s="49"/>
      <c r="BMS42" s="49"/>
      <c r="BMT42" s="42">
        <f t="shared" si="2319"/>
        <v>0</v>
      </c>
      <c r="BMU42" s="43">
        <f t="shared" si="2320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21"/>
        <v>77</v>
      </c>
      <c r="BNC42" s="43">
        <f t="shared" si="2322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23"/>
        <v>100</v>
      </c>
      <c r="BNK42" s="43">
        <f t="shared" si="2324"/>
        <v>16.666666666666668</v>
      </c>
      <c r="BNL42" s="48"/>
      <c r="BNM42" s="49"/>
      <c r="BNN42" s="49"/>
      <c r="BNO42" s="49"/>
      <c r="BNP42" s="49"/>
      <c r="BNQ42" s="49"/>
      <c r="BNR42" s="42">
        <f t="shared" si="2325"/>
        <v>0</v>
      </c>
      <c r="BNS42" s="43">
        <f t="shared" si="2326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7"/>
        <v>219</v>
      </c>
      <c r="BOA42" s="43">
        <f t="shared" si="2328"/>
        <v>36.5</v>
      </c>
      <c r="BOB42" s="48"/>
      <c r="BOC42" s="49"/>
      <c r="BOD42" s="49"/>
      <c r="BOE42" s="49"/>
      <c r="BOF42" s="49"/>
      <c r="BOG42" s="49"/>
      <c r="BOH42" s="42">
        <f t="shared" si="2329"/>
        <v>0</v>
      </c>
      <c r="BOI42" s="43">
        <f t="shared" si="2330"/>
        <v>0</v>
      </c>
      <c r="BOJ42" s="48"/>
      <c r="BOK42" s="49"/>
      <c r="BOL42" s="49"/>
      <c r="BOM42" s="49"/>
      <c r="BON42" s="49"/>
      <c r="BOO42" s="49"/>
      <c r="BOP42" s="42">
        <f t="shared" si="2331"/>
        <v>0</v>
      </c>
      <c r="BOQ42" s="43">
        <f t="shared" si="2332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33"/>
        <v>100</v>
      </c>
      <c r="BOY42" s="43">
        <f t="shared" si="2334"/>
        <v>16.666666666666668</v>
      </c>
      <c r="BOZ42" s="48"/>
      <c r="BPA42" s="49"/>
      <c r="BPB42" s="49"/>
      <c r="BPC42" s="49"/>
      <c r="BPD42" s="49"/>
      <c r="BPE42" s="49"/>
      <c r="BPF42" s="42">
        <f t="shared" si="2335"/>
        <v>0</v>
      </c>
      <c r="BPG42" s="43">
        <f t="shared" si="2336"/>
        <v>0</v>
      </c>
      <c r="BPH42" s="48"/>
      <c r="BPI42" s="49"/>
      <c r="BPJ42" s="49"/>
      <c r="BPK42" s="49"/>
      <c r="BPL42" s="49"/>
      <c r="BPM42" s="49"/>
      <c r="BPN42" s="42">
        <f t="shared" si="2337"/>
        <v>0</v>
      </c>
      <c r="BPO42" s="43">
        <f t="shared" si="2338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9"/>
        <v>110</v>
      </c>
      <c r="BPW42" s="43">
        <f t="shared" si="2340"/>
        <v>18.333333333333332</v>
      </c>
      <c r="BPX42" s="48"/>
      <c r="BPY42" s="49"/>
      <c r="BPZ42" s="49"/>
      <c r="BQA42" s="49"/>
      <c r="BQB42" s="49"/>
      <c r="BQC42" s="49"/>
      <c r="BQD42" s="67">
        <f t="shared" si="2341"/>
        <v>0</v>
      </c>
      <c r="BQE42" s="43">
        <f t="shared" si="2342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43"/>
        <v>89</v>
      </c>
      <c r="BQM42" s="43">
        <f t="shared" si="2344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45"/>
        <v>110</v>
      </c>
      <c r="BQU42" s="43">
        <f t="shared" si="2346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7"/>
        <v>110</v>
      </c>
      <c r="BRC42" s="43">
        <f t="shared" si="2348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9"/>
        <v>59</v>
      </c>
      <c r="BRK42" s="43">
        <f t="shared" si="2350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51"/>
        <v>158</v>
      </c>
      <c r="BRS42" s="68">
        <f t="shared" si="2352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53"/>
        <v>110</v>
      </c>
      <c r="BSA42" s="43">
        <f t="shared" si="2354"/>
        <v>18.333333333333332</v>
      </c>
      <c r="BSB42" s="48"/>
      <c r="BSC42" s="49"/>
      <c r="BSD42" s="49"/>
      <c r="BSE42" s="49"/>
      <c r="BSF42" s="49"/>
      <c r="BSG42" s="49"/>
      <c r="BSH42" s="67">
        <f t="shared" si="2355"/>
        <v>0</v>
      </c>
      <c r="BSI42" s="43">
        <f t="shared" si="2356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7"/>
        <v>98</v>
      </c>
      <c r="BSQ42" s="43">
        <f t="shared" si="2358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9"/>
        <v>90</v>
      </c>
      <c r="BSY42" s="43">
        <f t="shared" si="2360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61"/>
        <v>190</v>
      </c>
      <c r="BTG42" s="43">
        <f t="shared" si="2362"/>
        <v>31.666666666666668</v>
      </c>
      <c r="BTH42" s="48"/>
      <c r="BTI42" s="49"/>
      <c r="BTJ42" s="49"/>
      <c r="BTK42" s="49"/>
      <c r="BTL42" s="49"/>
      <c r="BTM42" s="49"/>
      <c r="BTN42" s="67">
        <f t="shared" si="2363"/>
        <v>0</v>
      </c>
      <c r="BTO42" s="68">
        <f t="shared" si="2364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65"/>
        <v>50</v>
      </c>
      <c r="BTW42" s="43">
        <f t="shared" si="2366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7"/>
        <v>60</v>
      </c>
      <c r="BUE42" s="68">
        <f t="shared" si="2368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9"/>
        <v>98</v>
      </c>
      <c r="BUM42" s="68">
        <f t="shared" si="2370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71"/>
        <v>190</v>
      </c>
      <c r="BUU42" s="68">
        <f t="shared" si="2372"/>
        <v>31.666666666666668</v>
      </c>
      <c r="BUV42" s="48"/>
      <c r="BUW42" s="49"/>
      <c r="BUX42" s="49"/>
      <c r="BUY42" s="49"/>
      <c r="BUZ42" s="49"/>
      <c r="BVA42" s="49"/>
      <c r="BVB42" s="67">
        <f t="shared" si="2373"/>
        <v>0</v>
      </c>
      <c r="BVC42" s="68">
        <f t="shared" si="2374"/>
        <v>0</v>
      </c>
      <c r="BVD42" s="48"/>
      <c r="BVE42" s="49"/>
      <c r="BVF42" s="49"/>
      <c r="BVG42" s="49"/>
      <c r="BVH42" s="49"/>
      <c r="BVI42" s="49"/>
      <c r="BVJ42" s="67">
        <f t="shared" si="2375"/>
        <v>0</v>
      </c>
      <c r="BVK42" s="68">
        <f t="shared" si="2376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7"/>
        <v>190</v>
      </c>
      <c r="BVS42" s="68">
        <f t="shared" si="2378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9"/>
        <v>111</v>
      </c>
      <c r="BWA42" s="68">
        <f t="shared" si="2380"/>
        <v>18.5</v>
      </c>
      <c r="BWB42" s="48"/>
      <c r="BWC42" s="49"/>
      <c r="BWD42" s="49"/>
      <c r="BWE42" s="49"/>
      <c r="BWF42" s="49"/>
      <c r="BWG42" s="49"/>
      <c r="BWH42" s="67">
        <f t="shared" si="2381"/>
        <v>0</v>
      </c>
      <c r="BWI42" s="68">
        <f t="shared" si="2382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83"/>
        <v>101</v>
      </c>
      <c r="BWQ42" s="68">
        <f t="shared" si="2384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85"/>
        <v>109</v>
      </c>
      <c r="BWY42" s="68">
        <f t="shared" si="2386"/>
        <v>18.166666666666668</v>
      </c>
      <c r="BWZ42" s="48"/>
      <c r="BXA42" s="49"/>
      <c r="BXB42" s="49"/>
      <c r="BXC42" s="49"/>
      <c r="BXD42" s="49"/>
      <c r="BXE42" s="49"/>
      <c r="BXF42" s="67">
        <f t="shared" si="2387"/>
        <v>0</v>
      </c>
      <c r="BXG42" s="68">
        <f t="shared" si="2388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9"/>
        <v>191</v>
      </c>
      <c r="BXO42" s="68">
        <f t="shared" si="2390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91"/>
        <v>40</v>
      </c>
      <c r="BXW42" s="68">
        <f t="shared" si="1596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92"/>
        <v>80</v>
      </c>
      <c r="BYE42" s="68">
        <f t="shared" si="2393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94"/>
        <v>100</v>
      </c>
      <c r="BYM42" s="68">
        <f t="shared" si="2395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6"/>
        <v>100</v>
      </c>
      <c r="BYU42" s="68">
        <f t="shared" si="2397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8"/>
        <v>220</v>
      </c>
      <c r="BZC42" s="68">
        <f t="shared" si="2399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400"/>
        <v>109</v>
      </c>
      <c r="BZK42" s="68">
        <f t="shared" si="2401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402"/>
        <v>110</v>
      </c>
      <c r="BZS42" s="68">
        <f t="shared" si="2403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404"/>
        <v>129</v>
      </c>
      <c r="CAA42" s="68">
        <f t="shared" si="2405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6"/>
        <v>237</v>
      </c>
      <c r="CAI42" s="68">
        <f t="shared" si="2407"/>
        <v>39.5</v>
      </c>
      <c r="CAJ42" s="48"/>
      <c r="CAK42" s="49"/>
      <c r="CAL42" s="49"/>
      <c r="CAM42" s="49"/>
      <c r="CAN42" s="49"/>
      <c r="CAO42" s="49"/>
      <c r="CAP42" s="67">
        <f t="shared" si="2408"/>
        <v>0</v>
      </c>
      <c r="CAQ42" s="68">
        <f t="shared" si="2409"/>
        <v>0</v>
      </c>
      <c r="CAR42" s="48"/>
      <c r="CAS42" s="49"/>
      <c r="CAT42" s="49"/>
      <c r="CAU42" s="49"/>
      <c r="CAV42" s="49"/>
      <c r="CAW42" s="49"/>
      <c r="CAX42" s="67">
        <f t="shared" si="2410"/>
        <v>0</v>
      </c>
      <c r="CAY42" s="68">
        <f t="shared" si="2411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12"/>
        <v>110</v>
      </c>
      <c r="CBG42" s="68">
        <f t="shared" si="2413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14"/>
        <v>143</v>
      </c>
      <c r="CBO42" s="68">
        <f t="shared" si="2415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6"/>
        <v>110</v>
      </c>
      <c r="CBW42" s="68">
        <f t="shared" si="2417"/>
        <v>18.333333333333332</v>
      </c>
      <c r="CBX42" s="48"/>
      <c r="CBY42" s="49"/>
      <c r="CBZ42" s="49"/>
      <c r="CCA42" s="49"/>
      <c r="CCB42" s="49"/>
      <c r="CCC42" s="49"/>
      <c r="CCD42" s="67">
        <f t="shared" si="2418"/>
        <v>0</v>
      </c>
      <c r="CCE42" s="68">
        <f t="shared" si="2419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20"/>
        <v>80</v>
      </c>
      <c r="CCM42" s="68">
        <f t="shared" si="2421"/>
        <v>13.333333333333334</v>
      </c>
      <c r="CCN42" s="48"/>
      <c r="CCO42" s="49"/>
      <c r="CCP42" s="49"/>
      <c r="CCQ42" s="49"/>
      <c r="CCR42" s="49"/>
      <c r="CCS42" s="49"/>
      <c r="CCT42" s="67">
        <f t="shared" si="2422"/>
        <v>0</v>
      </c>
      <c r="CCU42" s="68">
        <f t="shared" si="2423"/>
        <v>0</v>
      </c>
      <c r="CCV42" s="48"/>
      <c r="CCW42" s="49"/>
      <c r="CCX42" s="49"/>
      <c r="CCY42" s="49"/>
      <c r="CCZ42" s="49"/>
      <c r="CDA42" s="49"/>
      <c r="CDB42" s="67">
        <f t="shared" si="1641"/>
        <v>0</v>
      </c>
      <c r="CDC42" s="68">
        <f t="shared" si="1642"/>
        <v>0</v>
      </c>
      <c r="CDD42" s="48"/>
      <c r="CDE42" s="49"/>
      <c r="CDF42" s="49"/>
      <c r="CDG42" s="49"/>
      <c r="CDH42" s="49"/>
      <c r="CDI42" s="49"/>
      <c r="CDJ42" s="67">
        <f t="shared" si="1643"/>
        <v>0</v>
      </c>
      <c r="CDK42" s="68">
        <f t="shared" si="1644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45"/>
        <v>43</v>
      </c>
      <c r="CDS42" s="68">
        <f t="shared" si="1646"/>
        <v>7.166666666666667</v>
      </c>
      <c r="CDT42" s="48"/>
      <c r="CDU42" s="49"/>
      <c r="CDV42" s="49"/>
      <c r="CDW42" s="49"/>
      <c r="CDX42" s="49"/>
      <c r="CDY42" s="49"/>
      <c r="CDZ42" s="67">
        <f t="shared" si="1647"/>
        <v>0</v>
      </c>
      <c r="CEA42" s="68">
        <f t="shared" si="1648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9"/>
        <v>58</v>
      </c>
      <c r="CEI42" s="68">
        <f t="shared" si="1650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51"/>
        <v>39</v>
      </c>
      <c r="CEQ42" s="68">
        <f t="shared" si="1652"/>
        <v>6.5</v>
      </c>
      <c r="CER42" s="48"/>
      <c r="CES42" s="49"/>
      <c r="CET42" s="49"/>
      <c r="CEU42" s="49"/>
      <c r="CEV42" s="49"/>
      <c r="CEW42" s="49"/>
      <c r="CEX42" s="67">
        <f t="shared" si="1653"/>
        <v>0</v>
      </c>
      <c r="CEY42" s="68">
        <f t="shared" si="1654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55"/>
        <v>55</v>
      </c>
      <c r="CFG42" s="68">
        <f t="shared" si="1656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7"/>
        <v>150</v>
      </c>
      <c r="CFO42" s="68">
        <f t="shared" si="1658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9"/>
        <v>110</v>
      </c>
      <c r="CFW42" s="68">
        <f t="shared" si="1660"/>
        <v>18.333333333333332</v>
      </c>
      <c r="CFX42" s="48"/>
      <c r="CFY42" s="49"/>
      <c r="CFZ42" s="49"/>
      <c r="CGA42" s="49"/>
      <c r="CGB42" s="49"/>
      <c r="CGC42" s="49"/>
      <c r="CGD42" s="67">
        <f t="shared" si="1661"/>
        <v>0</v>
      </c>
      <c r="CGE42" s="68">
        <f t="shared" si="1662"/>
        <v>0</v>
      </c>
      <c r="CGF42" s="48"/>
      <c r="CGG42" s="49"/>
      <c r="CGH42" s="49"/>
      <c r="CGI42" s="49"/>
      <c r="CGJ42" s="49"/>
      <c r="CGK42" s="49"/>
      <c r="CGL42" s="67">
        <f t="shared" si="1663"/>
        <v>0</v>
      </c>
      <c r="CGM42" s="68">
        <f t="shared" si="1664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65"/>
        <v>93</v>
      </c>
      <c r="CGU42" s="68">
        <f t="shared" si="1666"/>
        <v>15.5</v>
      </c>
      <c r="CGV42" s="48"/>
      <c r="CGW42" s="49"/>
      <c r="CGX42" s="49"/>
      <c r="CGY42" s="49"/>
      <c r="CGZ42" s="49"/>
      <c r="CHA42" s="49"/>
      <c r="CHB42" s="67">
        <f t="shared" si="1667"/>
        <v>0</v>
      </c>
      <c r="CHC42" s="68">
        <f t="shared" si="1668"/>
        <v>0</v>
      </c>
      <c r="CHD42" s="48"/>
      <c r="CHE42" s="49"/>
      <c r="CHF42" s="49"/>
      <c r="CHG42" s="49"/>
      <c r="CHH42" s="49"/>
      <c r="CHI42" s="49"/>
      <c r="CHJ42" s="67">
        <f t="shared" si="1669"/>
        <v>0</v>
      </c>
      <c r="CHK42" s="68">
        <f t="shared" si="1670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71"/>
        <v>101</v>
      </c>
      <c r="CHS42" s="68">
        <f t="shared" si="1672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73"/>
        <v>41</v>
      </c>
      <c r="CIA42" s="68">
        <f t="shared" si="1674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75"/>
        <v>104</v>
      </c>
      <c r="CII42" s="68">
        <f t="shared" si="1676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7"/>
        <v>129</v>
      </c>
      <c r="CIQ42" s="68">
        <f t="shared" si="1678"/>
        <v>21.5</v>
      </c>
      <c r="CIR42" s="48"/>
      <c r="CIS42" s="49"/>
      <c r="CIT42" s="49"/>
      <c r="CIU42" s="49"/>
      <c r="CIV42" s="49"/>
      <c r="CIW42" s="49"/>
      <c r="CIX42" s="67">
        <f t="shared" si="1679"/>
        <v>0</v>
      </c>
      <c r="CIY42" s="68">
        <f t="shared" si="1680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81"/>
        <v>110</v>
      </c>
      <c r="CJG42" s="68">
        <f t="shared" si="1682"/>
        <v>18.333333333333332</v>
      </c>
      <c r="CJH42" s="48"/>
      <c r="CJI42" s="49"/>
      <c r="CJJ42" s="49"/>
      <c r="CJK42" s="49"/>
      <c r="CJL42" s="49"/>
      <c r="CJM42" s="49"/>
      <c r="CJN42" s="67">
        <f t="shared" si="1683"/>
        <v>0</v>
      </c>
      <c r="CJO42" s="184">
        <f t="shared" si="1684"/>
        <v>0</v>
      </c>
      <c r="CJP42" s="48"/>
      <c r="CJQ42" s="49"/>
      <c r="CJR42" s="49"/>
      <c r="CJS42" s="49"/>
      <c r="CJT42" s="49"/>
      <c r="CJU42" s="49"/>
      <c r="CJV42" s="67">
        <f t="shared" si="1685"/>
        <v>0</v>
      </c>
      <c r="CJW42" s="68">
        <f t="shared" si="1686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24"/>
        <v>162</v>
      </c>
      <c r="CKE42" s="68">
        <f t="shared" si="1687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8"/>
        <v>110</v>
      </c>
      <c r="CKM42" s="68">
        <f t="shared" si="1689"/>
        <v>18.333333333333332</v>
      </c>
      <c r="CKN42" s="48"/>
      <c r="CKO42" s="49"/>
      <c r="CKP42" s="49"/>
      <c r="CKQ42" s="49"/>
      <c r="CKR42" s="49"/>
      <c r="CKS42" s="47"/>
      <c r="CKT42" s="67">
        <f t="shared" si="1690"/>
        <v>0</v>
      </c>
      <c r="CKU42" s="68">
        <f t="shared" si="1691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92"/>
        <v>110</v>
      </c>
      <c r="CLC42" s="68">
        <f t="shared" si="1693"/>
        <v>18.333333333333332</v>
      </c>
      <c r="CLD42" s="48"/>
      <c r="CLE42" s="49"/>
      <c r="CLF42" s="49"/>
      <c r="CLG42" s="49"/>
      <c r="CLH42" s="49"/>
      <c r="CLI42" s="49"/>
      <c r="CLJ42" s="67">
        <f t="shared" si="1694"/>
        <v>0</v>
      </c>
      <c r="CLK42" s="68">
        <f t="shared" si="1695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6"/>
        <v>184</v>
      </c>
      <c r="CLS42" s="68">
        <f t="shared" si="1697"/>
        <v>30.666666666666668</v>
      </c>
      <c r="CLT42" s="48"/>
      <c r="CLU42" s="49"/>
      <c r="CLV42" s="49"/>
      <c r="CLW42" s="49"/>
      <c r="CLX42" s="49"/>
      <c r="CLY42" s="49"/>
      <c r="CLZ42" s="67">
        <f t="shared" si="1698"/>
        <v>0</v>
      </c>
      <c r="CMA42" s="68">
        <f t="shared" si="1699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700"/>
        <v>220</v>
      </c>
      <c r="CMI42" s="68">
        <f t="shared" si="1701"/>
        <v>36.666666666666664</v>
      </c>
      <c r="CMJ42" s="48"/>
      <c r="CMK42" s="49"/>
      <c r="CML42" s="49"/>
      <c r="CMM42" s="49"/>
      <c r="CMN42" s="49"/>
      <c r="CMO42" s="49"/>
      <c r="CMP42" s="67">
        <f t="shared" si="1702"/>
        <v>0</v>
      </c>
      <c r="CMQ42" s="68">
        <f t="shared" si="1703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704"/>
        <v>40</v>
      </c>
      <c r="CMY42" s="68">
        <f t="shared" si="1705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6"/>
        <v>100</v>
      </c>
      <c r="CNG42" s="68">
        <f t="shared" si="1707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8"/>
        <v>161</v>
      </c>
      <c r="CNO42" s="68">
        <f t="shared" si="1709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10"/>
        <v>10</v>
      </c>
      <c r="CNW42" s="68">
        <f t="shared" si="1711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12"/>
        <v>80</v>
      </c>
      <c r="COE42" s="68">
        <f t="shared" si="1713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14"/>
        <v>76</v>
      </c>
      <c r="COM42" s="68">
        <f t="shared" si="1715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6"/>
        <v>220</v>
      </c>
      <c r="COU42" s="68">
        <f t="shared" si="1717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8"/>
        <v>80</v>
      </c>
      <c r="CPC42" s="68">
        <f t="shared" si="1719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20"/>
        <v>38</v>
      </c>
      <c r="CPK42" s="68">
        <f t="shared" si="1721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22"/>
        <v>30</v>
      </c>
      <c r="CPS42" s="68">
        <f t="shared" si="1723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24"/>
        <v>160</v>
      </c>
      <c r="CQA42" s="68">
        <f t="shared" si="1725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6"/>
        <v>95</v>
      </c>
      <c r="CQI42" s="68">
        <f t="shared" si="1727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8"/>
        <v>81</v>
      </c>
      <c r="CQQ42" s="68">
        <f t="shared" si="1729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30"/>
        <v>0</v>
      </c>
      <c r="CQY42" s="68">
        <f t="shared" si="1731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32"/>
        <v>159</v>
      </c>
      <c r="CRG42" s="68">
        <f t="shared" si="1733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34"/>
        <v>110</v>
      </c>
      <c r="CRO42" s="68">
        <f t="shared" si="1735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6"/>
        <v>110</v>
      </c>
      <c r="CRW42" s="68">
        <f t="shared" si="1737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8"/>
        <v>0</v>
      </c>
      <c r="CSE42" s="68">
        <f t="shared" si="1739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40"/>
        <v>191</v>
      </c>
      <c r="CSM42" s="68">
        <f t="shared" si="1741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42"/>
        <v>0</v>
      </c>
      <c r="CSU42" s="68">
        <f t="shared" si="1743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44"/>
        <v>110</v>
      </c>
      <c r="CTC42" s="68">
        <f t="shared" si="1745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6"/>
        <v>121</v>
      </c>
      <c r="CTK42" s="68">
        <f t="shared" si="1747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8"/>
        <v>20</v>
      </c>
      <c r="CTS42" s="68">
        <f t="shared" si="1749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50"/>
        <v>81</v>
      </c>
      <c r="CUA42" s="68">
        <f t="shared" si="1751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52"/>
        <v>0</v>
      </c>
      <c r="CUI42" s="68">
        <f t="shared" si="1753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54"/>
        <v>0</v>
      </c>
      <c r="CUQ42" s="68">
        <f t="shared" si="1755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6"/>
        <v>83</v>
      </c>
      <c r="CUY42" s="68">
        <f t="shared" si="1757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8"/>
        <v>0</v>
      </c>
      <c r="CVG42" s="68">
        <f t="shared" si="1759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60"/>
        <v>61</v>
      </c>
      <c r="CVO42" s="68">
        <f t="shared" si="1761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62"/>
        <v>118</v>
      </c>
      <c r="CVW42" s="68">
        <f t="shared" si="1763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64"/>
        <v>111</v>
      </c>
      <c r="CWE42" s="68">
        <f t="shared" si="1765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6"/>
        <v>0</v>
      </c>
      <c r="CWM42" s="68">
        <f t="shared" si="1767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8"/>
        <v>91</v>
      </c>
      <c r="CWU42" s="68">
        <f t="shared" si="1769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70"/>
        <v>111</v>
      </c>
      <c r="CXC42" s="43">
        <f t="shared" si="1771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72"/>
        <v>119</v>
      </c>
      <c r="CXK42" s="43">
        <f t="shared" si="1773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74"/>
        <v>101</v>
      </c>
      <c r="CXS42" s="43">
        <f t="shared" si="1775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6"/>
        <v>193</v>
      </c>
      <c r="CYA42" s="43">
        <f t="shared" si="1777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8"/>
        <v>79</v>
      </c>
      <c r="CYI42" s="43">
        <f t="shared" si="1779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80"/>
        <v>0</v>
      </c>
      <c r="CYQ42" s="43">
        <f t="shared" si="1781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82"/>
        <v>110</v>
      </c>
      <c r="CYY42" s="43">
        <f t="shared" si="1783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84"/>
        <v>0</v>
      </c>
      <c r="CZG42" s="43">
        <f t="shared" si="1785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6"/>
        <v>417</v>
      </c>
      <c r="CZO42" s="43">
        <f t="shared" si="1787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8"/>
        <v>110</v>
      </c>
      <c r="CZW42" s="43">
        <f t="shared" si="1789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90"/>
        <v>110</v>
      </c>
      <c r="DAE42" s="68">
        <f t="shared" si="1791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92"/>
        <v>40</v>
      </c>
      <c r="DAM42" s="68">
        <f t="shared" si="1793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94"/>
        <v>110</v>
      </c>
      <c r="DAU42" s="68">
        <f t="shared" si="1795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6"/>
        <v>0</v>
      </c>
      <c r="DBC42" s="68">
        <f t="shared" si="1797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8"/>
        <v>220</v>
      </c>
      <c r="DBK42" s="68">
        <f t="shared" si="1799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800"/>
        <v>0</v>
      </c>
      <c r="DBS42" s="68">
        <f t="shared" si="1801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802"/>
        <v>0</v>
      </c>
      <c r="DCA42" s="68">
        <f t="shared" si="1803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804"/>
        <v>219</v>
      </c>
      <c r="DCI42" s="68">
        <f t="shared" si="1805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6"/>
        <v>0</v>
      </c>
      <c r="DCQ42" s="68">
        <f t="shared" si="1807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8"/>
        <v>110</v>
      </c>
      <c r="DCY42" s="68">
        <f t="shared" si="1809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10"/>
        <v>122</v>
      </c>
      <c r="DDG42" s="68">
        <f t="shared" si="1811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12"/>
        <v>214</v>
      </c>
      <c r="DDO42" s="43">
        <f t="shared" si="1813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4"/>
        <v>0</v>
      </c>
      <c r="DDW42" s="43">
        <f t="shared" si="1815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6"/>
        <v>111</v>
      </c>
      <c r="DEE42" s="43">
        <f t="shared" si="1817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8"/>
        <v>220</v>
      </c>
      <c r="DEM42" s="43">
        <f t="shared" si="1819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20"/>
        <v>0</v>
      </c>
      <c r="DEU42" s="43">
        <f t="shared" si="1821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22"/>
        <v>110</v>
      </c>
      <c r="DFC42" s="43">
        <f t="shared" si="1823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24"/>
        <v>110</v>
      </c>
      <c r="DFK42" s="43">
        <f t="shared" si="1825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6"/>
        <v>127</v>
      </c>
      <c r="DFS42" s="68">
        <f t="shared" si="1827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8"/>
        <v>0</v>
      </c>
      <c r="DGA42" s="43">
        <f t="shared" si="1829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30"/>
        <v>0</v>
      </c>
      <c r="DGI42" s="43">
        <f t="shared" si="1831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32"/>
        <v>326</v>
      </c>
      <c r="DGQ42" s="68">
        <f t="shared" si="1833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34"/>
        <v>0</v>
      </c>
      <c r="DGY42" s="68">
        <f t="shared" si="1835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6"/>
        <v>0</v>
      </c>
      <c r="DHG42" s="68">
        <f t="shared" si="1837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8"/>
        <v>229</v>
      </c>
      <c r="DHO42" s="68">
        <f t="shared" si="1839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40"/>
        <v>111</v>
      </c>
      <c r="DHW42" s="68">
        <f t="shared" si="1841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42"/>
        <v>117</v>
      </c>
      <c r="DIE42" s="68">
        <f t="shared" si="1843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44"/>
        <v>0</v>
      </c>
      <c r="DIM42" s="68">
        <f t="shared" si="1845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6"/>
        <v>119</v>
      </c>
      <c r="DIU42" s="68">
        <f t="shared" si="1847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8"/>
        <v>110</v>
      </c>
      <c r="DJC42" s="68">
        <f t="shared" si="1849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50"/>
        <v>0</v>
      </c>
      <c r="DJK42" s="68">
        <f t="shared" si="1851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52"/>
        <v>109</v>
      </c>
      <c r="DJS42" s="68">
        <f t="shared" si="1853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54"/>
        <v>301</v>
      </c>
      <c r="DKA42" s="68">
        <f t="shared" si="1855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6"/>
        <v>337</v>
      </c>
      <c r="DKI42" s="68">
        <f t="shared" si="1857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8"/>
        <v>0</v>
      </c>
      <c r="DKQ42" s="68">
        <f t="shared" si="1859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60"/>
        <v>211</v>
      </c>
      <c r="DKY42" s="68">
        <f t="shared" si="1861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62"/>
        <v>0</v>
      </c>
      <c r="DLG42" s="68">
        <f t="shared" si="1863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64"/>
        <v>160</v>
      </c>
      <c r="DLO42" s="68">
        <f t="shared" si="1865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6"/>
        <v>110</v>
      </c>
      <c r="DLW42" s="68">
        <f t="shared" si="1867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8"/>
        <v>160</v>
      </c>
      <c r="DME42" s="68">
        <f t="shared" si="1869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70"/>
        <v>0</v>
      </c>
      <c r="DMM42" s="68">
        <f t="shared" si="1871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72"/>
        <v>160</v>
      </c>
      <c r="DMU42" s="68">
        <f t="shared" si="1873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74"/>
        <v>117</v>
      </c>
      <c r="DNC42" s="68">
        <f t="shared" si="1875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6"/>
        <v>0</v>
      </c>
      <c r="DNK42" s="68">
        <f t="shared" si="1877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8"/>
        <v>160</v>
      </c>
      <c r="DNS42" s="68">
        <f t="shared" si="1879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80"/>
        <v>110</v>
      </c>
      <c r="DOA42" s="68">
        <f t="shared" si="1881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82"/>
        <v>111</v>
      </c>
      <c r="DOI42" s="68">
        <f t="shared" si="1883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84"/>
        <v>80</v>
      </c>
      <c r="DOQ42" s="68">
        <f t="shared" si="1885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6"/>
        <v>110</v>
      </c>
      <c r="DOY42" s="68">
        <f t="shared" si="1887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8"/>
        <v>0</v>
      </c>
      <c r="DPG42" s="68">
        <f t="shared" si="1889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90"/>
        <v>117</v>
      </c>
      <c r="DPO42" s="68">
        <f t="shared" si="1891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92"/>
        <v>112</v>
      </c>
      <c r="DPW42" s="492">
        <f t="shared" si="1893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94"/>
        <v>0</v>
      </c>
      <c r="DQE42" s="492">
        <f t="shared" si="1895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6"/>
        <v>193</v>
      </c>
      <c r="DQM42" s="492">
        <f t="shared" si="1897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8"/>
        <v>109</v>
      </c>
      <c r="DQU42" s="68">
        <f t="shared" si="1899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900"/>
        <v>0</v>
      </c>
      <c r="DRC42" s="492">
        <f t="shared" si="1901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902"/>
        <v>110</v>
      </c>
      <c r="DRK42" s="492">
        <f t="shared" si="1903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9"/>
        <v>0</v>
      </c>
      <c r="DRS42" s="68">
        <f t="shared" si="1600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601"/>
        <v>0</v>
      </c>
      <c r="DSA42" s="68">
        <f t="shared" si="1602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603"/>
        <v>93</v>
      </c>
      <c r="DSI42" s="68">
        <f t="shared" si="1604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605"/>
        <v>80</v>
      </c>
      <c r="DSQ42" s="68">
        <f t="shared" si="1606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7"/>
        <v>108</v>
      </c>
      <c r="DSY42" s="68">
        <f t="shared" si="1608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9"/>
        <v>112</v>
      </c>
      <c r="DTG42" s="68">
        <f t="shared" si="1610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11"/>
        <v>289</v>
      </c>
      <c r="DTO42" s="68">
        <f t="shared" si="1612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13"/>
        <v>110</v>
      </c>
      <c r="DTW42" s="68">
        <f t="shared" si="1614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15"/>
        <v>239</v>
      </c>
      <c r="DUE42" s="68">
        <f t="shared" si="1616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7"/>
        <v>0</v>
      </c>
      <c r="DUM42" s="68">
        <f t="shared" si="1618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9"/>
        <v>120</v>
      </c>
      <c r="DUU42" s="68">
        <f t="shared" si="1620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21"/>
        <v>110</v>
      </c>
      <c r="DVC42" s="68">
        <f t="shared" si="1622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23"/>
        <v>110</v>
      </c>
      <c r="DVK42" s="68">
        <f t="shared" si="1624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25"/>
        <v>0</v>
      </c>
      <c r="DVS42" s="68">
        <f t="shared" si="1626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7"/>
        <v>120</v>
      </c>
      <c r="DWA42" s="68">
        <f t="shared" si="1628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9"/>
        <v>110</v>
      </c>
      <c r="DWI42" s="68">
        <f t="shared" si="1630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31"/>
        <v>110</v>
      </c>
      <c r="DWQ42" s="68">
        <f t="shared" si="1632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3"/>
        <v>0</v>
      </c>
      <c r="DWY42" s="68">
        <f t="shared" si="1634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35"/>
        <v>110</v>
      </c>
      <c r="DXG42" s="68">
        <f t="shared" si="1636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7"/>
        <v>0</v>
      </c>
      <c r="DXO42" s="68">
        <f t="shared" si="1638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8"/>
        <v>220</v>
      </c>
      <c r="DXW42" s="68">
        <f t="shared" si="1329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30"/>
        <v>0</v>
      </c>
      <c r="DYE42" s="68">
        <f t="shared" si="1331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32"/>
        <v>103</v>
      </c>
      <c r="DYM42" s="68">
        <f t="shared" si="1333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4"/>
        <v>80</v>
      </c>
      <c r="DYU42" s="68">
        <f t="shared" si="1335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6"/>
        <v>110</v>
      </c>
      <c r="DZC42" s="68">
        <f t="shared" si="1337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8"/>
        <v>0</v>
      </c>
      <c r="DZK42" s="68">
        <f t="shared" si="1339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40"/>
        <v>120</v>
      </c>
      <c r="DZS42" s="68">
        <f t="shared" si="1341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42"/>
        <v>110</v>
      </c>
      <c r="EAA42" s="68">
        <f t="shared" si="1343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4"/>
        <v>0</v>
      </c>
      <c r="EAI42" s="68">
        <f t="shared" si="1345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6"/>
        <v>0</v>
      </c>
      <c r="EAQ42" s="68">
        <f t="shared" si="1347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8"/>
        <v>80</v>
      </c>
      <c r="EAY42" s="68">
        <f t="shared" si="1349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50"/>
        <v>0</v>
      </c>
      <c r="EBG42" s="68">
        <f t="shared" si="1351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52"/>
        <v>78</v>
      </c>
      <c r="EBO42" s="68">
        <f t="shared" si="1353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4"/>
        <v>0</v>
      </c>
      <c r="EBW42" s="68">
        <f t="shared" si="1355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6"/>
        <v>80</v>
      </c>
      <c r="ECE42" s="68">
        <f t="shared" si="1357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8"/>
        <v>40</v>
      </c>
      <c r="ECM42" s="68">
        <f t="shared" si="1359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60"/>
        <v>190</v>
      </c>
      <c r="ECU42" s="68">
        <f t="shared" si="1361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62"/>
        <v>110</v>
      </c>
      <c r="EDC42" s="68">
        <f t="shared" si="1363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4"/>
        <v>0</v>
      </c>
      <c r="EDK42" s="68">
        <f t="shared" si="1365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6"/>
        <v>110</v>
      </c>
      <c r="EDS42" s="68">
        <f t="shared" si="1367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8"/>
        <v>0</v>
      </c>
      <c r="EEA42" s="68">
        <f t="shared" si="1369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70"/>
        <v>110</v>
      </c>
      <c r="EEI42" s="68">
        <f t="shared" si="1371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72"/>
        <v>110</v>
      </c>
      <c r="EEQ42" s="68">
        <f t="shared" si="1373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4"/>
        <v>110</v>
      </c>
      <c r="EEY42" s="68">
        <f t="shared" si="1375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6"/>
        <v>0</v>
      </c>
      <c r="EFG42" s="68">
        <f t="shared" si="1377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8"/>
        <v>0</v>
      </c>
      <c r="EFO42" s="68">
        <f t="shared" si="1379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0"/>
        <v>0</v>
      </c>
      <c r="EFW42" s="68">
        <f t="shared" si="1381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82"/>
        <v>50</v>
      </c>
      <c r="EGE42" s="68">
        <f t="shared" si="1383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4"/>
        <v>90</v>
      </c>
      <c r="EGM42" s="68">
        <f t="shared" si="1385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6"/>
        <v>0</v>
      </c>
      <c r="EGU42" s="68">
        <f t="shared" si="1387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8"/>
        <v>0</v>
      </c>
      <c r="EHC42" s="68">
        <f t="shared" si="1389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90"/>
        <v>80</v>
      </c>
      <c r="EHK42" s="68">
        <f t="shared" si="1391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92"/>
        <v>72</v>
      </c>
      <c r="EHS42" s="68">
        <f t="shared" si="1393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4"/>
        <v>88</v>
      </c>
      <c r="EIA42" s="68">
        <f t="shared" si="1395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6"/>
        <v>0</v>
      </c>
      <c r="EII42" s="68">
        <f t="shared" si="1397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8"/>
        <v>0</v>
      </c>
      <c r="EIQ42" s="68">
        <f t="shared" si="1399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400"/>
        <v>40</v>
      </c>
      <c r="EIY42" s="68">
        <f t="shared" si="1401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402"/>
        <v>80</v>
      </c>
      <c r="EJG42" s="68">
        <f t="shared" si="1403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4"/>
        <v>0</v>
      </c>
      <c r="EJO42" s="68">
        <f t="shared" si="1405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6"/>
        <v>40</v>
      </c>
      <c r="EJW42" s="68">
        <f t="shared" si="1407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8"/>
        <v>79</v>
      </c>
      <c r="EKE42" s="68">
        <f t="shared" si="1409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10"/>
        <v>0</v>
      </c>
      <c r="EKM42" s="68">
        <f t="shared" si="1411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12"/>
        <v>595</v>
      </c>
      <c r="EKU42" s="184">
        <f t="shared" si="1413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4"/>
        <v>0</v>
      </c>
      <c r="ELD42" s="211">
        <f t="shared" si="1415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6"/>
        <v>87</v>
      </c>
      <c r="ELL42" s="211">
        <f t="shared" si="1417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8"/>
        <v>0</v>
      </c>
      <c r="ELT42" s="211">
        <f t="shared" si="1419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20"/>
        <v>0</v>
      </c>
      <c r="EMB42" s="211">
        <f t="shared" si="1421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22"/>
        <v>0</v>
      </c>
      <c r="EMJ42" s="211">
        <f t="shared" si="1423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4"/>
        <v>40</v>
      </c>
      <c r="EMR42" s="211">
        <f t="shared" si="1425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6"/>
        <v>80</v>
      </c>
      <c r="EMZ42" s="211">
        <f t="shared" si="1427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8"/>
        <v>0</v>
      </c>
      <c r="ENH42" s="211">
        <f t="shared" si="1429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30"/>
        <v>0</v>
      </c>
      <c r="ENP42" s="211">
        <f t="shared" si="1431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2"/>
        <v>0</v>
      </c>
      <c r="ENX42" s="211">
        <f t="shared" si="1433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4"/>
        <v>40</v>
      </c>
      <c r="EOF42" s="211">
        <f t="shared" si="1435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6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7"/>
        <v>0</v>
      </c>
      <c r="EOV42" s="211">
        <f t="shared" si="1438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9"/>
        <v>0</v>
      </c>
      <c r="EPD42" s="211">
        <f t="shared" si="1440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41"/>
        <v>40</v>
      </c>
      <c r="EPL42" s="211">
        <f t="shared" si="1442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43"/>
        <v>40</v>
      </c>
      <c r="EPT42" s="211">
        <f t="shared" si="1444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5"/>
        <v>0</v>
      </c>
      <c r="EQB42" s="211">
        <f t="shared" si="1446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7"/>
        <v>0</v>
      </c>
      <c r="EQJ42" s="211">
        <f t="shared" si="1448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9"/>
        <v>50</v>
      </c>
      <c r="EQR42" s="211">
        <f t="shared" si="1450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51"/>
        <v>0</v>
      </c>
      <c r="EQZ42" s="211">
        <f t="shared" si="1452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3"/>
        <v>0</v>
      </c>
      <c r="ERH42" s="211">
        <f t="shared" si="1454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5"/>
        <v>0</v>
      </c>
      <c r="ERP42" s="211">
        <f t="shared" si="1456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7"/>
        <v>41</v>
      </c>
      <c r="ERX42" s="211">
        <f t="shared" si="1458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9"/>
        <v>0</v>
      </c>
      <c r="ESF42" s="211">
        <f t="shared" si="1460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61"/>
        <v>40</v>
      </c>
      <c r="ESN42" s="211">
        <f t="shared" si="1462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63"/>
        <v>0</v>
      </c>
      <c r="ESV42" s="211">
        <f t="shared" si="1464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5"/>
        <v>0</v>
      </c>
      <c r="ETD42" s="211">
        <f t="shared" si="1466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7"/>
        <v>40</v>
      </c>
      <c r="ETL42" s="211">
        <f t="shared" si="1468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9"/>
        <v>40</v>
      </c>
      <c r="ETT42" s="211">
        <f t="shared" si="1470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71"/>
        <v>0</v>
      </c>
      <c r="EUB42" s="211">
        <f t="shared" si="1472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73"/>
        <v>0</v>
      </c>
      <c r="EUJ42" s="211">
        <f t="shared" si="1474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5"/>
        <v>39</v>
      </c>
      <c r="EUR42" s="211">
        <f t="shared" si="1476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7"/>
        <v>20</v>
      </c>
      <c r="EUZ42" s="211">
        <f t="shared" si="1478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9"/>
        <v>0</v>
      </c>
      <c r="EVH42" s="211">
        <f t="shared" si="1480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81"/>
        <v>0</v>
      </c>
      <c r="EVP42" s="211">
        <f t="shared" si="1482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3"/>
        <v>40</v>
      </c>
      <c r="EVX42" s="211">
        <f t="shared" si="1484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5"/>
        <v>40</v>
      </c>
      <c r="EWF42" s="211">
        <f t="shared" si="1486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7"/>
        <v>0</v>
      </c>
      <c r="EWN42" s="211">
        <f t="shared" si="1488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9"/>
        <v>40</v>
      </c>
      <c r="EWV42" s="211">
        <f t="shared" si="1490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1"/>
        <v>0</v>
      </c>
      <c r="EXD42" s="211">
        <f t="shared" si="1492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93"/>
        <v>0</v>
      </c>
      <c r="EXL42" s="211">
        <f t="shared" si="1494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5"/>
        <v>0</v>
      </c>
      <c r="EXT42" s="211">
        <f t="shared" si="1496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7"/>
        <v>222</v>
      </c>
      <c r="EYB42" s="211">
        <f t="shared" si="1498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9"/>
        <v>0</v>
      </c>
      <c r="EYJ42" s="211">
        <f t="shared" si="1500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501"/>
        <v>0</v>
      </c>
      <c r="EYR42" s="211">
        <f t="shared" si="1502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3"/>
        <v>0</v>
      </c>
      <c r="EYZ42" s="873">
        <f t="shared" si="1504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5"/>
        <v>0</v>
      </c>
      <c r="EZH42" s="873">
        <f t="shared" si="1506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7"/>
        <v>0</v>
      </c>
      <c r="EZP42" s="873">
        <f t="shared" si="1508"/>
        <v>0</v>
      </c>
      <c r="EZQ42" s="458">
        <v>0</v>
      </c>
      <c r="EZR42" s="83"/>
      <c r="EZS42" s="83">
        <v>0</v>
      </c>
      <c r="EZT42" s="83">
        <v>0</v>
      </c>
      <c r="EZU42" s="83">
        <v>0</v>
      </c>
      <c r="EZV42" s="83">
        <v>0</v>
      </c>
      <c r="EZW42" s="872">
        <f t="shared" si="1509"/>
        <v>0</v>
      </c>
      <c r="EZX42" s="873">
        <f t="shared" si="1510"/>
        <v>0</v>
      </c>
      <c r="EZY42" s="195">
        <v>0</v>
      </c>
      <c r="EZZ42" s="49">
        <v>0</v>
      </c>
      <c r="FAA42" s="49"/>
      <c r="FAB42" s="49"/>
      <c r="FAC42" s="49"/>
      <c r="FAD42" s="49"/>
      <c r="FAE42" s="872">
        <f t="shared" si="1511"/>
        <v>0</v>
      </c>
      <c r="FAF42" s="873">
        <f t="shared" si="1512"/>
        <v>0</v>
      </c>
    </row>
    <row r="43" spans="1:4088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2735</v>
      </c>
      <c r="G43" s="24"/>
      <c r="H43" s="24"/>
      <c r="I43" s="24"/>
      <c r="J43" s="360">
        <f>SUMIF(SUMPK!$B:$B,$B:$B,SUMPK!$O:$O)</f>
        <v>0</v>
      </c>
      <c r="K43" s="24">
        <f t="shared" si="1226"/>
        <v>0</v>
      </c>
      <c r="L43" s="24">
        <f t="shared" si="1517"/>
        <v>2735</v>
      </c>
      <c r="M43" s="15">
        <f t="shared" si="1639"/>
        <v>2735</v>
      </c>
      <c r="N43" s="15">
        <v>100.16666666666667</v>
      </c>
      <c r="O43" s="276">
        <f t="shared" si="1229"/>
        <v>27.3044925124792</v>
      </c>
      <c r="P43" s="712">
        <v>97.833333333333329</v>
      </c>
      <c r="Q43" s="276">
        <f t="shared" si="1518"/>
        <v>167.73424190800682</v>
      </c>
      <c r="R43" s="277">
        <f t="shared" si="1519"/>
        <v>138.46153846153845</v>
      </c>
      <c r="S43" s="222">
        <v>3600</v>
      </c>
      <c r="T43" s="276">
        <f t="shared" si="1640"/>
        <v>19.75277777777778</v>
      </c>
      <c r="U43" s="278"/>
      <c r="V43" s="276">
        <f t="shared" si="1233"/>
        <v>19.75277777777778</v>
      </c>
      <c r="W43" s="279">
        <f t="shared" si="1234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41"/>
        <v>600</v>
      </c>
      <c r="CDC43" s="68">
        <f t="shared" si="1642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43"/>
        <v>350</v>
      </c>
      <c r="CDK43" s="68">
        <f t="shared" si="1644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45"/>
        <v>702</v>
      </c>
      <c r="CDS43" s="68">
        <f t="shared" si="1646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7"/>
        <v>1137</v>
      </c>
      <c r="CEA43" s="68">
        <f t="shared" si="1648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9"/>
        <v>1126</v>
      </c>
      <c r="CEI43" s="68">
        <f t="shared" si="1650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51"/>
        <v>992</v>
      </c>
      <c r="CEQ43" s="68">
        <f t="shared" si="1652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54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55"/>
        <v>814</v>
      </c>
      <c r="CFG43" s="68">
        <f t="shared" si="1656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7"/>
        <v>440</v>
      </c>
      <c r="CFO43" s="68">
        <f t="shared" si="1658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9"/>
        <v>472</v>
      </c>
      <c r="CFW43" s="68">
        <f t="shared" si="1660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61"/>
        <v>896</v>
      </c>
      <c r="CGE43" s="68">
        <f t="shared" si="1662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63"/>
        <v>1204</v>
      </c>
      <c r="CGM43" s="68">
        <f t="shared" si="1664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65"/>
        <v>221</v>
      </c>
      <c r="CGU43" s="68">
        <f t="shared" si="1666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7"/>
        <v>72</v>
      </c>
      <c r="CHC43" s="68">
        <f t="shared" si="1668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9"/>
        <v>1407</v>
      </c>
      <c r="CHK43" s="68">
        <f t="shared" si="1670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71"/>
        <v>651</v>
      </c>
      <c r="CHS43" s="68">
        <f t="shared" si="1672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73"/>
        <v>800</v>
      </c>
      <c r="CIA43" s="68">
        <f t="shared" si="1674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75"/>
        <v>1433</v>
      </c>
      <c r="CII43" s="68">
        <f t="shared" si="1676"/>
        <v>238.83333333333334</v>
      </c>
      <c r="CIJ43" s="48"/>
      <c r="CIK43" s="49"/>
      <c r="CIL43" s="49"/>
      <c r="CIM43" s="49"/>
      <c r="CIN43" s="49"/>
      <c r="CIO43" s="49"/>
      <c r="CIP43" s="67">
        <f t="shared" si="1677"/>
        <v>0</v>
      </c>
      <c r="CIQ43" s="68">
        <f t="shared" si="1678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9"/>
        <v>599</v>
      </c>
      <c r="CIY43" s="68">
        <f t="shared" si="1680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81"/>
        <v>693</v>
      </c>
      <c r="CJG43" s="68">
        <f t="shared" si="1682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83"/>
        <v>806</v>
      </c>
      <c r="CJO43" s="184">
        <f t="shared" si="1684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85"/>
        <v>679</v>
      </c>
      <c r="CJW43" s="68">
        <f t="shared" si="1686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24"/>
        <v>1046</v>
      </c>
      <c r="CKE43" s="68">
        <f t="shared" si="1687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8"/>
        <v>740</v>
      </c>
      <c r="CKM43" s="68">
        <f t="shared" si="1689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90"/>
        <v>988</v>
      </c>
      <c r="CKU43" s="68">
        <f t="shared" si="1691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92"/>
        <v>983</v>
      </c>
      <c r="CLC43" s="68">
        <f t="shared" si="1693"/>
        <v>163.83333333333334</v>
      </c>
      <c r="CLD43" s="48"/>
      <c r="CLE43" s="49"/>
      <c r="CLF43" s="49"/>
      <c r="CLG43" s="49"/>
      <c r="CLH43" s="49"/>
      <c r="CLI43" s="49"/>
      <c r="CLJ43" s="67">
        <f t="shared" si="1694"/>
        <v>0</v>
      </c>
      <c r="CLK43" s="68">
        <f t="shared" si="1695"/>
        <v>0</v>
      </c>
      <c r="CLL43" s="48"/>
      <c r="CLM43" s="49"/>
      <c r="CLN43" s="49"/>
      <c r="CLO43" s="49"/>
      <c r="CLP43" s="49"/>
      <c r="CLQ43" s="49"/>
      <c r="CLR43" s="67">
        <f t="shared" si="1696"/>
        <v>0</v>
      </c>
      <c r="CLS43" s="68">
        <f t="shared" si="1697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8"/>
        <v>1213</v>
      </c>
      <c r="CMA43" s="68">
        <f t="shared" si="1699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700"/>
        <v>644</v>
      </c>
      <c r="CMI43" s="68">
        <f t="shared" si="1701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702"/>
        <v>329</v>
      </c>
      <c r="CMQ43" s="68">
        <f t="shared" si="1703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704"/>
        <v>1000</v>
      </c>
      <c r="CMY43" s="68">
        <f t="shared" si="1705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6"/>
        <v>678</v>
      </c>
      <c r="CNG43" s="68">
        <f t="shared" si="1707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8"/>
        <v>765</v>
      </c>
      <c r="CNO43" s="68">
        <f t="shared" si="1709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10"/>
        <v>501</v>
      </c>
      <c r="CNW43" s="68">
        <f t="shared" si="1711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12"/>
        <v>767</v>
      </c>
      <c r="COE43" s="68">
        <f t="shared" si="1713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14"/>
        <v>1068</v>
      </c>
      <c r="COM43" s="68">
        <f t="shared" si="1715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6"/>
        <v>881</v>
      </c>
      <c r="COU43" s="68">
        <f t="shared" si="1717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8"/>
        <v>0</v>
      </c>
      <c r="CPC43" s="68">
        <f t="shared" si="1719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20"/>
        <v>884</v>
      </c>
      <c r="CPK43" s="68">
        <f t="shared" si="1721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22"/>
        <v>0</v>
      </c>
      <c r="CPS43" s="68">
        <f t="shared" si="1723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24"/>
        <v>1298</v>
      </c>
      <c r="CQA43" s="68">
        <f t="shared" si="1725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6"/>
        <v>1300</v>
      </c>
      <c r="CQI43" s="68">
        <f t="shared" si="1727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8"/>
        <v>330</v>
      </c>
      <c r="CQQ43" s="68">
        <f t="shared" si="1729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30"/>
        <v>698</v>
      </c>
      <c r="CQY43" s="68">
        <f t="shared" si="1731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32"/>
        <v>554</v>
      </c>
      <c r="CRG43" s="68">
        <f t="shared" si="1733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34"/>
        <v>660</v>
      </c>
      <c r="CRO43" s="68">
        <f t="shared" si="1735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6"/>
        <v>549</v>
      </c>
      <c r="CRW43" s="68">
        <f t="shared" si="1737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8"/>
        <v>679</v>
      </c>
      <c r="CSE43" s="68">
        <f t="shared" si="1739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40"/>
        <v>0</v>
      </c>
      <c r="CSM43" s="68">
        <f t="shared" si="1741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2"/>
        <v>213</v>
      </c>
      <c r="CSU43" s="68">
        <f t="shared" si="1743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44"/>
        <v>882</v>
      </c>
      <c r="CTC43" s="68">
        <f t="shared" si="1745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6"/>
        <v>437</v>
      </c>
      <c r="CTK43" s="68">
        <f t="shared" si="1747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8"/>
        <v>1221</v>
      </c>
      <c r="CTS43" s="68">
        <f t="shared" si="1749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50"/>
        <v>331</v>
      </c>
      <c r="CUA43" s="68">
        <f t="shared" si="1751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52"/>
        <v>211</v>
      </c>
      <c r="CUI43" s="68">
        <f t="shared" si="1753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54"/>
        <v>593</v>
      </c>
      <c r="CUQ43" s="68">
        <f t="shared" si="1755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6"/>
        <v>685</v>
      </c>
      <c r="CUY43" s="68">
        <f t="shared" si="1757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8"/>
        <v>761</v>
      </c>
      <c r="CVG43" s="68">
        <f t="shared" si="1759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60"/>
        <v>661</v>
      </c>
      <c r="CVO43" s="68">
        <f t="shared" si="1761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62"/>
        <v>479</v>
      </c>
      <c r="CVW43" s="68">
        <f t="shared" si="1763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64"/>
        <v>1010</v>
      </c>
      <c r="CWE43" s="68">
        <f t="shared" si="1765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6"/>
        <v>1111</v>
      </c>
      <c r="CWM43" s="68">
        <f t="shared" si="1767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8"/>
        <v>801</v>
      </c>
      <c r="CWU43" s="68">
        <f t="shared" si="1769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70"/>
        <v>718</v>
      </c>
      <c r="CXC43" s="43">
        <f t="shared" si="1771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72"/>
        <v>938</v>
      </c>
      <c r="CXK43" s="43">
        <f t="shared" si="1773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74"/>
        <v>1478</v>
      </c>
      <c r="CXS43" s="43">
        <f t="shared" si="1775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6"/>
        <v>1420</v>
      </c>
      <c r="CYA43" s="43">
        <f t="shared" si="1777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8"/>
        <v>1154</v>
      </c>
      <c r="CYI43" s="43">
        <f t="shared" si="1779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80"/>
        <v>330</v>
      </c>
      <c r="CYQ43" s="43">
        <f t="shared" si="1781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82"/>
        <v>1308</v>
      </c>
      <c r="CYY43" s="43">
        <f t="shared" si="1783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84"/>
        <v>875</v>
      </c>
      <c r="CZG43" s="43">
        <f t="shared" si="1785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6"/>
        <v>1618</v>
      </c>
      <c r="CZO43" s="43">
        <f t="shared" si="1787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8"/>
        <v>819</v>
      </c>
      <c r="CZW43" s="43">
        <f t="shared" si="1789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90"/>
        <v>880</v>
      </c>
      <c r="DAE43" s="68">
        <f t="shared" si="1791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92"/>
        <v>0</v>
      </c>
      <c r="DAM43" s="68">
        <f t="shared" si="1793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94"/>
        <v>659</v>
      </c>
      <c r="DAU43" s="68">
        <f t="shared" si="1795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6"/>
        <v>439</v>
      </c>
      <c r="DBC43" s="68">
        <f t="shared" si="1797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8"/>
        <v>1562</v>
      </c>
      <c r="DBK43" s="68">
        <f t="shared" si="1799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0"/>
        <v>0</v>
      </c>
      <c r="DBS43" s="68">
        <f t="shared" si="1801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802"/>
        <v>662</v>
      </c>
      <c r="DCA43" s="68">
        <f t="shared" si="1803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804"/>
        <v>796</v>
      </c>
      <c r="DCI43" s="68">
        <f t="shared" si="1805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6"/>
        <v>400</v>
      </c>
      <c r="DCQ43" s="68">
        <f t="shared" si="1807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8"/>
        <v>1049</v>
      </c>
      <c r="DCY43" s="68">
        <f t="shared" si="1809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10"/>
        <v>620</v>
      </c>
      <c r="DDG43" s="68">
        <f t="shared" si="1811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12"/>
        <v>901</v>
      </c>
      <c r="DDO43" s="43">
        <f t="shared" si="1813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14"/>
        <v>1000</v>
      </c>
      <c r="DDW43" s="43">
        <f t="shared" si="1815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6"/>
        <v>1255</v>
      </c>
      <c r="DEE43" s="43">
        <f t="shared" si="1817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8"/>
        <v>688</v>
      </c>
      <c r="DEM43" s="43">
        <f t="shared" si="1819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20"/>
        <v>620</v>
      </c>
      <c r="DEU43" s="43">
        <f t="shared" si="1821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22"/>
        <v>1605</v>
      </c>
      <c r="DFC43" s="43">
        <f t="shared" si="1823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24"/>
        <v>1011</v>
      </c>
      <c r="DFK43" s="43">
        <f t="shared" si="1825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6"/>
        <v>696</v>
      </c>
      <c r="DFS43" s="68">
        <f t="shared" si="1827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8"/>
        <v>802</v>
      </c>
      <c r="DGA43" s="43">
        <f t="shared" si="1829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0"/>
        <v>660</v>
      </c>
      <c r="DGI43" s="43">
        <f t="shared" si="1831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32"/>
        <v>859</v>
      </c>
      <c r="DGQ43" s="68">
        <f t="shared" si="1833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34"/>
        <v>708</v>
      </c>
      <c r="DGY43" s="68">
        <f t="shared" si="1835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6"/>
        <v>1704</v>
      </c>
      <c r="DHG43" s="68">
        <f t="shared" si="1837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8"/>
        <v>600</v>
      </c>
      <c r="DHO43" s="68">
        <f t="shared" si="1839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40"/>
        <v>0</v>
      </c>
      <c r="DHW43" s="68">
        <f t="shared" si="1841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42"/>
        <v>480</v>
      </c>
      <c r="DIE43" s="68">
        <f t="shared" si="1843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4"/>
        <v>441</v>
      </c>
      <c r="DIM43" s="68">
        <f t="shared" si="1845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6"/>
        <v>700</v>
      </c>
      <c r="DIU43" s="68">
        <f t="shared" si="1847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8"/>
        <v>1165</v>
      </c>
      <c r="DJC43" s="68">
        <f t="shared" si="1849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0"/>
        <v>803</v>
      </c>
      <c r="DJK43" s="68">
        <f t="shared" si="1851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2"/>
        <v>397</v>
      </c>
      <c r="DJS43" s="68">
        <f t="shared" si="1853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54"/>
        <v>1085</v>
      </c>
      <c r="DKA43" s="68">
        <f t="shared" si="1855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6"/>
        <v>1022</v>
      </c>
      <c r="DKI43" s="68">
        <f t="shared" si="1857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8"/>
        <v>546</v>
      </c>
      <c r="DKQ43" s="68">
        <f t="shared" si="1859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60"/>
        <v>1136</v>
      </c>
      <c r="DKY43" s="68">
        <f t="shared" si="1861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62"/>
        <v>1163</v>
      </c>
      <c r="DLG43" s="68">
        <f t="shared" si="1863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64"/>
        <v>390</v>
      </c>
      <c r="DLO43" s="68">
        <f t="shared" si="1865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6"/>
        <v>1848</v>
      </c>
      <c r="DLW43" s="68">
        <f t="shared" si="1867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8"/>
        <v>2227</v>
      </c>
      <c r="DME43" s="68">
        <f t="shared" si="1869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70"/>
        <v>109</v>
      </c>
      <c r="DMM43" s="68">
        <f t="shared" si="1871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72"/>
        <v>1096</v>
      </c>
      <c r="DMU43" s="68">
        <f t="shared" si="1873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74"/>
        <v>1215</v>
      </c>
      <c r="DNC43" s="68">
        <f t="shared" si="1875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6"/>
        <v>896</v>
      </c>
      <c r="DNK43" s="68">
        <f t="shared" si="1877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8"/>
        <v>799</v>
      </c>
      <c r="DNS43" s="68">
        <f t="shared" si="1879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80"/>
        <v>720</v>
      </c>
      <c r="DOA43" s="68">
        <f t="shared" si="1881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82"/>
        <v>721</v>
      </c>
      <c r="DOI43" s="68">
        <f t="shared" si="1883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84"/>
        <v>1318</v>
      </c>
      <c r="DOQ43" s="68">
        <f t="shared" si="1885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6"/>
        <v>1213</v>
      </c>
      <c r="DOY43" s="68">
        <f t="shared" si="1887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8"/>
        <v>499</v>
      </c>
      <c r="DPG43" s="68">
        <f t="shared" si="1889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90"/>
        <v>1214</v>
      </c>
      <c r="DPO43" s="68">
        <f t="shared" si="1891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92"/>
        <v>443</v>
      </c>
      <c r="DPW43" s="492">
        <f t="shared" si="1893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94"/>
        <v>1262</v>
      </c>
      <c r="DQE43" s="492">
        <f t="shared" si="1895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6"/>
        <v>1110</v>
      </c>
      <c r="DQM43" s="492">
        <f t="shared" si="1897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8"/>
        <v>869</v>
      </c>
      <c r="DQU43" s="68">
        <f t="shared" si="1899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900"/>
        <v>551</v>
      </c>
      <c r="DRC43" s="492">
        <f t="shared" si="1901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902"/>
        <v>528</v>
      </c>
      <c r="DRK43" s="492">
        <f t="shared" si="1903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9"/>
        <v>1093</v>
      </c>
      <c r="DRS43" s="68">
        <f t="shared" si="1600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601"/>
        <v>1498</v>
      </c>
      <c r="DSA43" s="68">
        <f t="shared" si="1602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603"/>
        <v>0</v>
      </c>
      <c r="DSI43" s="68">
        <f t="shared" si="1604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605"/>
        <v>1455</v>
      </c>
      <c r="DSQ43" s="68">
        <f t="shared" si="1606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7"/>
        <v>405</v>
      </c>
      <c r="DSY43" s="68">
        <f t="shared" si="1608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9"/>
        <v>1159</v>
      </c>
      <c r="DTG43" s="68">
        <f t="shared" si="1610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11"/>
        <v>795</v>
      </c>
      <c r="DTO43" s="68">
        <f t="shared" si="1612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13"/>
        <v>881</v>
      </c>
      <c r="DTW43" s="68">
        <f t="shared" si="1614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15"/>
        <v>0</v>
      </c>
      <c r="DUE43" s="68">
        <f t="shared" si="1616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7"/>
        <v>869</v>
      </c>
      <c r="DUM43" s="68">
        <f t="shared" si="1618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9"/>
        <v>370</v>
      </c>
      <c r="DUU43" s="68">
        <f t="shared" si="1620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21"/>
        <v>800</v>
      </c>
      <c r="DVC43" s="68">
        <f t="shared" si="1622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23"/>
        <v>1204</v>
      </c>
      <c r="DVK43" s="68">
        <f t="shared" si="1624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25"/>
        <v>441</v>
      </c>
      <c r="DVS43" s="68">
        <f t="shared" si="1626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7"/>
        <v>584</v>
      </c>
      <c r="DWA43" s="68">
        <f t="shared" si="1628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9"/>
        <v>903</v>
      </c>
      <c r="DWI43" s="68">
        <f t="shared" si="1630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31"/>
        <v>661</v>
      </c>
      <c r="DWQ43" s="68">
        <f t="shared" si="1632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33"/>
        <v>587</v>
      </c>
      <c r="DWY43" s="68">
        <f t="shared" si="1634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5"/>
        <v>0</v>
      </c>
      <c r="DXG43" s="68">
        <f t="shared" si="1636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7"/>
        <v>700</v>
      </c>
      <c r="DXO43" s="68">
        <f t="shared" si="1638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8"/>
        <v>611</v>
      </c>
      <c r="DXW43" s="68">
        <f t="shared" si="1329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30"/>
        <v>882</v>
      </c>
      <c r="DYE43" s="68">
        <f t="shared" si="1331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32"/>
        <v>500</v>
      </c>
      <c r="DYM43" s="68">
        <f t="shared" si="1333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4"/>
        <v>540</v>
      </c>
      <c r="DYU43" s="68">
        <f t="shared" si="1335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6"/>
        <v>801</v>
      </c>
      <c r="DZC43" s="68">
        <f t="shared" si="1337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8"/>
        <v>1016</v>
      </c>
      <c r="DZK43" s="68">
        <f t="shared" si="1339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40"/>
        <v>980</v>
      </c>
      <c r="DZS43" s="68">
        <f t="shared" si="1341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42"/>
        <v>300</v>
      </c>
      <c r="EAA43" s="68">
        <f t="shared" si="1343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4"/>
        <v>200</v>
      </c>
      <c r="EAI43" s="68">
        <f t="shared" si="1345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6"/>
        <v>700</v>
      </c>
      <c r="EAQ43" s="68">
        <f t="shared" si="1347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8"/>
        <v>920</v>
      </c>
      <c r="EAY43" s="68">
        <f t="shared" si="1349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50"/>
        <v>880</v>
      </c>
      <c r="EBG43" s="68">
        <f t="shared" si="1351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52"/>
        <v>611</v>
      </c>
      <c r="EBO43" s="68">
        <f t="shared" si="1353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4"/>
        <v>296</v>
      </c>
      <c r="EBW43" s="68">
        <f t="shared" si="1355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6"/>
        <v>880</v>
      </c>
      <c r="ECE43" s="68">
        <f t="shared" si="1357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8"/>
        <v>620</v>
      </c>
      <c r="ECM43" s="68">
        <f t="shared" si="1359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60"/>
        <v>1123</v>
      </c>
      <c r="ECU43" s="68">
        <f t="shared" si="1361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62"/>
        <v>725</v>
      </c>
      <c r="EDC43" s="68">
        <f t="shared" si="1363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4"/>
        <v>441</v>
      </c>
      <c r="EDK43" s="68">
        <f t="shared" si="1365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6"/>
        <v>600</v>
      </c>
      <c r="EDS43" s="68">
        <f t="shared" si="1367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8"/>
        <v>1138</v>
      </c>
      <c r="EEA43" s="68">
        <f t="shared" si="1369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70"/>
        <v>116</v>
      </c>
      <c r="EEI43" s="68">
        <f t="shared" si="1371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72"/>
        <v>554</v>
      </c>
      <c r="EEQ43" s="68">
        <f t="shared" si="1373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4"/>
        <v>569</v>
      </c>
      <c r="EEY43" s="68">
        <f t="shared" si="1375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6"/>
        <v>1078</v>
      </c>
      <c r="EFG43" s="68">
        <f t="shared" si="1377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8"/>
        <v>1183</v>
      </c>
      <c r="EFO43" s="68">
        <f t="shared" si="1379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0"/>
        <v>0</v>
      </c>
      <c r="EFW43" s="68">
        <f t="shared" si="1381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82"/>
        <v>1241</v>
      </c>
      <c r="EGE43" s="68">
        <f t="shared" si="1383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4"/>
        <v>399</v>
      </c>
      <c r="EGM43" s="68">
        <f t="shared" si="1385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6"/>
        <v>420</v>
      </c>
      <c r="EGU43" s="68">
        <f t="shared" si="1387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8"/>
        <v>511</v>
      </c>
      <c r="EHC43" s="68">
        <f t="shared" si="1389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90"/>
        <v>612</v>
      </c>
      <c r="EHK43" s="68">
        <f t="shared" si="1391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92"/>
        <v>160</v>
      </c>
      <c r="EHS43" s="68">
        <f t="shared" si="1393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4"/>
        <v>599</v>
      </c>
      <c r="EIA43" s="68">
        <f t="shared" si="1395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6"/>
        <v>1421</v>
      </c>
      <c r="EII43" s="68">
        <f t="shared" si="1397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8"/>
        <v>996</v>
      </c>
      <c r="EIQ43" s="68">
        <f t="shared" si="1399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400"/>
        <v>998</v>
      </c>
      <c r="EIY43" s="68">
        <f t="shared" si="1401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402"/>
        <v>663</v>
      </c>
      <c r="EJG43" s="68">
        <f t="shared" si="1403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4"/>
        <v>458</v>
      </c>
      <c r="EJO43" s="68">
        <f t="shared" si="1405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6"/>
        <v>618</v>
      </c>
      <c r="EJW43" s="68">
        <f t="shared" si="1407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8"/>
        <v>1010</v>
      </c>
      <c r="EKE43" s="68">
        <f t="shared" si="1409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10"/>
        <v>723</v>
      </c>
      <c r="EKM43" s="68">
        <f t="shared" si="1411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12"/>
        <v>1203</v>
      </c>
      <c r="EKU43" s="184">
        <f t="shared" si="1413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4"/>
        <v>840</v>
      </c>
      <c r="ELD43" s="211">
        <f t="shared" si="1415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6"/>
        <v>779</v>
      </c>
      <c r="ELL43" s="211">
        <f t="shared" si="1417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8"/>
        <v>110</v>
      </c>
      <c r="ELT43" s="211">
        <f t="shared" si="1419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20"/>
        <v>1329</v>
      </c>
      <c r="EMB43" s="211">
        <f t="shared" si="1421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22"/>
        <v>713</v>
      </c>
      <c r="EMJ43" s="211">
        <f t="shared" si="1423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4"/>
        <v>886</v>
      </c>
      <c r="EMR43" s="211">
        <f t="shared" si="1425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6"/>
        <v>898</v>
      </c>
      <c r="EMZ43" s="211">
        <f t="shared" si="1427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8"/>
        <v>271</v>
      </c>
      <c r="ENH43" s="211">
        <f t="shared" si="1429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30"/>
        <v>636</v>
      </c>
      <c r="ENP43" s="211">
        <f t="shared" si="1431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32"/>
        <v>116</v>
      </c>
      <c r="ENX43" s="211">
        <f t="shared" si="1433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4"/>
        <v>545</v>
      </c>
      <c r="EOF43" s="211">
        <f t="shared" si="1435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6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7"/>
        <v>724</v>
      </c>
      <c r="EOV43" s="211">
        <f t="shared" si="1438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9"/>
        <v>0</v>
      </c>
      <c r="EPD43" s="211">
        <f t="shared" si="1440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41"/>
        <v>1371</v>
      </c>
      <c r="EPL43" s="211">
        <f t="shared" si="1442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43"/>
        <v>112</v>
      </c>
      <c r="EPT43" s="211">
        <f t="shared" si="1444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5"/>
        <v>820</v>
      </c>
      <c r="EQB43" s="211">
        <f t="shared" si="1446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7"/>
        <v>2058</v>
      </c>
      <c r="EQJ43" s="211">
        <f t="shared" si="1448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9"/>
        <v>110</v>
      </c>
      <c r="EQR43" s="211">
        <f t="shared" si="1450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1"/>
        <v>579</v>
      </c>
      <c r="EQZ43" s="211">
        <f t="shared" si="1452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53"/>
        <v>220</v>
      </c>
      <c r="ERH43" s="211">
        <f t="shared" si="1454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5"/>
        <v>656</v>
      </c>
      <c r="ERP43" s="211">
        <f t="shared" si="1456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7"/>
        <v>973</v>
      </c>
      <c r="ERX43" s="211">
        <f t="shared" si="1458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9"/>
        <v>744</v>
      </c>
      <c r="ESF43" s="211">
        <f t="shared" si="1460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61"/>
        <v>230</v>
      </c>
      <c r="ESN43" s="211">
        <f t="shared" si="1462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63"/>
        <v>1210</v>
      </c>
      <c r="ESV43" s="211">
        <f t="shared" si="1464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5"/>
        <v>232</v>
      </c>
      <c r="ETD43" s="211">
        <f t="shared" si="1466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7"/>
        <v>0</v>
      </c>
      <c r="ETL43" s="211">
        <f t="shared" si="1468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9"/>
        <v>0</v>
      </c>
      <c r="ETT43" s="211">
        <f t="shared" si="1470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71"/>
        <v>929</v>
      </c>
      <c r="EUB43" s="211">
        <f t="shared" si="1472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73"/>
        <v>860</v>
      </c>
      <c r="EUJ43" s="211">
        <f t="shared" si="1474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5"/>
        <v>619</v>
      </c>
      <c r="EUR43" s="211">
        <f t="shared" si="1476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7"/>
        <v>480</v>
      </c>
      <c r="EUZ43" s="211">
        <f t="shared" si="1478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9"/>
        <v>844</v>
      </c>
      <c r="EVH43" s="211">
        <f t="shared" si="1480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81"/>
        <v>1061</v>
      </c>
      <c r="EVP43" s="211">
        <f t="shared" si="1482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3"/>
        <v>0</v>
      </c>
      <c r="EVX43" s="211">
        <f t="shared" si="1484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5"/>
        <v>191</v>
      </c>
      <c r="EWF43" s="211">
        <f t="shared" si="1486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7"/>
        <v>319</v>
      </c>
      <c r="EWN43" s="211">
        <f t="shared" si="1488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9"/>
        <v>99</v>
      </c>
      <c r="EWV43" s="211">
        <f t="shared" si="1490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1"/>
        <v>0</v>
      </c>
      <c r="EXD43" s="211">
        <f t="shared" si="1492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93"/>
        <v>150</v>
      </c>
      <c r="EXL43" s="211">
        <f t="shared" si="1494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5"/>
        <v>618</v>
      </c>
      <c r="EXT43" s="211">
        <f t="shared" si="1496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7"/>
        <v>800</v>
      </c>
      <c r="EYB43" s="211">
        <f t="shared" si="1498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9"/>
        <v>320</v>
      </c>
      <c r="EYJ43" s="211">
        <f t="shared" si="1500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501"/>
        <v>110</v>
      </c>
      <c r="EYR43" s="211">
        <f t="shared" si="1502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503"/>
        <v>359</v>
      </c>
      <c r="EYZ43" s="873">
        <f t="shared" si="1504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5"/>
        <v>1234</v>
      </c>
      <c r="EZH43" s="873">
        <f t="shared" si="1506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7"/>
        <v>498</v>
      </c>
      <c r="EZP43" s="873">
        <f t="shared" si="1508"/>
        <v>83</v>
      </c>
      <c r="EZQ43" s="458">
        <v>0</v>
      </c>
      <c r="EZR43" s="83"/>
      <c r="EZS43" s="83">
        <v>601</v>
      </c>
      <c r="EZT43" s="83">
        <v>0</v>
      </c>
      <c r="EZU43" s="83">
        <v>0</v>
      </c>
      <c r="EZV43" s="83">
        <v>0</v>
      </c>
      <c r="EZW43" s="872">
        <f t="shared" si="1509"/>
        <v>601</v>
      </c>
      <c r="EZX43" s="873">
        <f t="shared" si="1510"/>
        <v>100.16666666666667</v>
      </c>
      <c r="EZY43" s="195">
        <v>0</v>
      </c>
      <c r="EZZ43" s="49">
        <v>0</v>
      </c>
      <c r="FAA43" s="49"/>
      <c r="FAB43" s="49"/>
      <c r="FAC43" s="49"/>
      <c r="FAD43" s="49"/>
      <c r="FAE43" s="872">
        <f t="shared" si="1511"/>
        <v>0</v>
      </c>
      <c r="FAF43" s="873">
        <f t="shared" si="1512"/>
        <v>0</v>
      </c>
    </row>
    <row r="44" spans="1:4088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2016</v>
      </c>
      <c r="G44" s="24"/>
      <c r="H44" s="24"/>
      <c r="I44" s="360"/>
      <c r="J44" s="360">
        <f>SUMIF(SUMPK!$B:$B,$B:$B,SUMPK!$O:$O)</f>
        <v>0</v>
      </c>
      <c r="K44" s="24">
        <f t="shared" si="1226"/>
        <v>0</v>
      </c>
      <c r="L44" s="24">
        <f t="shared" si="1517"/>
        <v>2016</v>
      </c>
      <c r="M44" s="15">
        <f t="shared" si="1639"/>
        <v>2016</v>
      </c>
      <c r="N44" s="15">
        <v>103.16666666666667</v>
      </c>
      <c r="O44" s="276">
        <f t="shared" si="1229"/>
        <v>19.541195476575119</v>
      </c>
      <c r="P44" s="712">
        <v>18.5</v>
      </c>
      <c r="Q44" s="276">
        <f t="shared" si="1518"/>
        <v>653.83783783783781</v>
      </c>
      <c r="R44" s="277">
        <f t="shared" si="1519"/>
        <v>86.15384615384616</v>
      </c>
      <c r="S44" s="222">
        <v>2240</v>
      </c>
      <c r="T44" s="276">
        <f t="shared" si="1640"/>
        <v>23.4</v>
      </c>
      <c r="U44" s="278"/>
      <c r="V44" s="276">
        <f t="shared" si="1233"/>
        <v>23.4</v>
      </c>
      <c r="W44" s="279">
        <f t="shared" si="1234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904"/>
        <v>0</v>
      </c>
      <c r="AK44" s="43">
        <f t="shared" si="1905"/>
        <v>0</v>
      </c>
      <c r="AL44" s="48"/>
      <c r="AM44" s="49"/>
      <c r="AN44" s="49"/>
      <c r="AO44" s="49"/>
      <c r="AP44" s="49"/>
      <c r="AQ44" s="49"/>
      <c r="AR44" s="42">
        <f t="shared" si="1906"/>
        <v>0</v>
      </c>
      <c r="AS44" s="43">
        <f t="shared" si="1907"/>
        <v>0</v>
      </c>
      <c r="AT44" s="48"/>
      <c r="AU44" s="49"/>
      <c r="AV44" s="49"/>
      <c r="AW44" s="49"/>
      <c r="AX44" s="49"/>
      <c r="AY44" s="49"/>
      <c r="AZ44" s="42">
        <f t="shared" si="1908"/>
        <v>0</v>
      </c>
      <c r="BA44" s="43">
        <f t="shared" si="1909"/>
        <v>0</v>
      </c>
      <c r="BB44" s="48"/>
      <c r="BC44" s="49"/>
      <c r="BD44" s="49"/>
      <c r="BE44" s="49"/>
      <c r="BF44" s="49"/>
      <c r="BG44" s="49"/>
      <c r="BH44" s="42">
        <f t="shared" si="1910"/>
        <v>0</v>
      </c>
      <c r="BI44" s="43">
        <f t="shared" si="1911"/>
        <v>0</v>
      </c>
      <c r="BJ44" s="48"/>
      <c r="BK44" s="49"/>
      <c r="BL44" s="49"/>
      <c r="BM44" s="49"/>
      <c r="BN44" s="49"/>
      <c r="BO44" s="49"/>
      <c r="BP44" s="42">
        <f t="shared" si="1912"/>
        <v>0</v>
      </c>
      <c r="BQ44" s="43">
        <f t="shared" si="1913"/>
        <v>0</v>
      </c>
      <c r="BR44" s="48"/>
      <c r="BS44" s="49"/>
      <c r="BT44" s="49"/>
      <c r="BU44" s="49"/>
      <c r="BV44" s="49"/>
      <c r="BW44" s="49"/>
      <c r="BX44" s="42">
        <f t="shared" si="1914"/>
        <v>0</v>
      </c>
      <c r="BY44" s="43">
        <f t="shared" si="1915"/>
        <v>0</v>
      </c>
      <c r="BZ44" s="48"/>
      <c r="CA44" s="49"/>
      <c r="CB44" s="49"/>
      <c r="CC44" s="49">
        <v>210</v>
      </c>
      <c r="CD44" s="49"/>
      <c r="CE44" s="49"/>
      <c r="CF44" s="42">
        <f t="shared" si="1916"/>
        <v>210</v>
      </c>
      <c r="CG44" s="43">
        <f t="shared" si="1917"/>
        <v>35</v>
      </c>
      <c r="CH44" s="48"/>
      <c r="CI44" s="49"/>
      <c r="CJ44" s="49"/>
      <c r="CK44" s="49">
        <v>199</v>
      </c>
      <c r="CL44" s="49"/>
      <c r="CM44" s="49"/>
      <c r="CN44" s="42">
        <f t="shared" si="1918"/>
        <v>199</v>
      </c>
      <c r="CO44" s="43">
        <f t="shared" si="1919"/>
        <v>33.166666666666664</v>
      </c>
      <c r="CP44" s="48"/>
      <c r="CQ44" s="49"/>
      <c r="CR44" s="49"/>
      <c r="CS44" s="49"/>
      <c r="CT44" s="49"/>
      <c r="CU44" s="49"/>
      <c r="CV44" s="42">
        <f t="shared" si="1920"/>
        <v>0</v>
      </c>
      <c r="CW44" s="43">
        <f t="shared" si="1921"/>
        <v>0</v>
      </c>
      <c r="CX44" s="48"/>
      <c r="CY44" s="49"/>
      <c r="CZ44" s="49"/>
      <c r="DA44" s="49"/>
      <c r="DB44" s="49"/>
      <c r="DC44" s="49"/>
      <c r="DD44" s="42">
        <f t="shared" si="1922"/>
        <v>0</v>
      </c>
      <c r="DE44" s="43">
        <f t="shared" si="1923"/>
        <v>0</v>
      </c>
      <c r="DF44" s="48"/>
      <c r="DG44" s="49"/>
      <c r="DH44" s="49"/>
      <c r="DI44" s="49"/>
      <c r="DJ44" s="49"/>
      <c r="DK44" s="49">
        <v>181</v>
      </c>
      <c r="DL44" s="42">
        <f t="shared" si="1924"/>
        <v>181</v>
      </c>
      <c r="DM44" s="43">
        <f t="shared" si="1925"/>
        <v>30.166666666666668</v>
      </c>
      <c r="DN44" s="48"/>
      <c r="DO44" s="49"/>
      <c r="DP44" s="49"/>
      <c r="DQ44" s="49"/>
      <c r="DR44" s="49"/>
      <c r="DS44" s="49"/>
      <c r="DT44" s="42">
        <f t="shared" si="1926"/>
        <v>0</v>
      </c>
      <c r="DU44" s="43">
        <f t="shared" si="1927"/>
        <v>0</v>
      </c>
      <c r="DV44" s="48"/>
      <c r="DW44" s="49"/>
      <c r="DX44" s="49"/>
      <c r="DY44" s="49"/>
      <c r="DZ44" s="49"/>
      <c r="EA44" s="49">
        <v>412</v>
      </c>
      <c r="EB44" s="42">
        <f t="shared" si="1928"/>
        <v>412</v>
      </c>
      <c r="EC44" s="43">
        <f t="shared" si="1929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30"/>
        <v>963</v>
      </c>
      <c r="EK44" s="43">
        <f t="shared" si="1931"/>
        <v>160.5</v>
      </c>
      <c r="EL44" s="48"/>
      <c r="EM44" s="49"/>
      <c r="EN44" s="49"/>
      <c r="EO44" s="49"/>
      <c r="EP44" s="49"/>
      <c r="EQ44" s="49"/>
      <c r="ER44" s="42">
        <f t="shared" si="1932"/>
        <v>0</v>
      </c>
      <c r="ES44" s="43">
        <f t="shared" si="1933"/>
        <v>0</v>
      </c>
      <c r="ET44" s="48"/>
      <c r="EU44" s="49"/>
      <c r="EV44" s="49"/>
      <c r="EW44" s="49"/>
      <c r="EX44" s="49"/>
      <c r="EY44" s="49"/>
      <c r="EZ44" s="42">
        <f t="shared" si="1934"/>
        <v>0</v>
      </c>
      <c r="FA44" s="43">
        <f t="shared" si="1935"/>
        <v>0</v>
      </c>
      <c r="FB44" s="48"/>
      <c r="FC44" s="49"/>
      <c r="FD44" s="49"/>
      <c r="FE44" s="49"/>
      <c r="FF44" s="49"/>
      <c r="FG44" s="49"/>
      <c r="FH44" s="42">
        <f t="shared" si="1936"/>
        <v>0</v>
      </c>
      <c r="FI44" s="43">
        <f t="shared" si="1937"/>
        <v>0</v>
      </c>
      <c r="FJ44" s="48"/>
      <c r="FK44" s="49"/>
      <c r="FL44" s="49"/>
      <c r="FM44" s="49"/>
      <c r="FN44" s="49"/>
      <c r="FO44" s="49"/>
      <c r="FP44" s="42">
        <f t="shared" si="1938"/>
        <v>0</v>
      </c>
      <c r="FQ44" s="43">
        <f t="shared" si="1939"/>
        <v>0</v>
      </c>
      <c r="FR44" s="48"/>
      <c r="FS44" s="49"/>
      <c r="FT44" s="49"/>
      <c r="FU44" s="49"/>
      <c r="FV44" s="49"/>
      <c r="FW44" s="49"/>
      <c r="FX44" s="42">
        <f t="shared" si="1940"/>
        <v>0</v>
      </c>
      <c r="FY44" s="43">
        <f t="shared" si="1941"/>
        <v>0</v>
      </c>
      <c r="FZ44" s="48"/>
      <c r="GA44" s="49">
        <v>300</v>
      </c>
      <c r="GB44" s="49"/>
      <c r="GC44" s="49"/>
      <c r="GD44" s="49"/>
      <c r="GE44" s="49"/>
      <c r="GF44" s="42">
        <f t="shared" si="1942"/>
        <v>300</v>
      </c>
      <c r="GG44" s="43">
        <f t="shared" si="1943"/>
        <v>50</v>
      </c>
      <c r="GH44" s="48"/>
      <c r="GI44" s="49"/>
      <c r="GJ44" s="49"/>
      <c r="GK44" s="49"/>
      <c r="GL44" s="49"/>
      <c r="GM44" s="49"/>
      <c r="GN44" s="42">
        <f t="shared" si="1944"/>
        <v>0</v>
      </c>
      <c r="GO44" s="43">
        <f t="shared" si="1945"/>
        <v>0</v>
      </c>
      <c r="GP44" s="48"/>
      <c r="GQ44" s="49"/>
      <c r="GR44" s="49"/>
      <c r="GS44" s="49">
        <v>400</v>
      </c>
      <c r="GT44" s="49"/>
      <c r="GU44" s="49"/>
      <c r="GV44" s="42">
        <f t="shared" si="1946"/>
        <v>400</v>
      </c>
      <c r="GW44" s="43">
        <f t="shared" si="1947"/>
        <v>66.666666666666671</v>
      </c>
      <c r="GX44" s="48"/>
      <c r="GY44" s="49"/>
      <c r="GZ44" s="49"/>
      <c r="HA44" s="49"/>
      <c r="HB44" s="49"/>
      <c r="HC44" s="49"/>
      <c r="HD44" s="42">
        <f t="shared" si="1948"/>
        <v>0</v>
      </c>
      <c r="HE44" s="43">
        <f t="shared" si="1949"/>
        <v>0</v>
      </c>
      <c r="HF44" s="48"/>
      <c r="HG44" s="49"/>
      <c r="HH44" s="49"/>
      <c r="HI44" s="49"/>
      <c r="HJ44" s="49"/>
      <c r="HK44" s="49"/>
      <c r="HL44" s="42">
        <f t="shared" si="1950"/>
        <v>0</v>
      </c>
      <c r="HM44" s="43">
        <f t="shared" si="1951"/>
        <v>0</v>
      </c>
      <c r="HN44" s="82"/>
      <c r="HO44" s="83"/>
      <c r="HP44" s="83"/>
      <c r="HQ44" s="83"/>
      <c r="HR44" s="83">
        <v>204</v>
      </c>
      <c r="HS44" s="83"/>
      <c r="HT44" s="42">
        <f t="shared" si="1952"/>
        <v>204</v>
      </c>
      <c r="HU44" s="43">
        <f t="shared" si="1953"/>
        <v>34</v>
      </c>
      <c r="HV44" s="48"/>
      <c r="HW44" s="49"/>
      <c r="HX44" s="49"/>
      <c r="HY44" s="49"/>
      <c r="HZ44" s="49"/>
      <c r="IA44" s="49"/>
      <c r="IB44" s="42">
        <f t="shared" si="1954"/>
        <v>0</v>
      </c>
      <c r="IC44" s="43">
        <f t="shared" si="1955"/>
        <v>0</v>
      </c>
      <c r="ID44" s="48"/>
      <c r="IE44" s="49"/>
      <c r="IF44" s="49"/>
      <c r="IG44" s="49"/>
      <c r="IH44" s="49"/>
      <c r="II44" s="49"/>
      <c r="IJ44" s="42">
        <f t="shared" si="1956"/>
        <v>0</v>
      </c>
      <c r="IK44" s="43">
        <f t="shared" si="1957"/>
        <v>0</v>
      </c>
      <c r="IL44" s="48">
        <v>197</v>
      </c>
      <c r="IM44" s="49"/>
      <c r="IN44" s="49"/>
      <c r="IO44" s="49"/>
      <c r="IP44" s="49"/>
      <c r="IQ44" s="49"/>
      <c r="IR44" s="67">
        <f t="shared" si="1958"/>
        <v>197</v>
      </c>
      <c r="IS44" s="68">
        <f t="shared" si="1959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60"/>
        <v>211</v>
      </c>
      <c r="JA44" s="68">
        <f t="shared" si="1961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62"/>
        <v>200</v>
      </c>
      <c r="JI44" s="68">
        <f t="shared" si="1963"/>
        <v>33.333333333333336</v>
      </c>
      <c r="JJ44" s="48"/>
      <c r="JK44" s="49"/>
      <c r="JL44" s="49"/>
      <c r="JM44" s="49"/>
      <c r="JN44" s="49"/>
      <c r="JO44" s="49"/>
      <c r="JP44" s="42">
        <f t="shared" si="1964"/>
        <v>0</v>
      </c>
      <c r="JQ44" s="43">
        <f t="shared" si="1965"/>
        <v>0</v>
      </c>
      <c r="JR44" s="48"/>
      <c r="JS44" s="49"/>
      <c r="JT44" s="49"/>
      <c r="JU44" s="49"/>
      <c r="JV44" s="49"/>
      <c r="JW44" s="49"/>
      <c r="JX44" s="42">
        <f t="shared" si="1966"/>
        <v>0</v>
      </c>
      <c r="JY44" s="43">
        <f t="shared" si="1967"/>
        <v>0</v>
      </c>
      <c r="JZ44" s="48"/>
      <c r="KA44" s="49"/>
      <c r="KB44" s="49"/>
      <c r="KC44" s="49"/>
      <c r="KD44" s="49"/>
      <c r="KE44" s="49"/>
      <c r="KF44" s="42">
        <f t="shared" si="1968"/>
        <v>0</v>
      </c>
      <c r="KG44" s="43">
        <f t="shared" si="1969"/>
        <v>0</v>
      </c>
      <c r="KH44" s="48"/>
      <c r="KI44" s="49"/>
      <c r="KJ44" s="49"/>
      <c r="KK44" s="49"/>
      <c r="KL44" s="49"/>
      <c r="KM44" s="49"/>
      <c r="KN44" s="67">
        <f t="shared" si="1970"/>
        <v>0</v>
      </c>
      <c r="KO44" s="68">
        <f t="shared" si="1971"/>
        <v>0</v>
      </c>
      <c r="KP44" s="48"/>
      <c r="KQ44" s="49"/>
      <c r="KR44" s="49"/>
      <c r="KS44" s="49">
        <v>210</v>
      </c>
      <c r="KT44" s="49"/>
      <c r="KU44" s="49"/>
      <c r="KV44" s="67">
        <f t="shared" si="1972"/>
        <v>210</v>
      </c>
      <c r="KW44" s="68">
        <f t="shared" si="1973"/>
        <v>35</v>
      </c>
      <c r="KX44" s="48"/>
      <c r="KY44" s="49"/>
      <c r="KZ44" s="49"/>
      <c r="LA44" s="49"/>
      <c r="LB44" s="49"/>
      <c r="LC44" s="49"/>
      <c r="LD44" s="67">
        <f t="shared" si="1974"/>
        <v>0</v>
      </c>
      <c r="LE44" s="68">
        <f t="shared" si="1975"/>
        <v>0</v>
      </c>
      <c r="LF44" s="48"/>
      <c r="LG44" s="49"/>
      <c r="LH44" s="49"/>
      <c r="LI44" s="49"/>
      <c r="LJ44" s="49"/>
      <c r="LK44" s="49"/>
      <c r="LL44" s="67">
        <f t="shared" si="1976"/>
        <v>0</v>
      </c>
      <c r="LM44" s="68">
        <f t="shared" si="1977"/>
        <v>0</v>
      </c>
      <c r="LN44" s="48"/>
      <c r="LO44" s="49"/>
      <c r="LP44" s="49"/>
      <c r="LQ44" s="49"/>
      <c r="LR44" s="49"/>
      <c r="LS44" s="49"/>
      <c r="LT44" s="67">
        <f t="shared" si="1978"/>
        <v>0</v>
      </c>
      <c r="LU44" s="68">
        <f t="shared" si="1979"/>
        <v>0</v>
      </c>
      <c r="LV44" s="48"/>
      <c r="LW44" s="49"/>
      <c r="LX44" s="49"/>
      <c r="LY44" s="49"/>
      <c r="LZ44" s="49"/>
      <c r="MA44" s="49"/>
      <c r="MB44" s="67">
        <f t="shared" si="1980"/>
        <v>0</v>
      </c>
      <c r="MC44" s="68">
        <f t="shared" si="1981"/>
        <v>0</v>
      </c>
      <c r="MD44" s="48"/>
      <c r="ME44" s="49"/>
      <c r="MF44" s="49"/>
      <c r="MG44" s="49"/>
      <c r="MH44" s="49">
        <v>200</v>
      </c>
      <c r="MI44" s="49"/>
      <c r="MJ44" s="67">
        <f t="shared" si="1982"/>
        <v>200</v>
      </c>
      <c r="MK44" s="68">
        <f t="shared" si="1983"/>
        <v>33.333333333333336</v>
      </c>
      <c r="ML44" s="48"/>
      <c r="MM44" s="49"/>
      <c r="MN44" s="49"/>
      <c r="MO44" s="49"/>
      <c r="MP44" s="49"/>
      <c r="MQ44" s="49"/>
      <c r="MR44" s="67">
        <f t="shared" si="1984"/>
        <v>0</v>
      </c>
      <c r="MS44" s="68">
        <f t="shared" si="1985"/>
        <v>0</v>
      </c>
      <c r="MT44" s="48"/>
      <c r="MU44" s="49"/>
      <c r="MV44" s="49"/>
      <c r="MW44" s="49"/>
      <c r="MX44" s="49"/>
      <c r="MY44" s="49"/>
      <c r="MZ44" s="67">
        <f t="shared" si="1986"/>
        <v>0</v>
      </c>
      <c r="NA44" s="68">
        <f t="shared" si="1987"/>
        <v>0</v>
      </c>
      <c r="NB44" s="48"/>
      <c r="NC44" s="49"/>
      <c r="ND44" s="49"/>
      <c r="NE44" s="49"/>
      <c r="NF44" s="49">
        <v>212</v>
      </c>
      <c r="NG44" s="49"/>
      <c r="NH44" s="67">
        <f t="shared" si="1988"/>
        <v>212</v>
      </c>
      <c r="NI44" s="68">
        <f t="shared" si="1989"/>
        <v>35.333333333333336</v>
      </c>
      <c r="NJ44" s="48"/>
      <c r="NK44" s="49"/>
      <c r="NL44" s="49"/>
      <c r="NM44" s="49"/>
      <c r="NN44" s="49"/>
      <c r="NO44" s="49"/>
      <c r="NP44" s="67">
        <f t="shared" si="1990"/>
        <v>0</v>
      </c>
      <c r="NQ44" s="68">
        <f t="shared" si="1991"/>
        <v>0</v>
      </c>
      <c r="NR44" s="48"/>
      <c r="NS44" s="49"/>
      <c r="NT44" s="49"/>
      <c r="NU44" s="49"/>
      <c r="NV44" s="49"/>
      <c r="NW44" s="49"/>
      <c r="NX44" s="67">
        <f t="shared" si="1992"/>
        <v>0</v>
      </c>
      <c r="NY44" s="68">
        <f t="shared" si="1993"/>
        <v>0</v>
      </c>
      <c r="NZ44" s="48"/>
      <c r="OA44" s="49"/>
      <c r="OB44" s="49"/>
      <c r="OC44" s="49"/>
      <c r="OD44" s="49"/>
      <c r="OE44" s="49"/>
      <c r="OF44" s="67">
        <f t="shared" si="1994"/>
        <v>0</v>
      </c>
      <c r="OG44" s="68">
        <f t="shared" si="1995"/>
        <v>0</v>
      </c>
      <c r="OH44" s="48"/>
      <c r="OI44" s="49"/>
      <c r="OJ44" s="49"/>
      <c r="OK44" s="49"/>
      <c r="OL44" s="49"/>
      <c r="OM44" s="49">
        <v>200</v>
      </c>
      <c r="ON44" s="67">
        <f t="shared" si="1996"/>
        <v>200</v>
      </c>
      <c r="OO44" s="68">
        <f t="shared" si="1997"/>
        <v>33.333333333333336</v>
      </c>
      <c r="OP44" s="48"/>
      <c r="OQ44" s="49"/>
      <c r="OR44" s="49"/>
      <c r="OS44" s="49"/>
      <c r="OT44" s="49"/>
      <c r="OU44" s="49"/>
      <c r="OV44" s="67">
        <f t="shared" si="1998"/>
        <v>0</v>
      </c>
      <c r="OW44" s="68">
        <f t="shared" si="1999"/>
        <v>0</v>
      </c>
      <c r="OX44" s="48"/>
      <c r="OY44" s="49"/>
      <c r="OZ44" s="49"/>
      <c r="PA44" s="49"/>
      <c r="PB44" s="49"/>
      <c r="PC44" s="49"/>
      <c r="PD44" s="67">
        <f t="shared" si="2000"/>
        <v>0</v>
      </c>
      <c r="PE44" s="68">
        <f t="shared" si="2001"/>
        <v>0</v>
      </c>
      <c r="PF44" s="48"/>
      <c r="PG44" s="49"/>
      <c r="PH44" s="49"/>
      <c r="PI44" s="49"/>
      <c r="PJ44" s="49"/>
      <c r="PK44" s="49"/>
      <c r="PL44" s="67">
        <f t="shared" si="2002"/>
        <v>0</v>
      </c>
      <c r="PM44" s="68">
        <f t="shared" si="2003"/>
        <v>0</v>
      </c>
      <c r="PN44" s="48"/>
      <c r="PO44" s="49"/>
      <c r="PP44" s="49"/>
      <c r="PQ44" s="49"/>
      <c r="PR44" s="49"/>
      <c r="PS44" s="49"/>
      <c r="PT44" s="67">
        <f t="shared" si="2004"/>
        <v>0</v>
      </c>
      <c r="PU44" s="68">
        <f t="shared" si="2005"/>
        <v>0</v>
      </c>
      <c r="PV44" s="106"/>
      <c r="PW44" s="107"/>
      <c r="PX44" s="107"/>
      <c r="PY44" s="107"/>
      <c r="PZ44" s="107"/>
      <c r="QA44" s="107"/>
      <c r="QB44" s="104">
        <f t="shared" si="2006"/>
        <v>0</v>
      </c>
      <c r="QC44" s="105">
        <f t="shared" si="2007"/>
        <v>0</v>
      </c>
      <c r="QD44" s="106"/>
      <c r="QE44" s="107"/>
      <c r="QF44" s="107"/>
      <c r="QG44" s="107"/>
      <c r="QH44" s="107"/>
      <c r="QI44" s="107"/>
      <c r="QJ44" s="104">
        <f t="shared" si="2008"/>
        <v>0</v>
      </c>
      <c r="QK44" s="105">
        <f t="shared" si="2009"/>
        <v>0</v>
      </c>
      <c r="QL44" s="106"/>
      <c r="QM44" s="107"/>
      <c r="QN44" s="107"/>
      <c r="QO44" s="107"/>
      <c r="QP44" s="107"/>
      <c r="QQ44" s="107"/>
      <c r="QR44" s="104">
        <f t="shared" si="2010"/>
        <v>0</v>
      </c>
      <c r="QS44" s="105">
        <f t="shared" si="2011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12"/>
        <v>187</v>
      </c>
      <c r="RA44" s="105">
        <f t="shared" si="2013"/>
        <v>31.166666666666668</v>
      </c>
      <c r="RB44" s="106"/>
      <c r="RC44" s="107"/>
      <c r="RD44" s="107"/>
      <c r="RE44" s="107"/>
      <c r="RF44" s="107"/>
      <c r="RG44" s="107"/>
      <c r="RH44" s="104">
        <f t="shared" si="2014"/>
        <v>0</v>
      </c>
      <c r="RI44" s="105">
        <f t="shared" si="2015"/>
        <v>0</v>
      </c>
      <c r="RJ44" s="106"/>
      <c r="RK44" s="107"/>
      <c r="RL44" s="107"/>
      <c r="RM44" s="107"/>
      <c r="RN44" s="107"/>
      <c r="RO44" s="107"/>
      <c r="RP44" s="104">
        <f t="shared" si="2016"/>
        <v>0</v>
      </c>
      <c r="RQ44" s="105">
        <f t="shared" si="2017"/>
        <v>0</v>
      </c>
      <c r="RR44" s="106"/>
      <c r="RS44" s="107"/>
      <c r="RT44" s="107"/>
      <c r="RU44" s="107"/>
      <c r="RV44" s="107"/>
      <c r="RW44" s="107"/>
      <c r="RX44" s="104">
        <f t="shared" si="2018"/>
        <v>0</v>
      </c>
      <c r="RY44" s="105">
        <f t="shared" si="2019"/>
        <v>0</v>
      </c>
      <c r="RZ44" s="106"/>
      <c r="SA44" s="107"/>
      <c r="SB44" s="107"/>
      <c r="SC44" s="107"/>
      <c r="SD44" s="107"/>
      <c r="SE44" s="107"/>
      <c r="SF44" s="104">
        <f t="shared" si="2020"/>
        <v>0</v>
      </c>
      <c r="SG44" s="105">
        <f t="shared" si="2021"/>
        <v>0</v>
      </c>
      <c r="SH44" s="106"/>
      <c r="SI44" s="107"/>
      <c r="SJ44" s="107"/>
      <c r="SK44" s="107"/>
      <c r="SL44" s="107"/>
      <c r="SM44" s="107"/>
      <c r="SN44" s="104">
        <f t="shared" si="2022"/>
        <v>0</v>
      </c>
      <c r="SO44" s="105">
        <f t="shared" si="2023"/>
        <v>0</v>
      </c>
      <c r="SP44" s="106"/>
      <c r="SQ44" s="107"/>
      <c r="SR44" s="107"/>
      <c r="SS44" s="107"/>
      <c r="ST44" s="107"/>
      <c r="SU44" s="107"/>
      <c r="SV44" s="104">
        <f t="shared" si="2024"/>
        <v>0</v>
      </c>
      <c r="SW44" s="105">
        <f t="shared" si="2025"/>
        <v>0</v>
      </c>
      <c r="SX44" s="106"/>
      <c r="SY44" s="107"/>
      <c r="SZ44" s="107"/>
      <c r="TA44" s="107"/>
      <c r="TB44" s="107"/>
      <c r="TC44" s="107"/>
      <c r="TD44" s="104">
        <f t="shared" si="2026"/>
        <v>0</v>
      </c>
      <c r="TE44" s="105">
        <f t="shared" si="2027"/>
        <v>0</v>
      </c>
      <c r="TF44" s="106"/>
      <c r="TG44" s="107"/>
      <c r="TH44" s="107"/>
      <c r="TI44" s="107"/>
      <c r="TJ44" s="107"/>
      <c r="TK44" s="107"/>
      <c r="TL44" s="104">
        <f t="shared" si="2028"/>
        <v>0</v>
      </c>
      <c r="TM44" s="105">
        <f t="shared" si="2029"/>
        <v>0</v>
      </c>
      <c r="TN44" s="130"/>
      <c r="TO44" s="107"/>
      <c r="TP44" s="107"/>
      <c r="TQ44" s="107"/>
      <c r="TR44" s="107"/>
      <c r="TS44" s="107"/>
      <c r="TT44" s="104">
        <f t="shared" si="2030"/>
        <v>0</v>
      </c>
      <c r="TU44" s="105">
        <f t="shared" si="2031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32"/>
        <v>200</v>
      </c>
      <c r="UC44" s="105">
        <f t="shared" si="2033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34"/>
        <v>204</v>
      </c>
      <c r="UK44" s="105">
        <f t="shared" si="2035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91"/>
        <v>199</v>
      </c>
      <c r="UT44" s="105">
        <f t="shared" si="2036"/>
        <v>33.166666666666664</v>
      </c>
      <c r="UU44" s="106"/>
      <c r="UV44" s="107"/>
      <c r="UW44" s="107"/>
      <c r="UX44" s="107"/>
      <c r="UY44" s="107"/>
      <c r="UZ44" s="107"/>
      <c r="VA44" s="104">
        <f t="shared" si="2037"/>
        <v>0</v>
      </c>
      <c r="VB44" s="105">
        <f t="shared" si="2038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9"/>
        <v>197</v>
      </c>
      <c r="VJ44" s="105">
        <f t="shared" si="2040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41"/>
        <v>199</v>
      </c>
      <c r="VR44" s="68">
        <f t="shared" si="2042"/>
        <v>33.166666666666664</v>
      </c>
      <c r="VS44" s="106"/>
      <c r="VT44" s="107"/>
      <c r="VU44" s="107"/>
      <c r="VV44" s="107"/>
      <c r="VW44" s="107"/>
      <c r="VX44" s="107"/>
      <c r="VY44" s="104">
        <f t="shared" si="2043"/>
        <v>0</v>
      </c>
      <c r="VZ44" s="105">
        <f t="shared" si="2044"/>
        <v>0</v>
      </c>
      <c r="WA44" s="63"/>
      <c r="WB44" s="64"/>
      <c r="WC44" s="64"/>
      <c r="WD44" s="64"/>
      <c r="WE44" s="64"/>
      <c r="WF44" s="64"/>
      <c r="WG44" s="67">
        <f t="shared" si="2045"/>
        <v>0</v>
      </c>
      <c r="WH44" s="68">
        <f t="shared" si="2046"/>
        <v>0</v>
      </c>
      <c r="WI44" s="106"/>
      <c r="WJ44" s="107"/>
      <c r="WK44" s="107"/>
      <c r="WL44" s="107"/>
      <c r="WM44" s="107"/>
      <c r="WN44" s="107"/>
      <c r="WO44" s="104">
        <f t="shared" si="2047"/>
        <v>0</v>
      </c>
      <c r="WP44" s="105">
        <f t="shared" si="2048"/>
        <v>0</v>
      </c>
      <c r="WQ44" s="48"/>
      <c r="WR44" s="49"/>
      <c r="WS44" s="49"/>
      <c r="WT44" s="49"/>
      <c r="WU44" s="49"/>
      <c r="WV44" s="49"/>
      <c r="WW44" s="49"/>
      <c r="WX44" s="67">
        <f t="shared" si="2049"/>
        <v>0</v>
      </c>
      <c r="WY44" s="68">
        <f t="shared" si="2050"/>
        <v>0</v>
      </c>
      <c r="WZ44" s="48"/>
      <c r="XA44" s="49"/>
      <c r="XB44" s="49"/>
      <c r="XC44" s="49"/>
      <c r="XD44" s="49"/>
      <c r="XE44" s="49"/>
      <c r="XF44" s="49"/>
      <c r="XG44" s="67">
        <f t="shared" si="2051"/>
        <v>0</v>
      </c>
      <c r="XH44" s="68">
        <f t="shared" si="2052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53"/>
        <v>0</v>
      </c>
      <c r="XQ44" s="68">
        <f t="shared" si="2054"/>
        <v>0</v>
      </c>
      <c r="XR44" s="48"/>
      <c r="XS44" s="49"/>
      <c r="XT44" s="49"/>
      <c r="XU44" s="49"/>
      <c r="XV44" s="49"/>
      <c r="XW44" s="49"/>
      <c r="XX44" s="49"/>
      <c r="XY44" s="67">
        <f t="shared" si="2055"/>
        <v>0</v>
      </c>
      <c r="XZ44" s="68">
        <f t="shared" si="2056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7"/>
        <v>200</v>
      </c>
      <c r="YI44" s="68">
        <f t="shared" si="2058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9"/>
        <v>0</v>
      </c>
      <c r="YR44" s="68">
        <f t="shared" si="2060"/>
        <v>0</v>
      </c>
      <c r="YS44" s="48"/>
      <c r="YT44" s="49"/>
      <c r="YU44" s="49"/>
      <c r="YV44" s="49"/>
      <c r="YW44" s="49"/>
      <c r="YX44" s="49"/>
      <c r="YY44" s="67">
        <f t="shared" si="2061"/>
        <v>0</v>
      </c>
      <c r="YZ44" s="68">
        <f t="shared" si="2062"/>
        <v>0</v>
      </c>
      <c r="ZA44" s="48"/>
      <c r="ZB44" s="49"/>
      <c r="ZC44" s="49"/>
      <c r="ZD44" s="49"/>
      <c r="ZE44" s="49"/>
      <c r="ZF44" s="49"/>
      <c r="ZG44" s="67">
        <f t="shared" si="2063"/>
        <v>0</v>
      </c>
      <c r="ZH44" s="68">
        <f t="shared" si="2064"/>
        <v>0</v>
      </c>
      <c r="ZI44" s="48"/>
      <c r="ZJ44" s="49"/>
      <c r="ZK44" s="49"/>
      <c r="ZL44" s="49"/>
      <c r="ZM44" s="49"/>
      <c r="ZN44" s="24"/>
      <c r="ZO44" s="67">
        <f t="shared" si="2065"/>
        <v>0</v>
      </c>
      <c r="ZP44" s="68">
        <f t="shared" si="2066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7"/>
        <v>160</v>
      </c>
      <c r="ZY44" s="70">
        <f t="shared" si="2068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9"/>
        <v>0</v>
      </c>
      <c r="AAH44" s="68">
        <f t="shared" si="2070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71"/>
        <v>200</v>
      </c>
      <c r="AAP44" s="68">
        <f t="shared" si="2072"/>
        <v>33.333333333333336</v>
      </c>
      <c r="AAQ44" s="48"/>
      <c r="AAR44" s="49"/>
      <c r="AAS44" s="49"/>
      <c r="AAT44" s="49"/>
      <c r="AAU44" s="49"/>
      <c r="AAV44" s="49"/>
      <c r="AAW44" s="67">
        <f t="shared" si="2073"/>
        <v>0</v>
      </c>
      <c r="AAX44" s="68">
        <f t="shared" si="2074"/>
        <v>0</v>
      </c>
      <c r="AAY44" s="48"/>
      <c r="AAZ44" s="49"/>
      <c r="ABA44" s="49"/>
      <c r="ABB44" s="49"/>
      <c r="ABC44" s="49"/>
      <c r="ABD44" s="49"/>
      <c r="ABE44" s="67">
        <f t="shared" si="2075"/>
        <v>0</v>
      </c>
      <c r="ABF44" s="68">
        <f t="shared" si="2076"/>
        <v>0</v>
      </c>
      <c r="ABG44" s="48"/>
      <c r="ABH44" s="49"/>
      <c r="ABI44" s="49"/>
      <c r="ABJ44" s="49"/>
      <c r="ABK44" s="49"/>
      <c r="ABL44" s="49"/>
      <c r="ABM44" s="67">
        <f t="shared" si="2077"/>
        <v>0</v>
      </c>
      <c r="ABN44" s="68">
        <f t="shared" si="2078"/>
        <v>0</v>
      </c>
      <c r="ABO44" s="48"/>
      <c r="ABP44" s="49"/>
      <c r="ABQ44" s="49"/>
      <c r="ABR44" s="49"/>
      <c r="ABS44" s="49"/>
      <c r="ABT44" s="49"/>
      <c r="ABU44" s="67">
        <f t="shared" si="2079"/>
        <v>0</v>
      </c>
      <c r="ABV44" s="68">
        <f t="shared" si="2080"/>
        <v>0</v>
      </c>
      <c r="ABW44" s="48"/>
      <c r="ABX44" s="49"/>
      <c r="ABY44" s="49"/>
      <c r="ABZ44" s="49"/>
      <c r="ACA44" s="49"/>
      <c r="ACB44" s="49"/>
      <c r="ACC44" s="67">
        <f t="shared" si="2081"/>
        <v>0</v>
      </c>
      <c r="ACD44" s="68">
        <f t="shared" si="2082"/>
        <v>0</v>
      </c>
      <c r="ACE44" s="48"/>
      <c r="ACF44" s="49"/>
      <c r="ACG44" s="49"/>
      <c r="ACH44" s="49"/>
      <c r="ACI44" s="49"/>
      <c r="ACJ44" s="49"/>
      <c r="ACK44" s="67">
        <f t="shared" si="2083"/>
        <v>0</v>
      </c>
      <c r="ACL44" s="68">
        <f t="shared" si="2084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85"/>
        <v>194</v>
      </c>
      <c r="ACT44" s="68">
        <f t="shared" si="2086"/>
        <v>32.333333333333336</v>
      </c>
      <c r="ACU44" s="48"/>
      <c r="ACV44" s="49"/>
      <c r="ACW44" s="49"/>
      <c r="ACX44" s="49"/>
      <c r="ACY44" s="49"/>
      <c r="ACZ44" s="49"/>
      <c r="ADA44" s="67">
        <f t="shared" si="2087"/>
        <v>0</v>
      </c>
      <c r="ADB44" s="68">
        <f t="shared" si="2088"/>
        <v>0</v>
      </c>
      <c r="ADC44" s="48"/>
      <c r="ADD44" s="49"/>
      <c r="ADE44" s="49"/>
      <c r="ADF44" s="49"/>
      <c r="ADG44" s="49"/>
      <c r="ADH44" s="49"/>
      <c r="ADI44" s="67">
        <f t="shared" si="2089"/>
        <v>0</v>
      </c>
      <c r="ADJ44" s="68">
        <f t="shared" si="2090"/>
        <v>0</v>
      </c>
      <c r="ADK44" s="48"/>
      <c r="ADL44" s="49"/>
      <c r="ADM44" s="49"/>
      <c r="ADN44" s="49"/>
      <c r="ADO44" s="49"/>
      <c r="ADP44" s="49"/>
      <c r="ADQ44" s="67">
        <f t="shared" si="2091"/>
        <v>0</v>
      </c>
      <c r="ADR44" s="68">
        <f t="shared" si="2092"/>
        <v>0</v>
      </c>
      <c r="ADS44" s="48"/>
      <c r="ADT44" s="49"/>
      <c r="ADU44" s="49"/>
      <c r="ADV44" s="49"/>
      <c r="ADW44" s="49"/>
      <c r="ADX44" s="49"/>
      <c r="ADY44" s="67">
        <f t="shared" si="2093"/>
        <v>0</v>
      </c>
      <c r="ADZ44" s="68">
        <f t="shared" si="2094"/>
        <v>0</v>
      </c>
      <c r="AEA44" s="48"/>
      <c r="AEB44" s="49"/>
      <c r="AEC44" s="49"/>
      <c r="AED44" s="49"/>
      <c r="AEE44" s="49"/>
      <c r="AEF44" s="49"/>
      <c r="AEG44" s="67">
        <f t="shared" si="2095"/>
        <v>0</v>
      </c>
      <c r="AEH44" s="68">
        <f t="shared" si="2096"/>
        <v>0</v>
      </c>
      <c r="AEI44" s="48"/>
      <c r="AEJ44" s="49"/>
      <c r="AEK44" s="49"/>
      <c r="AEL44" s="49"/>
      <c r="AEM44" s="49"/>
      <c r="AEN44" s="49"/>
      <c r="AEO44" s="67">
        <f t="shared" si="2097"/>
        <v>0</v>
      </c>
      <c r="AEP44" s="68">
        <f t="shared" si="2098"/>
        <v>0</v>
      </c>
      <c r="AEQ44" s="48"/>
      <c r="AER44" s="49"/>
      <c r="AES44" s="49"/>
      <c r="AET44" s="49"/>
      <c r="AEU44" s="49"/>
      <c r="AEV44" s="49"/>
      <c r="AEW44" s="67">
        <f t="shared" si="2099"/>
        <v>0</v>
      </c>
      <c r="AEX44" s="68">
        <f t="shared" si="2100"/>
        <v>0</v>
      </c>
      <c r="AEY44" s="48"/>
      <c r="AEZ44" s="49"/>
      <c r="AFA44" s="49"/>
      <c r="AFB44" s="49"/>
      <c r="AFC44" s="49"/>
      <c r="AFD44" s="49"/>
      <c r="AFE44" s="67">
        <f t="shared" si="2101"/>
        <v>0</v>
      </c>
      <c r="AFF44" s="68">
        <f t="shared" si="2102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103"/>
        <v>110</v>
      </c>
      <c r="AFN44" s="68">
        <f t="shared" si="2104"/>
        <v>18.333333333333332</v>
      </c>
      <c r="AFO44" s="48"/>
      <c r="AFP44" s="49"/>
      <c r="AFQ44" s="49"/>
      <c r="AFR44" s="49"/>
      <c r="AFS44" s="49"/>
      <c r="AFT44" s="49"/>
      <c r="AFU44" s="67">
        <f t="shared" si="2105"/>
        <v>0</v>
      </c>
      <c r="AFV44" s="68">
        <f t="shared" si="2106"/>
        <v>0</v>
      </c>
      <c r="AFW44" s="48"/>
      <c r="AFX44" s="49"/>
      <c r="AFY44" s="49"/>
      <c r="AFZ44" s="49"/>
      <c r="AGA44" s="49"/>
      <c r="AGB44" s="49"/>
      <c r="AGC44" s="67">
        <f t="shared" si="2107"/>
        <v>0</v>
      </c>
      <c r="AGD44" s="68">
        <f t="shared" si="2108"/>
        <v>0</v>
      </c>
      <c r="AGE44" s="48"/>
      <c r="AGF44" s="49"/>
      <c r="AGG44" s="49"/>
      <c r="AGH44" s="49"/>
      <c r="AGI44" s="49"/>
      <c r="AGJ44" s="49"/>
      <c r="AGK44" s="67">
        <f t="shared" si="2109"/>
        <v>0</v>
      </c>
      <c r="AGL44" s="68">
        <f t="shared" si="2110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11"/>
        <v>0</v>
      </c>
      <c r="AGU44" s="68">
        <f t="shared" si="2112"/>
        <v>0</v>
      </c>
      <c r="AGV44" s="48"/>
      <c r="AGW44" s="49"/>
      <c r="AGX44" s="49"/>
      <c r="AGY44" s="49"/>
      <c r="AGZ44" s="49"/>
      <c r="AHA44" s="49"/>
      <c r="AHB44" s="67">
        <f t="shared" si="2113"/>
        <v>0</v>
      </c>
      <c r="AHC44" s="68">
        <f t="shared" si="2114"/>
        <v>0</v>
      </c>
      <c r="AHD44" s="48"/>
      <c r="AHE44" s="49"/>
      <c r="AHF44" s="49"/>
      <c r="AHG44" s="49"/>
      <c r="AHH44" s="49"/>
      <c r="AHI44" s="49"/>
      <c r="AHJ44" s="67">
        <f t="shared" si="2115"/>
        <v>0</v>
      </c>
      <c r="AHK44" s="68">
        <f t="shared" si="2116"/>
        <v>0</v>
      </c>
      <c r="AHL44" s="48"/>
      <c r="AHM44" s="49"/>
      <c r="AHN44" s="49"/>
      <c r="AHO44" s="49"/>
      <c r="AHP44" s="49"/>
      <c r="AHQ44" s="49"/>
      <c r="AHR44" s="67">
        <f t="shared" si="2117"/>
        <v>0</v>
      </c>
      <c r="AHS44" s="68">
        <f t="shared" si="2118"/>
        <v>0</v>
      </c>
      <c r="AHT44" s="48"/>
      <c r="AHU44" s="49"/>
      <c r="AHV44" s="49"/>
      <c r="AHW44" s="49"/>
      <c r="AHX44" s="49"/>
      <c r="AHY44" s="49"/>
      <c r="AHZ44" s="67">
        <f t="shared" si="2119"/>
        <v>0</v>
      </c>
      <c r="AIA44" s="68">
        <f t="shared" si="2120"/>
        <v>0</v>
      </c>
      <c r="AIB44" s="48"/>
      <c r="AIC44" s="49"/>
      <c r="AID44" s="49"/>
      <c r="AIE44" s="49"/>
      <c r="AIF44" s="49"/>
      <c r="AIG44" s="49"/>
      <c r="AIH44" s="67">
        <f t="shared" si="2121"/>
        <v>0</v>
      </c>
      <c r="AII44" s="68">
        <f t="shared" si="2122"/>
        <v>0</v>
      </c>
      <c r="AIJ44" s="48"/>
      <c r="AIK44" s="49"/>
      <c r="AIL44" s="49"/>
      <c r="AIM44" s="49"/>
      <c r="AIN44" s="49"/>
      <c r="AIO44" s="49"/>
      <c r="AIP44" s="67">
        <f t="shared" si="2123"/>
        <v>0</v>
      </c>
      <c r="AIQ44" s="68">
        <f t="shared" si="2124"/>
        <v>0</v>
      </c>
      <c r="AIR44" s="48"/>
      <c r="AIS44" s="49"/>
      <c r="AIT44" s="49"/>
      <c r="AIU44" s="49"/>
      <c r="AIV44" s="49"/>
      <c r="AIW44" s="49"/>
      <c r="AIX44" s="67">
        <f t="shared" si="2125"/>
        <v>0</v>
      </c>
      <c r="AIY44" s="68">
        <f t="shared" si="2126"/>
        <v>0</v>
      </c>
      <c r="AIZ44" s="48"/>
      <c r="AJA44" s="49"/>
      <c r="AJB44" s="49"/>
      <c r="AJC44" s="49"/>
      <c r="AJD44" s="49"/>
      <c r="AJE44" s="49"/>
      <c r="AJF44" s="67">
        <f t="shared" si="2127"/>
        <v>0</v>
      </c>
      <c r="AJG44" s="68">
        <f t="shared" si="2128"/>
        <v>0</v>
      </c>
      <c r="AJH44" s="48"/>
      <c r="AJI44" s="49"/>
      <c r="AJJ44" s="49"/>
      <c r="AJK44" s="49"/>
      <c r="AJL44" s="49"/>
      <c r="AJM44" s="49"/>
      <c r="AJN44" s="42">
        <f t="shared" si="2129"/>
        <v>0</v>
      </c>
      <c r="AJO44" s="43">
        <f t="shared" si="2130"/>
        <v>0</v>
      </c>
      <c r="AJP44" s="48"/>
      <c r="AJQ44" s="49"/>
      <c r="AJR44" s="49"/>
      <c r="AJS44" s="49"/>
      <c r="AJT44" s="49"/>
      <c r="AJU44" s="49"/>
      <c r="AJV44" s="42">
        <f t="shared" si="2131"/>
        <v>0</v>
      </c>
      <c r="AJW44" s="43">
        <f t="shared" si="2132"/>
        <v>0</v>
      </c>
      <c r="AJX44" s="48"/>
      <c r="AJY44" s="49"/>
      <c r="AJZ44" s="49"/>
      <c r="AKA44" s="49"/>
      <c r="AKB44" s="49"/>
      <c r="AKC44" s="49"/>
      <c r="AKD44" s="67">
        <f t="shared" si="2133"/>
        <v>0</v>
      </c>
      <c r="AKE44" s="68">
        <f t="shared" si="2134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35"/>
        <v>100</v>
      </c>
      <c r="AKM44" s="184">
        <f t="shared" si="2136"/>
        <v>16.666666666666668</v>
      </c>
      <c r="AKN44" s="195"/>
      <c r="AKO44" s="49"/>
      <c r="AKP44" s="49"/>
      <c r="AKQ44" s="49"/>
      <c r="AKR44" s="49"/>
      <c r="AKS44" s="49"/>
      <c r="AKT44" s="67">
        <f t="shared" si="2137"/>
        <v>0</v>
      </c>
      <c r="AKU44" s="184">
        <f t="shared" si="2138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9"/>
        <v>96</v>
      </c>
      <c r="ALC44" s="68">
        <f t="shared" si="2140"/>
        <v>16</v>
      </c>
      <c r="ALD44" s="48"/>
      <c r="ALE44" s="49"/>
      <c r="ALF44" s="49"/>
      <c r="ALG44" s="49"/>
      <c r="ALH44" s="49"/>
      <c r="ALI44" s="49"/>
      <c r="ALJ44" s="67">
        <f t="shared" si="2141"/>
        <v>0</v>
      </c>
      <c r="ALK44" s="68">
        <f t="shared" si="2142"/>
        <v>0</v>
      </c>
      <c r="ALL44" s="48"/>
      <c r="ALM44" s="49"/>
      <c r="ALN44" s="49"/>
      <c r="ALO44" s="49"/>
      <c r="ALP44" s="49"/>
      <c r="ALQ44" s="49"/>
      <c r="ALR44" s="67">
        <f t="shared" si="2143"/>
        <v>0</v>
      </c>
      <c r="ALS44" s="68">
        <f t="shared" si="2144"/>
        <v>0</v>
      </c>
      <c r="ALT44" s="48"/>
      <c r="ALU44" s="49"/>
      <c r="ALV44" s="49"/>
      <c r="ALW44" s="49"/>
      <c r="ALX44" s="49"/>
      <c r="ALY44" s="49"/>
      <c r="ALZ44" s="67">
        <f t="shared" si="2145"/>
        <v>0</v>
      </c>
      <c r="AMA44" s="68">
        <f t="shared" si="2146"/>
        <v>0</v>
      </c>
      <c r="AMB44" s="48"/>
      <c r="AMC44" s="49"/>
      <c r="AMD44" s="49"/>
      <c r="AME44" s="49"/>
      <c r="AMF44" s="49"/>
      <c r="AMG44" s="49"/>
      <c r="AMH44" s="67">
        <f t="shared" si="2147"/>
        <v>0</v>
      </c>
      <c r="AMI44" s="68">
        <f t="shared" si="2148"/>
        <v>0</v>
      </c>
      <c r="AMJ44" s="48"/>
      <c r="AMK44" s="49"/>
      <c r="AML44" s="49"/>
      <c r="AMM44" s="49"/>
      <c r="AMN44" s="49"/>
      <c r="AMO44" s="49"/>
      <c r="AMP44" s="67">
        <f t="shared" si="2149"/>
        <v>0</v>
      </c>
      <c r="AMQ44" s="68">
        <f t="shared" si="2150"/>
        <v>0</v>
      </c>
      <c r="AMR44" s="48"/>
      <c r="AMS44" s="49"/>
      <c r="AMT44" s="49"/>
      <c r="AMU44" s="49"/>
      <c r="AMV44" s="49"/>
      <c r="AMW44" s="49"/>
      <c r="AMX44" s="67">
        <f t="shared" si="2151"/>
        <v>0</v>
      </c>
      <c r="AMY44" s="68">
        <f t="shared" si="2152"/>
        <v>0</v>
      </c>
      <c r="AMZ44" s="48"/>
      <c r="ANA44" s="49"/>
      <c r="ANB44" s="49"/>
      <c r="ANC44" s="49"/>
      <c r="AND44" s="49"/>
      <c r="ANE44" s="49"/>
      <c r="ANF44" s="67">
        <f t="shared" si="2153"/>
        <v>0</v>
      </c>
      <c r="ANG44" s="68">
        <f t="shared" si="2154"/>
        <v>0</v>
      </c>
      <c r="ANH44" s="48"/>
      <c r="ANI44" s="49"/>
      <c r="ANJ44" s="49"/>
      <c r="ANK44" s="49"/>
      <c r="ANL44" s="49"/>
      <c r="ANM44" s="49"/>
      <c r="ANN44" s="67">
        <f t="shared" si="2155"/>
        <v>0</v>
      </c>
      <c r="ANO44" s="68">
        <f t="shared" si="2156"/>
        <v>0</v>
      </c>
      <c r="ANP44" s="48"/>
      <c r="ANQ44" s="49"/>
      <c r="ANR44" s="49"/>
      <c r="ANS44" s="49"/>
      <c r="ANT44" s="49"/>
      <c r="ANU44" s="49"/>
      <c r="ANV44" s="67">
        <f t="shared" si="2157"/>
        <v>0</v>
      </c>
      <c r="ANW44" s="68">
        <f t="shared" si="2158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9"/>
        <v>95</v>
      </c>
      <c r="AOE44" s="68">
        <f t="shared" si="2160"/>
        <v>15.833333333333334</v>
      </c>
      <c r="AOF44" s="48"/>
      <c r="AOG44" s="49"/>
      <c r="AOH44" s="49"/>
      <c r="AOI44" s="49"/>
      <c r="AOJ44" s="49"/>
      <c r="AOK44" s="49"/>
      <c r="AOL44" s="67">
        <f t="shared" si="2161"/>
        <v>0</v>
      </c>
      <c r="AOM44" s="68">
        <f t="shared" si="2162"/>
        <v>0</v>
      </c>
      <c r="AON44" s="48"/>
      <c r="AOO44" s="49"/>
      <c r="AOP44" s="49"/>
      <c r="AOQ44" s="49"/>
      <c r="AOR44" s="49"/>
      <c r="AOS44" s="49"/>
      <c r="AOT44" s="67">
        <f t="shared" si="2163"/>
        <v>0</v>
      </c>
      <c r="AOU44" s="68">
        <f t="shared" si="2164"/>
        <v>0</v>
      </c>
      <c r="AOV44" s="48"/>
      <c r="AOW44" s="49"/>
      <c r="AOX44" s="49"/>
      <c r="AOY44" s="49"/>
      <c r="AOZ44" s="49"/>
      <c r="APA44" s="49"/>
      <c r="APB44" s="67">
        <f t="shared" si="2165"/>
        <v>0</v>
      </c>
      <c r="APC44" s="68">
        <f t="shared" si="2166"/>
        <v>0</v>
      </c>
      <c r="APD44" s="48"/>
      <c r="APE44" s="49"/>
      <c r="APF44" s="49"/>
      <c r="APG44" s="49"/>
      <c r="APH44" s="49"/>
      <c r="API44" s="49"/>
      <c r="APJ44" s="67">
        <f t="shared" si="2167"/>
        <v>0</v>
      </c>
      <c r="APK44" s="68">
        <f t="shared" si="2168"/>
        <v>0</v>
      </c>
      <c r="APL44" s="48"/>
      <c r="APM44" s="49"/>
      <c r="APN44" s="49"/>
      <c r="APO44" s="49"/>
      <c r="APP44" s="49"/>
      <c r="APQ44" s="49"/>
      <c r="APR44" s="67">
        <f t="shared" si="2169"/>
        <v>0</v>
      </c>
      <c r="APS44" s="68">
        <f t="shared" si="2170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71"/>
        <v>102</v>
      </c>
      <c r="AQA44" s="68">
        <f t="shared" si="2172"/>
        <v>17</v>
      </c>
      <c r="AQB44" s="48"/>
      <c r="AQC44" s="49"/>
      <c r="AQD44" s="49"/>
      <c r="AQE44" s="49"/>
      <c r="AQF44" s="49"/>
      <c r="AQG44" s="49"/>
      <c r="AQH44" s="67">
        <f t="shared" si="2173"/>
        <v>0</v>
      </c>
      <c r="AQI44" s="68">
        <f t="shared" si="2174"/>
        <v>0</v>
      </c>
      <c r="AQJ44" s="48"/>
      <c r="AQK44" s="49"/>
      <c r="AQL44" s="49"/>
      <c r="AQM44" s="49"/>
      <c r="AQN44" s="49"/>
      <c r="AQO44" s="49"/>
      <c r="AQP44" s="67">
        <f t="shared" si="2175"/>
        <v>0</v>
      </c>
      <c r="AQQ44" s="68">
        <f t="shared" si="2176"/>
        <v>0</v>
      </c>
      <c r="AQR44" s="48"/>
      <c r="AQS44" s="49"/>
      <c r="AQT44" s="49"/>
      <c r="AQU44" s="49"/>
      <c r="AQV44" s="49"/>
      <c r="AQW44" s="49"/>
      <c r="AQX44" s="67">
        <f t="shared" si="2177"/>
        <v>0</v>
      </c>
      <c r="AQY44" s="68">
        <f t="shared" si="2178"/>
        <v>0</v>
      </c>
      <c r="AQZ44" s="48"/>
      <c r="ARA44" s="49"/>
      <c r="ARB44" s="49"/>
      <c r="ARC44" s="49"/>
      <c r="ARD44" s="49"/>
      <c r="ARE44" s="49"/>
      <c r="ARF44" s="67">
        <f t="shared" si="2179"/>
        <v>0</v>
      </c>
      <c r="ARG44" s="68">
        <f t="shared" si="2180"/>
        <v>0</v>
      </c>
      <c r="ARH44" s="48"/>
      <c r="ARI44" s="49"/>
      <c r="ARJ44" s="49"/>
      <c r="ARK44" s="49"/>
      <c r="ARL44" s="49"/>
      <c r="ARM44" s="49"/>
      <c r="ARN44" s="67">
        <f t="shared" si="2181"/>
        <v>0</v>
      </c>
      <c r="ARO44" s="68">
        <f t="shared" si="2182"/>
        <v>0</v>
      </c>
      <c r="ARP44" s="48"/>
      <c r="ARQ44" s="49"/>
      <c r="ARR44" s="49"/>
      <c r="ARS44" s="49"/>
      <c r="ART44" s="49"/>
      <c r="ARU44" s="49"/>
      <c r="ARV44" s="67">
        <f t="shared" si="2183"/>
        <v>0</v>
      </c>
      <c r="ARW44" s="68">
        <f t="shared" si="2184"/>
        <v>0</v>
      </c>
      <c r="ARX44" s="48"/>
      <c r="ARY44" s="49"/>
      <c r="ARZ44" s="49"/>
      <c r="ASA44" s="49"/>
      <c r="ASB44" s="49"/>
      <c r="ASC44" s="49"/>
      <c r="ASD44" s="67">
        <f t="shared" si="2185"/>
        <v>0</v>
      </c>
      <c r="ASE44" s="68">
        <f t="shared" si="2186"/>
        <v>0</v>
      </c>
      <c r="ASF44" s="48"/>
      <c r="ASG44" s="49"/>
      <c r="ASH44" s="49"/>
      <c r="ASI44" s="49"/>
      <c r="ASJ44" s="49"/>
      <c r="ASK44" s="49"/>
      <c r="ASL44" s="67">
        <f t="shared" si="2187"/>
        <v>0</v>
      </c>
      <c r="ASM44" s="68">
        <f t="shared" si="2188"/>
        <v>0</v>
      </c>
      <c r="ASN44" s="48"/>
      <c r="ASO44" s="49"/>
      <c r="ASP44" s="49"/>
      <c r="ASQ44" s="49"/>
      <c r="ASR44" s="49"/>
      <c r="ASS44" s="49"/>
      <c r="AST44" s="67">
        <f t="shared" si="2189"/>
        <v>0</v>
      </c>
      <c r="ASU44" s="68">
        <f t="shared" si="2190"/>
        <v>0</v>
      </c>
      <c r="ASV44" s="48"/>
      <c r="ASW44" s="49"/>
      <c r="ASX44" s="49"/>
      <c r="ASY44" s="49"/>
      <c r="ASZ44" s="49"/>
      <c r="ATA44" s="49"/>
      <c r="ATB44" s="67">
        <f t="shared" si="2191"/>
        <v>0</v>
      </c>
      <c r="ATC44" s="68">
        <f t="shared" si="2192"/>
        <v>0</v>
      </c>
      <c r="ATD44" s="48"/>
      <c r="ATE44" s="49"/>
      <c r="ATF44" s="49"/>
      <c r="ATG44" s="49"/>
      <c r="ATH44" s="49"/>
      <c r="ATI44" s="49"/>
      <c r="ATJ44" s="67">
        <f t="shared" si="2193"/>
        <v>0</v>
      </c>
      <c r="ATK44" s="68">
        <f t="shared" si="2194"/>
        <v>0</v>
      </c>
      <c r="ATL44" s="48"/>
      <c r="ATM44" s="49"/>
      <c r="ATN44" s="49"/>
      <c r="ATO44" s="49"/>
      <c r="ATP44" s="49"/>
      <c r="ATQ44" s="49"/>
      <c r="ATR44" s="67">
        <f t="shared" si="2195"/>
        <v>0</v>
      </c>
      <c r="ATS44" s="68">
        <f t="shared" si="2196"/>
        <v>0</v>
      </c>
      <c r="ATT44" s="48"/>
      <c r="ATU44" s="49"/>
      <c r="ATV44" s="49"/>
      <c r="ATW44" s="49"/>
      <c r="ATX44" s="49"/>
      <c r="ATY44" s="49"/>
      <c r="ATZ44" s="67">
        <f t="shared" si="2197"/>
        <v>0</v>
      </c>
      <c r="AUA44" s="68">
        <f t="shared" si="2198"/>
        <v>0</v>
      </c>
      <c r="AUB44" s="48"/>
      <c r="AUC44" s="49"/>
      <c r="AUD44" s="49"/>
      <c r="AUE44" s="49"/>
      <c r="AUF44" s="49"/>
      <c r="AUG44" s="49"/>
      <c r="AUH44" s="67">
        <f t="shared" si="2199"/>
        <v>0</v>
      </c>
      <c r="AUI44" s="68">
        <f t="shared" si="2200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201"/>
        <v>396</v>
      </c>
      <c r="AUQ44" s="68">
        <f t="shared" si="2202"/>
        <v>66</v>
      </c>
      <c r="AUR44" s="48"/>
      <c r="AUS44" s="49"/>
      <c r="AUT44" s="49"/>
      <c r="AUU44" s="49"/>
      <c r="AUV44" s="49"/>
      <c r="AUW44" s="49"/>
      <c r="AUX44" s="67">
        <f t="shared" si="2203"/>
        <v>0</v>
      </c>
      <c r="AUY44" s="68">
        <f t="shared" si="2204"/>
        <v>0</v>
      </c>
      <c r="AUZ44" s="48"/>
      <c r="AVA44" s="49"/>
      <c r="AVB44" s="49"/>
      <c r="AVC44" s="49"/>
      <c r="AVD44" s="49"/>
      <c r="AVE44" s="49"/>
      <c r="AVF44" s="67">
        <f t="shared" si="2205"/>
        <v>0</v>
      </c>
      <c r="AVG44" s="68">
        <f t="shared" si="2206"/>
        <v>0</v>
      </c>
      <c r="AVH44" s="48"/>
      <c r="AVI44" s="49"/>
      <c r="AVJ44" s="49"/>
      <c r="AVK44" s="49"/>
      <c r="AVL44" s="49"/>
      <c r="AVM44" s="49"/>
      <c r="AVN44" s="67">
        <f t="shared" si="2207"/>
        <v>0</v>
      </c>
      <c r="AVO44" s="68">
        <f t="shared" si="2208"/>
        <v>0</v>
      </c>
      <c r="AVP44" s="48"/>
      <c r="AVQ44" s="49"/>
      <c r="AVR44" s="49"/>
      <c r="AVS44" s="49"/>
      <c r="AVT44" s="49"/>
      <c r="AVU44" s="49"/>
      <c r="AVV44" s="67">
        <f t="shared" si="2209"/>
        <v>0</v>
      </c>
      <c r="AVW44" s="68">
        <f t="shared" si="2210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11"/>
        <v>525</v>
      </c>
      <c r="AWE44" s="68">
        <f t="shared" si="2212"/>
        <v>87.5</v>
      </c>
      <c r="AWF44" s="48"/>
      <c r="AWG44" s="49"/>
      <c r="AWH44" s="49"/>
      <c r="AWI44" s="49"/>
      <c r="AWJ44" s="49"/>
      <c r="AWK44" s="49"/>
      <c r="AWL44" s="67">
        <f t="shared" si="2213"/>
        <v>0</v>
      </c>
      <c r="AWM44" s="184">
        <f t="shared" si="2214"/>
        <v>0</v>
      </c>
      <c r="AWN44" s="48"/>
      <c r="AWO44" s="49"/>
      <c r="AWP44" s="49"/>
      <c r="AWQ44" s="49"/>
      <c r="AWR44" s="49"/>
      <c r="AWS44" s="49"/>
      <c r="AWT44" s="42">
        <f t="shared" si="2215"/>
        <v>0</v>
      </c>
      <c r="AWU44" s="43">
        <f t="shared" si="2216"/>
        <v>0</v>
      </c>
      <c r="AWV44" s="48"/>
      <c r="AWW44" s="49"/>
      <c r="AWX44" s="49"/>
      <c r="AWY44" s="49"/>
      <c r="AWZ44" s="49"/>
      <c r="AXA44" s="49"/>
      <c r="AXB44" s="42">
        <f t="shared" si="2217"/>
        <v>0</v>
      </c>
      <c r="AXC44" s="43">
        <f t="shared" si="2218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9"/>
        <v>199</v>
      </c>
      <c r="AXK44" s="43">
        <f t="shared" si="2220"/>
        <v>33.166666666666664</v>
      </c>
      <c r="AXL44" s="48"/>
      <c r="AXM44" s="49"/>
      <c r="AXN44" s="49"/>
      <c r="AXO44" s="49"/>
      <c r="AXP44" s="49"/>
      <c r="AXQ44" s="49"/>
      <c r="AXR44" s="42">
        <f t="shared" si="2221"/>
        <v>0</v>
      </c>
      <c r="AXS44" s="43">
        <f t="shared" si="2222"/>
        <v>0</v>
      </c>
      <c r="AXT44" s="48"/>
      <c r="AXU44" s="49"/>
      <c r="AXV44" s="49"/>
      <c r="AXW44" s="49"/>
      <c r="AXX44" s="49"/>
      <c r="AXY44" s="49"/>
      <c r="AXZ44" s="42">
        <f t="shared" si="2223"/>
        <v>0</v>
      </c>
      <c r="AYA44" s="43">
        <f t="shared" si="2224"/>
        <v>0</v>
      </c>
      <c r="AYB44" s="48"/>
      <c r="AYC44" s="49"/>
      <c r="AYD44" s="49"/>
      <c r="AYE44" s="49"/>
      <c r="AYF44" s="49"/>
      <c r="AYG44" s="49"/>
      <c r="AYH44" s="42">
        <f t="shared" si="2225"/>
        <v>0</v>
      </c>
      <c r="AYI44" s="43">
        <f t="shared" si="2226"/>
        <v>0</v>
      </c>
      <c r="AYJ44" s="48"/>
      <c r="AYK44" s="49"/>
      <c r="AYL44" s="49"/>
      <c r="AYM44" s="49"/>
      <c r="AYN44" s="49"/>
      <c r="AYO44" s="49"/>
      <c r="AYP44" s="42">
        <f t="shared" si="2227"/>
        <v>0</v>
      </c>
      <c r="AYQ44" s="43">
        <f t="shared" si="2228"/>
        <v>0</v>
      </c>
      <c r="AYR44" s="48"/>
      <c r="AYS44" s="49"/>
      <c r="AYT44" s="49"/>
      <c r="AYU44" s="49"/>
      <c r="AYV44" s="49"/>
      <c r="AYW44" s="49"/>
      <c r="AYX44" s="42">
        <f t="shared" si="2229"/>
        <v>0</v>
      </c>
      <c r="AYY44" s="43">
        <f t="shared" si="2230"/>
        <v>0</v>
      </c>
      <c r="AYZ44" s="48"/>
      <c r="AZA44" s="49"/>
      <c r="AZB44" s="49"/>
      <c r="AZC44" s="49"/>
      <c r="AZD44" s="49"/>
      <c r="AZE44" s="49"/>
      <c r="AZF44" s="42">
        <f t="shared" si="2231"/>
        <v>0</v>
      </c>
      <c r="AZG44" s="43">
        <f t="shared" si="2232"/>
        <v>0</v>
      </c>
      <c r="AZH44" s="48"/>
      <c r="AZI44" s="49"/>
      <c r="AZJ44" s="49"/>
      <c r="AZK44" s="49"/>
      <c r="AZL44" s="49"/>
      <c r="AZM44" s="49"/>
      <c r="AZN44" s="42">
        <f t="shared" si="2233"/>
        <v>0</v>
      </c>
      <c r="AZO44" s="43">
        <f t="shared" si="2234"/>
        <v>0</v>
      </c>
      <c r="AZP44" s="48"/>
      <c r="AZQ44" s="49"/>
      <c r="AZR44" s="49"/>
      <c r="AZS44" s="49"/>
      <c r="AZT44" s="49"/>
      <c r="AZU44" s="49"/>
      <c r="AZV44" s="42">
        <f t="shared" si="2235"/>
        <v>0</v>
      </c>
      <c r="AZW44" s="43">
        <f t="shared" si="2236"/>
        <v>0</v>
      </c>
      <c r="AZX44" s="82"/>
      <c r="AZY44" s="83"/>
      <c r="AZZ44" s="83"/>
      <c r="BAA44" s="83"/>
      <c r="BAB44" s="83"/>
      <c r="BAC44" s="83"/>
      <c r="BAD44" s="42">
        <f t="shared" si="2237"/>
        <v>0</v>
      </c>
      <c r="BAE44" s="43">
        <f t="shared" si="2238"/>
        <v>0</v>
      </c>
      <c r="BAF44" s="48"/>
      <c r="BAG44" s="49"/>
      <c r="BAH44" s="49"/>
      <c r="BAI44" s="49"/>
      <c r="BAJ44" s="49"/>
      <c r="BAK44" s="49"/>
      <c r="BAL44" s="42">
        <f t="shared" si="2239"/>
        <v>0</v>
      </c>
      <c r="BAM44" s="43">
        <f t="shared" si="2240"/>
        <v>0</v>
      </c>
      <c r="BAN44" s="48"/>
      <c r="BAO44" s="49"/>
      <c r="BAP44" s="49"/>
      <c r="BAQ44" s="49"/>
      <c r="BAR44" s="49"/>
      <c r="BAS44" s="49"/>
      <c r="BAT44" s="42">
        <f t="shared" si="2241"/>
        <v>0</v>
      </c>
      <c r="BAU44" s="43">
        <f t="shared" si="2242"/>
        <v>0</v>
      </c>
      <c r="BAV44" s="48"/>
      <c r="BAW44" s="49"/>
      <c r="BAX44" s="49"/>
      <c r="BAY44" s="49"/>
      <c r="BAZ44" s="49"/>
      <c r="BBA44" s="49"/>
      <c r="BBB44" s="42">
        <f t="shared" si="2243"/>
        <v>0</v>
      </c>
      <c r="BBC44" s="43">
        <f t="shared" si="2244"/>
        <v>0</v>
      </c>
      <c r="BBD44" s="48"/>
      <c r="BBE44" s="49"/>
      <c r="BBF44" s="49"/>
      <c r="BBG44" s="49"/>
      <c r="BBH44" s="49"/>
      <c r="BBI44" s="49"/>
      <c r="BBJ44" s="42">
        <f t="shared" si="2245"/>
        <v>0</v>
      </c>
      <c r="BBK44" s="43">
        <f t="shared" si="2246"/>
        <v>0</v>
      </c>
      <c r="BBL44" s="48"/>
      <c r="BBM44" s="49"/>
      <c r="BBN44" s="49"/>
      <c r="BBO44" s="49"/>
      <c r="BBP44" s="49"/>
      <c r="BBQ44" s="49"/>
      <c r="BBR44" s="42">
        <f t="shared" si="2247"/>
        <v>0</v>
      </c>
      <c r="BBS44" s="43">
        <f t="shared" si="2248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9"/>
        <v>10</v>
      </c>
      <c r="BCA44" s="43">
        <f t="shared" si="2250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51"/>
        <v>195</v>
      </c>
      <c r="BCI44" s="43">
        <f t="shared" si="2252"/>
        <v>32.5</v>
      </c>
      <c r="BCJ44" s="48"/>
      <c r="BCK44" s="49"/>
      <c r="BCL44" s="49"/>
      <c r="BCM44" s="49"/>
      <c r="BCN44" s="49"/>
      <c r="BCO44" s="49"/>
      <c r="BCP44" s="42">
        <f t="shared" si="2253"/>
        <v>0</v>
      </c>
      <c r="BCQ44" s="43">
        <f t="shared" si="2254"/>
        <v>0</v>
      </c>
      <c r="BCR44" s="48"/>
      <c r="BCS44" s="49"/>
      <c r="BCT44" s="49"/>
      <c r="BCU44" s="49"/>
      <c r="BCV44" s="49"/>
      <c r="BCW44" s="49"/>
      <c r="BCX44" s="42">
        <f t="shared" si="2255"/>
        <v>0</v>
      </c>
      <c r="BCY44" s="43">
        <f t="shared" si="2256"/>
        <v>0</v>
      </c>
      <c r="BCZ44" s="48"/>
      <c r="BDA44" s="49"/>
      <c r="BDB44" s="49"/>
      <c r="BDC44" s="49"/>
      <c r="BDD44" s="49"/>
      <c r="BDE44" s="49"/>
      <c r="BDF44" s="42">
        <f t="shared" si="2257"/>
        <v>0</v>
      </c>
      <c r="BDG44" s="43">
        <f t="shared" si="2258"/>
        <v>0</v>
      </c>
      <c r="BDH44" s="48"/>
      <c r="BDI44" s="49"/>
      <c r="BDJ44" s="49"/>
      <c r="BDK44" s="49"/>
      <c r="BDL44" s="49"/>
      <c r="BDM44" s="49"/>
      <c r="BDN44" s="42">
        <f t="shared" si="2259"/>
        <v>0</v>
      </c>
      <c r="BDO44" s="43">
        <f t="shared" si="2260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61"/>
        <v>203</v>
      </c>
      <c r="BDW44" s="43">
        <f t="shared" si="2262"/>
        <v>33.833333333333336</v>
      </c>
      <c r="BDX44" s="48"/>
      <c r="BDY44" s="49"/>
      <c r="BDZ44" s="49"/>
      <c r="BEA44" s="49"/>
      <c r="BEB44" s="49"/>
      <c r="BEC44" s="49"/>
      <c r="BED44" s="42">
        <f t="shared" si="2263"/>
        <v>0</v>
      </c>
      <c r="BEE44" s="43">
        <f t="shared" si="2264"/>
        <v>0</v>
      </c>
      <c r="BEF44" s="48"/>
      <c r="BEG44" s="49"/>
      <c r="BEH44" s="49"/>
      <c r="BEI44" s="49"/>
      <c r="BEJ44" s="49"/>
      <c r="BEK44" s="49"/>
      <c r="BEL44" s="42">
        <f t="shared" si="2265"/>
        <v>0</v>
      </c>
      <c r="BEM44" s="43">
        <f t="shared" si="2266"/>
        <v>0</v>
      </c>
      <c r="BEN44" s="48"/>
      <c r="BEO44" s="49"/>
      <c r="BEP44" s="49"/>
      <c r="BEQ44" s="49"/>
      <c r="BER44" s="49"/>
      <c r="BES44" s="49"/>
      <c r="BET44" s="42">
        <f t="shared" si="2267"/>
        <v>0</v>
      </c>
      <c r="BEU44" s="43">
        <f t="shared" si="2268"/>
        <v>0</v>
      </c>
      <c r="BEV44" s="82"/>
      <c r="BEW44" s="83"/>
      <c r="BEX44" s="83"/>
      <c r="BEY44" s="83"/>
      <c r="BEZ44" s="83"/>
      <c r="BFA44" s="83"/>
      <c r="BFB44" s="42">
        <f t="shared" si="2269"/>
        <v>0</v>
      </c>
      <c r="BFC44" s="43">
        <f t="shared" si="2270"/>
        <v>0</v>
      </c>
      <c r="BFD44" s="48"/>
      <c r="BFE44" s="49"/>
      <c r="BFF44" s="49"/>
      <c r="BFG44" s="49"/>
      <c r="BFH44" s="49"/>
      <c r="BFI44" s="49"/>
      <c r="BFJ44" s="42">
        <f t="shared" si="2271"/>
        <v>0</v>
      </c>
      <c r="BFK44" s="43">
        <f t="shared" si="2272"/>
        <v>0</v>
      </c>
      <c r="BFL44" s="48"/>
      <c r="BFM44" s="49"/>
      <c r="BFN44" s="49"/>
      <c r="BFO44" s="49"/>
      <c r="BFP44" s="49"/>
      <c r="BFQ44" s="49"/>
      <c r="BFR44" s="42">
        <f t="shared" si="2273"/>
        <v>0</v>
      </c>
      <c r="BFS44" s="43">
        <f t="shared" si="2274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75"/>
        <v>220</v>
      </c>
      <c r="BGA44" s="43">
        <f t="shared" si="2276"/>
        <v>36.666666666666664</v>
      </c>
      <c r="BGB44" s="48"/>
      <c r="BGC44" s="49"/>
      <c r="BGD44" s="49"/>
      <c r="BGE44" s="49"/>
      <c r="BGF44" s="49"/>
      <c r="BGG44" s="49"/>
      <c r="BGH44" s="42">
        <f t="shared" si="2277"/>
        <v>0</v>
      </c>
      <c r="BGI44" s="43">
        <f t="shared" si="2278"/>
        <v>0</v>
      </c>
      <c r="BGJ44" s="48"/>
      <c r="BGK44" s="49"/>
      <c r="BGL44" s="49"/>
      <c r="BGM44" s="49"/>
      <c r="BGN44" s="49"/>
      <c r="BGO44" s="49"/>
      <c r="BGP44" s="42">
        <f t="shared" si="2279"/>
        <v>0</v>
      </c>
      <c r="BGQ44" s="43">
        <f t="shared" si="2280"/>
        <v>0</v>
      </c>
      <c r="BGR44" s="48"/>
      <c r="BGS44" s="49"/>
      <c r="BGT44" s="49"/>
      <c r="BGU44" s="49"/>
      <c r="BGV44" s="49"/>
      <c r="BGW44" s="49"/>
      <c r="BGX44" s="42">
        <f t="shared" si="2281"/>
        <v>0</v>
      </c>
      <c r="BGY44" s="43">
        <f t="shared" si="2282"/>
        <v>0</v>
      </c>
      <c r="BGZ44" s="239"/>
      <c r="BHA44" s="1"/>
      <c r="BHB44" s="1"/>
      <c r="BHC44" s="1"/>
      <c r="BHD44" s="1"/>
      <c r="BHE44" s="1"/>
      <c r="BHF44" s="42">
        <f t="shared" si="2283"/>
        <v>0</v>
      </c>
      <c r="BHG44" s="43">
        <f t="shared" si="2284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85"/>
        <v>245</v>
      </c>
      <c r="BHO44" s="43">
        <f t="shared" si="2286"/>
        <v>40.833333333333336</v>
      </c>
      <c r="BHP44" s="48"/>
      <c r="BHQ44" s="49"/>
      <c r="BHR44" s="49"/>
      <c r="BHS44" s="49"/>
      <c r="BHT44" s="49"/>
      <c r="BHU44" s="49"/>
      <c r="BHV44" s="42">
        <f t="shared" si="2287"/>
        <v>0</v>
      </c>
      <c r="BHW44" s="43">
        <f t="shared" si="2288"/>
        <v>0</v>
      </c>
      <c r="BHX44" s="48"/>
      <c r="BHY44" s="49"/>
      <c r="BHZ44" s="49"/>
      <c r="BIA44" s="49"/>
      <c r="BIB44" s="49"/>
      <c r="BIC44" s="49"/>
      <c r="BID44" s="42">
        <f t="shared" si="2289"/>
        <v>0</v>
      </c>
      <c r="BIE44" s="43">
        <f t="shared" si="2290"/>
        <v>0</v>
      </c>
      <c r="BIF44" s="48"/>
      <c r="BIG44" s="49"/>
      <c r="BIH44" s="49"/>
      <c r="BII44" s="49"/>
      <c r="BIJ44" s="49"/>
      <c r="BIK44" s="49"/>
      <c r="BIL44" s="42">
        <f t="shared" si="2291"/>
        <v>0</v>
      </c>
      <c r="BIM44" s="43">
        <f t="shared" si="2292"/>
        <v>0</v>
      </c>
      <c r="BIN44" s="48"/>
      <c r="BIO44" s="49"/>
      <c r="BIP44" s="49"/>
      <c r="BIQ44" s="49"/>
      <c r="BIR44" s="49"/>
      <c r="BIS44" s="49"/>
      <c r="BIT44" s="42">
        <f t="shared" si="2293"/>
        <v>0</v>
      </c>
      <c r="BIU44" s="101">
        <f t="shared" si="2294"/>
        <v>0</v>
      </c>
      <c r="BIV44" s="195"/>
      <c r="BIW44" s="49"/>
      <c r="BIX44" s="49"/>
      <c r="BIY44" s="49"/>
      <c r="BIZ44" s="49"/>
      <c r="BJA44" s="49"/>
      <c r="BJB44" s="42">
        <f t="shared" si="2295"/>
        <v>0</v>
      </c>
      <c r="BJC44" s="101">
        <f t="shared" si="2296"/>
        <v>0</v>
      </c>
      <c r="BJD44" s="48"/>
      <c r="BJE44" s="49"/>
      <c r="BJF44" s="49"/>
      <c r="BJG44" s="49"/>
      <c r="BJH44" s="49"/>
      <c r="BJI44" s="49"/>
      <c r="BJJ44" s="42">
        <f t="shared" si="2297"/>
        <v>0</v>
      </c>
      <c r="BJK44" s="43">
        <f t="shared" si="2298"/>
        <v>0</v>
      </c>
      <c r="BJL44" s="48"/>
      <c r="BJM44" s="49"/>
      <c r="BJN44" s="49"/>
      <c r="BJO44" s="49"/>
      <c r="BJP44" s="49"/>
      <c r="BJQ44" s="49"/>
      <c r="BJR44" s="42">
        <f t="shared" si="2299"/>
        <v>0</v>
      </c>
      <c r="BJS44" s="43">
        <f t="shared" si="2300"/>
        <v>0</v>
      </c>
      <c r="BJT44" s="48"/>
      <c r="BJU44" s="49"/>
      <c r="BJV44" s="49"/>
      <c r="BJW44" s="49"/>
      <c r="BJX44" s="49"/>
      <c r="BJY44" s="49"/>
      <c r="BJZ44" s="42">
        <f t="shared" si="2301"/>
        <v>0</v>
      </c>
      <c r="BKA44" s="43">
        <f t="shared" si="2302"/>
        <v>0</v>
      </c>
      <c r="BKB44" s="48"/>
      <c r="BKC44" s="49"/>
      <c r="BKD44" s="49"/>
      <c r="BKE44" s="49"/>
      <c r="BKF44" s="49"/>
      <c r="BKG44" s="49"/>
      <c r="BKH44" s="67">
        <f t="shared" si="2303"/>
        <v>0</v>
      </c>
      <c r="BKI44" s="68">
        <f t="shared" si="2304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305"/>
        <v>100</v>
      </c>
      <c r="BKQ44" s="43">
        <f t="shared" si="2306"/>
        <v>16.666666666666668</v>
      </c>
      <c r="BKR44" s="48"/>
      <c r="BKS44" s="49"/>
      <c r="BKT44" s="49"/>
      <c r="BKU44" s="49"/>
      <c r="BKV44" s="49"/>
      <c r="BKW44" s="49"/>
      <c r="BKX44" s="42">
        <f t="shared" si="2307"/>
        <v>0</v>
      </c>
      <c r="BKY44" s="43">
        <f t="shared" si="2308"/>
        <v>0</v>
      </c>
      <c r="BKZ44" s="48"/>
      <c r="BLA44" s="49"/>
      <c r="BLB44" s="49"/>
      <c r="BLC44" s="49"/>
      <c r="BLD44" s="49"/>
      <c r="BLE44" s="49"/>
      <c r="BLF44" s="42">
        <f t="shared" si="2309"/>
        <v>0</v>
      </c>
      <c r="BLG44" s="43">
        <f t="shared" si="2310"/>
        <v>0</v>
      </c>
      <c r="BLH44" s="48"/>
      <c r="BLI44" s="49"/>
      <c r="BLJ44" s="49"/>
      <c r="BLK44" s="49"/>
      <c r="BLL44" s="49"/>
      <c r="BLM44" s="49"/>
      <c r="BLN44" s="42">
        <f t="shared" si="2311"/>
        <v>0</v>
      </c>
      <c r="BLO44" s="43">
        <f t="shared" si="2312"/>
        <v>0</v>
      </c>
      <c r="BLP44" s="48"/>
      <c r="BLQ44" s="49"/>
      <c r="BLR44" s="49"/>
      <c r="BLS44" s="49"/>
      <c r="BLT44" s="49"/>
      <c r="BLU44" s="49"/>
      <c r="BLV44" s="42">
        <f t="shared" si="2313"/>
        <v>0</v>
      </c>
      <c r="BLW44" s="43">
        <f t="shared" si="2314"/>
        <v>0</v>
      </c>
      <c r="BLX44" s="48"/>
      <c r="BLY44" s="49"/>
      <c r="BLZ44" s="49"/>
      <c r="BMA44" s="49"/>
      <c r="BMB44" s="49"/>
      <c r="BMC44" s="49"/>
      <c r="BMD44" s="42">
        <f t="shared" si="2315"/>
        <v>0</v>
      </c>
      <c r="BME44" s="43">
        <f t="shared" si="2316"/>
        <v>0</v>
      </c>
      <c r="BMF44" s="48"/>
      <c r="BMG44" s="49"/>
      <c r="BMH44" s="49"/>
      <c r="BMI44" s="49"/>
      <c r="BMJ44" s="49"/>
      <c r="BMK44" s="49"/>
      <c r="BML44" s="42">
        <f t="shared" si="2317"/>
        <v>0</v>
      </c>
      <c r="BMM44" s="43">
        <f t="shared" si="2318"/>
        <v>0</v>
      </c>
      <c r="BMN44" s="48"/>
      <c r="BMO44" s="49"/>
      <c r="BMP44" s="49"/>
      <c r="BMQ44" s="49"/>
      <c r="BMR44" s="49"/>
      <c r="BMS44" s="49"/>
      <c r="BMT44" s="42">
        <f t="shared" si="2319"/>
        <v>0</v>
      </c>
      <c r="BMU44" s="43">
        <f t="shared" si="2320"/>
        <v>0</v>
      </c>
      <c r="BMV44" s="48"/>
      <c r="BMW44" s="49"/>
      <c r="BMX44" s="49"/>
      <c r="BMY44" s="49"/>
      <c r="BMZ44" s="49"/>
      <c r="BNA44" s="49"/>
      <c r="BNB44" s="42">
        <f t="shared" si="2321"/>
        <v>0</v>
      </c>
      <c r="BNC44" s="43">
        <f t="shared" si="2322"/>
        <v>0</v>
      </c>
      <c r="BND44" s="48"/>
      <c r="BNE44" s="49"/>
      <c r="BNF44" s="49"/>
      <c r="BNG44" s="49"/>
      <c r="BNH44" s="49"/>
      <c r="BNI44" s="49"/>
      <c r="BNJ44" s="42">
        <f t="shared" si="2323"/>
        <v>0</v>
      </c>
      <c r="BNK44" s="43">
        <f t="shared" si="2324"/>
        <v>0</v>
      </c>
      <c r="BNL44" s="48"/>
      <c r="BNM44" s="49"/>
      <c r="BNN44" s="49"/>
      <c r="BNO44" s="49"/>
      <c r="BNP44" s="49"/>
      <c r="BNQ44" s="49"/>
      <c r="BNR44" s="42">
        <f t="shared" si="2325"/>
        <v>0</v>
      </c>
      <c r="BNS44" s="43">
        <f t="shared" si="2326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7"/>
        <v>597</v>
      </c>
      <c r="BOA44" s="43">
        <f t="shared" si="2328"/>
        <v>99.5</v>
      </c>
      <c r="BOB44" s="48"/>
      <c r="BOC44" s="49"/>
      <c r="BOD44" s="49"/>
      <c r="BOE44" s="49"/>
      <c r="BOF44" s="49"/>
      <c r="BOG44" s="49"/>
      <c r="BOH44" s="42">
        <f t="shared" si="2329"/>
        <v>0</v>
      </c>
      <c r="BOI44" s="43">
        <f t="shared" si="2330"/>
        <v>0</v>
      </c>
      <c r="BOJ44" s="48"/>
      <c r="BOK44" s="49"/>
      <c r="BOL44" s="49"/>
      <c r="BOM44" s="49"/>
      <c r="BON44" s="49"/>
      <c r="BOO44" s="49"/>
      <c r="BOP44" s="42">
        <f t="shared" si="2331"/>
        <v>0</v>
      </c>
      <c r="BOQ44" s="43">
        <f t="shared" si="2332"/>
        <v>0</v>
      </c>
      <c r="BOR44" s="48"/>
      <c r="BOS44" s="49"/>
      <c r="BOT44" s="49"/>
      <c r="BOU44" s="49"/>
      <c r="BOV44" s="49"/>
      <c r="BOW44" s="49"/>
      <c r="BOX44" s="42">
        <f t="shared" si="2333"/>
        <v>0</v>
      </c>
      <c r="BOY44" s="43">
        <f t="shared" si="2334"/>
        <v>0</v>
      </c>
      <c r="BOZ44" s="48"/>
      <c r="BPA44" s="49"/>
      <c r="BPB44" s="49"/>
      <c r="BPC44" s="49"/>
      <c r="BPD44" s="49"/>
      <c r="BPE44" s="49"/>
      <c r="BPF44" s="42">
        <f t="shared" si="2335"/>
        <v>0</v>
      </c>
      <c r="BPG44" s="43">
        <f t="shared" si="2336"/>
        <v>0</v>
      </c>
      <c r="BPH44" s="48"/>
      <c r="BPI44" s="49"/>
      <c r="BPJ44" s="49"/>
      <c r="BPK44" s="49"/>
      <c r="BPL44" s="49"/>
      <c r="BPM44" s="49"/>
      <c r="BPN44" s="42">
        <f t="shared" si="2337"/>
        <v>0</v>
      </c>
      <c r="BPO44" s="43">
        <f t="shared" si="2338"/>
        <v>0</v>
      </c>
      <c r="BPP44" s="48"/>
      <c r="BPQ44" s="49"/>
      <c r="BPR44" s="49"/>
      <c r="BPS44" s="49"/>
      <c r="BPT44" s="49"/>
      <c r="BPU44" s="49"/>
      <c r="BPV44" s="42">
        <f t="shared" si="2339"/>
        <v>0</v>
      </c>
      <c r="BPW44" s="43">
        <f t="shared" si="2340"/>
        <v>0</v>
      </c>
      <c r="BPX44" s="48"/>
      <c r="BPY44" s="49"/>
      <c r="BPZ44" s="49"/>
      <c r="BQA44" s="49"/>
      <c r="BQB44" s="49"/>
      <c r="BQC44" s="49"/>
      <c r="BQD44" s="67">
        <f t="shared" si="2341"/>
        <v>0</v>
      </c>
      <c r="BQE44" s="43">
        <f t="shared" si="2342"/>
        <v>0</v>
      </c>
      <c r="BQF44" s="48"/>
      <c r="BQG44" s="49"/>
      <c r="BQH44" s="49"/>
      <c r="BQI44" s="49"/>
      <c r="BQJ44" s="49"/>
      <c r="BQK44" s="49"/>
      <c r="BQL44" s="67">
        <f t="shared" si="2343"/>
        <v>0</v>
      </c>
      <c r="BQM44" s="43">
        <f t="shared" si="2344"/>
        <v>0</v>
      </c>
      <c r="BQN44" s="48"/>
      <c r="BQO44" s="49"/>
      <c r="BQP44" s="49"/>
      <c r="BQQ44" s="49"/>
      <c r="BQR44" s="49"/>
      <c r="BQS44" s="49"/>
      <c r="BQT44" s="67">
        <f t="shared" si="2345"/>
        <v>0</v>
      </c>
      <c r="BQU44" s="43">
        <f t="shared" si="2346"/>
        <v>0</v>
      </c>
      <c r="BQV44" s="48"/>
      <c r="BQW44" s="49"/>
      <c r="BQX44" s="49"/>
      <c r="BQY44" s="49"/>
      <c r="BQZ44" s="49"/>
      <c r="BRA44" s="49"/>
      <c r="BRB44" s="67">
        <f t="shared" si="2347"/>
        <v>0</v>
      </c>
      <c r="BRC44" s="43">
        <f t="shared" si="2348"/>
        <v>0</v>
      </c>
      <c r="BRD44" s="48"/>
      <c r="BRE44" s="49"/>
      <c r="BRF44" s="49"/>
      <c r="BRG44" s="49"/>
      <c r="BRH44" s="49"/>
      <c r="BRI44" s="49"/>
      <c r="BRJ44" s="67">
        <f t="shared" si="2349"/>
        <v>0</v>
      </c>
      <c r="BRK44" s="43">
        <f t="shared" si="2350"/>
        <v>0</v>
      </c>
      <c r="BRL44" s="48"/>
      <c r="BRM44" s="49"/>
      <c r="BRN44" s="49"/>
      <c r="BRO44" s="49"/>
      <c r="BRP44" s="49"/>
      <c r="BRQ44" s="49"/>
      <c r="BRR44" s="67">
        <f t="shared" si="2351"/>
        <v>0</v>
      </c>
      <c r="BRS44" s="68">
        <f t="shared" si="2352"/>
        <v>0</v>
      </c>
      <c r="BRT44" s="63"/>
      <c r="BRU44" s="64"/>
      <c r="BRV44" s="64"/>
      <c r="BRW44" s="64"/>
      <c r="BRX44" s="64"/>
      <c r="BRY44" s="64"/>
      <c r="BRZ44" s="67">
        <f t="shared" si="2353"/>
        <v>0</v>
      </c>
      <c r="BSA44" s="43">
        <f t="shared" si="2354"/>
        <v>0</v>
      </c>
      <c r="BSB44" s="48"/>
      <c r="BSC44" s="49"/>
      <c r="BSD44" s="49"/>
      <c r="BSE44" s="49"/>
      <c r="BSF44" s="49"/>
      <c r="BSG44" s="49"/>
      <c r="BSH44" s="67">
        <f t="shared" si="2355"/>
        <v>0</v>
      </c>
      <c r="BSI44" s="43">
        <f t="shared" si="2356"/>
        <v>0</v>
      </c>
      <c r="BSJ44" s="48"/>
      <c r="BSK44" s="49"/>
      <c r="BSL44" s="49"/>
      <c r="BSM44" s="49"/>
      <c r="BSN44" s="49"/>
      <c r="BSO44" s="49"/>
      <c r="BSP44" s="67">
        <f t="shared" si="2357"/>
        <v>0</v>
      </c>
      <c r="BSQ44" s="43">
        <f t="shared" si="2358"/>
        <v>0</v>
      </c>
      <c r="BSR44" s="48"/>
      <c r="BSS44" s="49"/>
      <c r="BST44" s="49"/>
      <c r="BSU44" s="49"/>
      <c r="BSV44" s="49"/>
      <c r="BSW44" s="49"/>
      <c r="BSX44" s="67">
        <f t="shared" si="2359"/>
        <v>0</v>
      </c>
      <c r="BSY44" s="43">
        <f t="shared" si="2360"/>
        <v>0</v>
      </c>
      <c r="BSZ44" s="48"/>
      <c r="BTA44" s="49"/>
      <c r="BTB44" s="49"/>
      <c r="BTC44" s="49"/>
      <c r="BTD44" s="49"/>
      <c r="BTE44" s="49"/>
      <c r="BTF44" s="67">
        <f t="shared" si="2361"/>
        <v>0</v>
      </c>
      <c r="BTG44" s="43">
        <f t="shared" si="2362"/>
        <v>0</v>
      </c>
      <c r="BTH44" s="48"/>
      <c r="BTI44" s="49"/>
      <c r="BTJ44" s="49"/>
      <c r="BTK44" s="49"/>
      <c r="BTL44" s="49"/>
      <c r="BTM44" s="49"/>
      <c r="BTN44" s="67">
        <f t="shared" si="2363"/>
        <v>0</v>
      </c>
      <c r="BTO44" s="68">
        <f t="shared" si="2364"/>
        <v>0</v>
      </c>
      <c r="BTP44" s="48"/>
      <c r="BTQ44" s="49"/>
      <c r="BTR44" s="49"/>
      <c r="BTS44" s="49"/>
      <c r="BTT44" s="49"/>
      <c r="BTU44" s="49"/>
      <c r="BTV44" s="67">
        <f t="shared" si="2365"/>
        <v>0</v>
      </c>
      <c r="BTW44" s="43">
        <f t="shared" si="2366"/>
        <v>0</v>
      </c>
      <c r="BTX44" s="48"/>
      <c r="BTY44" s="49"/>
      <c r="BTZ44" s="49"/>
      <c r="BUA44" s="49"/>
      <c r="BUB44" s="49"/>
      <c r="BUC44" s="49"/>
      <c r="BUD44" s="67">
        <f t="shared" si="2367"/>
        <v>0</v>
      </c>
      <c r="BUE44" s="68">
        <f t="shared" si="2368"/>
        <v>0</v>
      </c>
      <c r="BUF44" s="48"/>
      <c r="BUG44" s="49"/>
      <c r="BUH44" s="49"/>
      <c r="BUI44" s="49"/>
      <c r="BUJ44" s="49"/>
      <c r="BUK44" s="49"/>
      <c r="BUL44" s="67">
        <f t="shared" si="2369"/>
        <v>0</v>
      </c>
      <c r="BUM44" s="68">
        <f t="shared" si="2370"/>
        <v>0</v>
      </c>
      <c r="BUN44" s="48"/>
      <c r="BUO44" s="49"/>
      <c r="BUP44" s="49"/>
      <c r="BUQ44" s="49"/>
      <c r="BUR44" s="49"/>
      <c r="BUS44" s="49"/>
      <c r="BUT44" s="67">
        <f t="shared" si="2371"/>
        <v>0</v>
      </c>
      <c r="BUU44" s="68">
        <f t="shared" si="2372"/>
        <v>0</v>
      </c>
      <c r="BUV44" s="48"/>
      <c r="BUW44" s="49"/>
      <c r="BUX44" s="49"/>
      <c r="BUY44" s="49"/>
      <c r="BUZ44" s="49"/>
      <c r="BVA44" s="49"/>
      <c r="BVB44" s="67">
        <f t="shared" si="2373"/>
        <v>0</v>
      </c>
      <c r="BVC44" s="68">
        <f t="shared" si="2374"/>
        <v>0</v>
      </c>
      <c r="BVD44" s="48"/>
      <c r="BVE44" s="49"/>
      <c r="BVF44" s="49"/>
      <c r="BVG44" s="49"/>
      <c r="BVH44" s="49"/>
      <c r="BVI44" s="49"/>
      <c r="BVJ44" s="67">
        <f t="shared" si="2375"/>
        <v>0</v>
      </c>
      <c r="BVK44" s="68">
        <f t="shared" si="2376"/>
        <v>0</v>
      </c>
      <c r="BVL44" s="48"/>
      <c r="BVM44" s="49"/>
      <c r="BVN44" s="49"/>
      <c r="BVO44" s="49"/>
      <c r="BVP44" s="49"/>
      <c r="BVQ44" s="49"/>
      <c r="BVR44" s="67">
        <f t="shared" si="2377"/>
        <v>0</v>
      </c>
      <c r="BVS44" s="68">
        <f t="shared" si="2378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9"/>
        <v>270</v>
      </c>
      <c r="BWA44" s="68">
        <f t="shared" si="2380"/>
        <v>45</v>
      </c>
      <c r="BWB44" s="48"/>
      <c r="BWC44" s="49"/>
      <c r="BWD44" s="49"/>
      <c r="BWE44" s="49"/>
      <c r="BWF44" s="49"/>
      <c r="BWG44" s="49"/>
      <c r="BWH44" s="67">
        <f t="shared" si="2381"/>
        <v>0</v>
      </c>
      <c r="BWI44" s="68">
        <f t="shared" si="2382"/>
        <v>0</v>
      </c>
      <c r="BWJ44" s="48"/>
      <c r="BWK44" s="49"/>
      <c r="BWL44" s="49"/>
      <c r="BWM44" s="49"/>
      <c r="BWN44" s="49"/>
      <c r="BWO44" s="49"/>
      <c r="BWP44" s="67">
        <f t="shared" si="2383"/>
        <v>0</v>
      </c>
      <c r="BWQ44" s="68">
        <f t="shared" si="2384"/>
        <v>0</v>
      </c>
      <c r="BWR44" s="48"/>
      <c r="BWS44" s="49"/>
      <c r="BWT44" s="49"/>
      <c r="BWU44" s="49"/>
      <c r="BWV44" s="49"/>
      <c r="BWW44" s="49"/>
      <c r="BWX44" s="67">
        <f t="shared" si="2385"/>
        <v>0</v>
      </c>
      <c r="BWY44" s="68">
        <f t="shared" si="2386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7"/>
        <v>100</v>
      </c>
      <c r="BXG44" s="68">
        <f t="shared" si="2388"/>
        <v>16.666666666666668</v>
      </c>
      <c r="BXH44" s="48"/>
      <c r="BXI44" s="49"/>
      <c r="BXJ44" s="49"/>
      <c r="BXK44" s="49"/>
      <c r="BXL44" s="49"/>
      <c r="BXM44" s="49"/>
      <c r="BXN44" s="67">
        <f t="shared" si="2389"/>
        <v>0</v>
      </c>
      <c r="BXO44" s="68">
        <f t="shared" si="2390"/>
        <v>0</v>
      </c>
      <c r="BXP44" s="48"/>
      <c r="BXQ44" s="49"/>
      <c r="BXR44" s="49"/>
      <c r="BXS44" s="49"/>
      <c r="BXT44" s="49"/>
      <c r="BXU44" s="49"/>
      <c r="BXV44" s="67">
        <f t="shared" si="2391"/>
        <v>0</v>
      </c>
      <c r="BXW44" s="68">
        <f t="shared" si="1596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92"/>
        <v>50</v>
      </c>
      <c r="BYE44" s="68">
        <f t="shared" si="2393"/>
        <v>8.3333333333333339</v>
      </c>
      <c r="BYF44" s="48"/>
      <c r="BYG44" s="49"/>
      <c r="BYH44" s="49"/>
      <c r="BYI44" s="49"/>
      <c r="BYJ44" s="49"/>
      <c r="BYK44" s="49"/>
      <c r="BYL44" s="67">
        <f t="shared" si="2394"/>
        <v>0</v>
      </c>
      <c r="BYM44" s="68">
        <f t="shared" si="2395"/>
        <v>0</v>
      </c>
      <c r="BYN44" s="48"/>
      <c r="BYO44" s="49"/>
      <c r="BYP44" s="49"/>
      <c r="BYQ44" s="49"/>
      <c r="BYR44" s="49"/>
      <c r="BYS44" s="49"/>
      <c r="BYT44" s="67">
        <f t="shared" si="2396"/>
        <v>0</v>
      </c>
      <c r="BYU44" s="68">
        <f t="shared" si="2397"/>
        <v>0</v>
      </c>
      <c r="BYV44" s="48"/>
      <c r="BYW44" s="49"/>
      <c r="BYX44" s="49"/>
      <c r="BYY44" s="49"/>
      <c r="BYZ44" s="49"/>
      <c r="BZA44" s="49"/>
      <c r="BZB44" s="67">
        <f t="shared" si="2398"/>
        <v>0</v>
      </c>
      <c r="BZC44" s="68">
        <f t="shared" si="2399"/>
        <v>0</v>
      </c>
      <c r="BZD44" s="48"/>
      <c r="BZE44" s="49"/>
      <c r="BZF44" s="49"/>
      <c r="BZG44" s="49"/>
      <c r="BZH44" s="49"/>
      <c r="BZI44" s="49"/>
      <c r="BZJ44" s="67">
        <f t="shared" si="2400"/>
        <v>0</v>
      </c>
      <c r="BZK44" s="68">
        <f t="shared" si="2401"/>
        <v>0</v>
      </c>
      <c r="BZL44" s="48"/>
      <c r="BZM44" s="49"/>
      <c r="BZN44" s="49"/>
      <c r="BZO44" s="49"/>
      <c r="BZP44" s="49"/>
      <c r="BZQ44" s="49"/>
      <c r="BZR44" s="67">
        <f t="shared" si="2402"/>
        <v>0</v>
      </c>
      <c r="BZS44" s="68">
        <f t="shared" si="2403"/>
        <v>0</v>
      </c>
      <c r="BZT44" s="48"/>
      <c r="BZU44" s="49"/>
      <c r="BZV44" s="49"/>
      <c r="BZW44" s="49"/>
      <c r="BZX44" s="49"/>
      <c r="BZY44" s="49"/>
      <c r="BZZ44" s="67">
        <f t="shared" si="2404"/>
        <v>0</v>
      </c>
      <c r="CAA44" s="68">
        <f t="shared" si="2405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6"/>
        <v>150</v>
      </c>
      <c r="CAI44" s="68">
        <f t="shared" si="2407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8"/>
        <v>110</v>
      </c>
      <c r="CAQ44" s="68">
        <f t="shared" si="2409"/>
        <v>18.333333333333332</v>
      </c>
      <c r="CAR44" s="48"/>
      <c r="CAS44" s="49"/>
      <c r="CAT44" s="49"/>
      <c r="CAU44" s="49"/>
      <c r="CAV44" s="49"/>
      <c r="CAW44" s="49"/>
      <c r="CAX44" s="67">
        <f t="shared" si="2410"/>
        <v>0</v>
      </c>
      <c r="CAY44" s="68">
        <f t="shared" si="2411"/>
        <v>0</v>
      </c>
      <c r="CAZ44" s="48"/>
      <c r="CBA44" s="49"/>
      <c r="CBB44" s="49"/>
      <c r="CBC44" s="49"/>
      <c r="CBD44" s="49"/>
      <c r="CBE44" s="49"/>
      <c r="CBF44" s="67">
        <f t="shared" si="2412"/>
        <v>0</v>
      </c>
      <c r="CBG44" s="68">
        <f t="shared" si="2413"/>
        <v>0</v>
      </c>
      <c r="CBH44" s="48"/>
      <c r="CBI44" s="49"/>
      <c r="CBJ44" s="49"/>
      <c r="CBK44" s="49"/>
      <c r="CBL44" s="49"/>
      <c r="CBM44" s="49"/>
      <c r="CBN44" s="67">
        <f t="shared" si="2414"/>
        <v>0</v>
      </c>
      <c r="CBO44" s="68">
        <f t="shared" si="2415"/>
        <v>0</v>
      </c>
      <c r="CBP44" s="48"/>
      <c r="CBQ44" s="49"/>
      <c r="CBR44" s="49"/>
      <c r="CBS44" s="49"/>
      <c r="CBT44" s="49"/>
      <c r="CBU44" s="49"/>
      <c r="CBV44" s="67">
        <f t="shared" si="2416"/>
        <v>0</v>
      </c>
      <c r="CBW44" s="68">
        <f t="shared" si="2417"/>
        <v>0</v>
      </c>
      <c r="CBX44" s="48"/>
      <c r="CBY44" s="49"/>
      <c r="CBZ44" s="49"/>
      <c r="CCA44" s="49"/>
      <c r="CCB44" s="49"/>
      <c r="CCC44" s="49"/>
      <c r="CCD44" s="67">
        <f t="shared" si="2418"/>
        <v>0</v>
      </c>
      <c r="CCE44" s="68">
        <f t="shared" si="2419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20"/>
        <v>243</v>
      </c>
      <c r="CCM44" s="68">
        <f t="shared" si="2421"/>
        <v>40.5</v>
      </c>
      <c r="CCN44" s="48"/>
      <c r="CCO44" s="49"/>
      <c r="CCP44" s="49"/>
      <c r="CCQ44" s="49"/>
      <c r="CCR44" s="49"/>
      <c r="CCS44" s="49"/>
      <c r="CCT44" s="67">
        <f t="shared" si="2422"/>
        <v>0</v>
      </c>
      <c r="CCU44" s="68">
        <f t="shared" si="2423"/>
        <v>0</v>
      </c>
      <c r="CCV44" s="48"/>
      <c r="CCW44" s="49"/>
      <c r="CCX44" s="49"/>
      <c r="CCY44" s="49"/>
      <c r="CCZ44" s="49"/>
      <c r="CDA44" s="49"/>
      <c r="CDB44" s="67">
        <f t="shared" si="1641"/>
        <v>0</v>
      </c>
      <c r="CDC44" s="68">
        <f t="shared" si="1642"/>
        <v>0</v>
      </c>
      <c r="CDD44" s="48"/>
      <c r="CDE44" s="49"/>
      <c r="CDF44" s="49"/>
      <c r="CDG44" s="49"/>
      <c r="CDH44" s="49"/>
      <c r="CDI44" s="49"/>
      <c r="CDJ44" s="67">
        <f t="shared" si="1643"/>
        <v>0</v>
      </c>
      <c r="CDK44" s="68">
        <f t="shared" si="1644"/>
        <v>0</v>
      </c>
      <c r="CDL44" s="48"/>
      <c r="CDM44" s="49"/>
      <c r="CDN44" s="49"/>
      <c r="CDO44" s="49"/>
      <c r="CDP44" s="49"/>
      <c r="CDQ44" s="49"/>
      <c r="CDR44" s="67">
        <f t="shared" si="1645"/>
        <v>0</v>
      </c>
      <c r="CDS44" s="68">
        <f t="shared" si="1646"/>
        <v>0</v>
      </c>
      <c r="CDT44" s="48"/>
      <c r="CDU44" s="49"/>
      <c r="CDV44" s="49"/>
      <c r="CDW44" s="49"/>
      <c r="CDX44" s="49"/>
      <c r="CDY44" s="49"/>
      <c r="CDZ44" s="67">
        <f t="shared" si="1647"/>
        <v>0</v>
      </c>
      <c r="CEA44" s="68">
        <f t="shared" si="1648"/>
        <v>0</v>
      </c>
      <c r="CEB44" s="48"/>
      <c r="CEC44" s="49"/>
      <c r="CED44" s="49"/>
      <c r="CEE44" s="49"/>
      <c r="CEF44" s="49"/>
      <c r="CEG44" s="49"/>
      <c r="CEH44" s="67">
        <f t="shared" si="1649"/>
        <v>0</v>
      </c>
      <c r="CEI44" s="68">
        <f t="shared" si="1650"/>
        <v>0</v>
      </c>
      <c r="CEJ44" s="48"/>
      <c r="CEK44" s="49"/>
      <c r="CEL44" s="49"/>
      <c r="CEM44" s="49"/>
      <c r="CEN44" s="49"/>
      <c r="CEO44" s="49"/>
      <c r="CEP44" s="67">
        <f t="shared" si="1651"/>
        <v>0</v>
      </c>
      <c r="CEQ44" s="68">
        <f t="shared" si="1652"/>
        <v>0</v>
      </c>
      <c r="CER44" s="48"/>
      <c r="CES44" s="49"/>
      <c r="CET44" s="49"/>
      <c r="CEU44" s="49"/>
      <c r="CEV44" s="49"/>
      <c r="CEW44" s="49"/>
      <c r="CEX44" s="67">
        <f t="shared" si="1653"/>
        <v>0</v>
      </c>
      <c r="CEY44" s="68">
        <f t="shared" si="1654"/>
        <v>0</v>
      </c>
      <c r="CEZ44" s="48"/>
      <c r="CFA44" s="49"/>
      <c r="CFB44" s="49"/>
      <c r="CFC44" s="49"/>
      <c r="CFD44" s="49"/>
      <c r="CFE44" s="49"/>
      <c r="CFF44" s="67">
        <f t="shared" si="1655"/>
        <v>0</v>
      </c>
      <c r="CFG44" s="68">
        <f t="shared" si="1656"/>
        <v>0</v>
      </c>
      <c r="CFH44" s="48"/>
      <c r="CFI44" s="49"/>
      <c r="CFJ44" s="49"/>
      <c r="CFK44" s="49"/>
      <c r="CFL44" s="49"/>
      <c r="CFM44" s="49"/>
      <c r="CFN44" s="67">
        <f t="shared" si="1657"/>
        <v>0</v>
      </c>
      <c r="CFO44" s="68">
        <f t="shared" si="1658"/>
        <v>0</v>
      </c>
      <c r="CFP44" s="48"/>
      <c r="CFQ44" s="49"/>
      <c r="CFR44" s="49"/>
      <c r="CFS44" s="49"/>
      <c r="CFT44" s="49"/>
      <c r="CFU44" s="49"/>
      <c r="CFV44" s="67">
        <f t="shared" si="1659"/>
        <v>0</v>
      </c>
      <c r="CFW44" s="68">
        <f t="shared" si="1660"/>
        <v>0</v>
      </c>
      <c r="CFX44" s="48"/>
      <c r="CFY44" s="49"/>
      <c r="CFZ44" s="49"/>
      <c r="CGA44" s="49"/>
      <c r="CGB44" s="49"/>
      <c r="CGC44" s="49"/>
      <c r="CGD44" s="67">
        <f t="shared" si="1661"/>
        <v>0</v>
      </c>
      <c r="CGE44" s="68">
        <f t="shared" si="1662"/>
        <v>0</v>
      </c>
      <c r="CGF44" s="48"/>
      <c r="CGG44" s="49"/>
      <c r="CGH44" s="49"/>
      <c r="CGI44" s="49"/>
      <c r="CGJ44" s="49"/>
      <c r="CGK44" s="49"/>
      <c r="CGL44" s="67">
        <f t="shared" si="1663"/>
        <v>0</v>
      </c>
      <c r="CGM44" s="68">
        <f t="shared" si="1664"/>
        <v>0</v>
      </c>
      <c r="CGN44" s="48"/>
      <c r="CGO44" s="49"/>
      <c r="CGP44" s="49"/>
      <c r="CGQ44" s="49"/>
      <c r="CGR44" s="49"/>
      <c r="CGS44" s="49"/>
      <c r="CGT44" s="67">
        <f t="shared" si="1665"/>
        <v>0</v>
      </c>
      <c r="CGU44" s="68">
        <f t="shared" si="1666"/>
        <v>0</v>
      </c>
      <c r="CGV44" s="48"/>
      <c r="CGW44" s="49"/>
      <c r="CGX44" s="49"/>
      <c r="CGY44" s="49"/>
      <c r="CGZ44" s="49"/>
      <c r="CHA44" s="49"/>
      <c r="CHB44" s="67">
        <f t="shared" si="1667"/>
        <v>0</v>
      </c>
      <c r="CHC44" s="68">
        <f t="shared" si="1668"/>
        <v>0</v>
      </c>
      <c r="CHD44" s="48"/>
      <c r="CHE44" s="49"/>
      <c r="CHF44" s="49"/>
      <c r="CHG44" s="49"/>
      <c r="CHH44" s="49"/>
      <c r="CHI44" s="49"/>
      <c r="CHJ44" s="67">
        <f t="shared" si="1669"/>
        <v>0</v>
      </c>
      <c r="CHK44" s="68">
        <f t="shared" si="1670"/>
        <v>0</v>
      </c>
      <c r="CHL44" s="48"/>
      <c r="CHM44" s="49"/>
      <c r="CHN44" s="49"/>
      <c r="CHO44" s="49"/>
      <c r="CHP44" s="49"/>
      <c r="CHQ44" s="49"/>
      <c r="CHR44" s="67">
        <f t="shared" si="1671"/>
        <v>0</v>
      </c>
      <c r="CHS44" s="68">
        <f t="shared" si="1672"/>
        <v>0</v>
      </c>
      <c r="CHT44" s="48"/>
      <c r="CHU44" s="49"/>
      <c r="CHV44" s="49"/>
      <c r="CHW44" s="49"/>
      <c r="CHX44" s="49"/>
      <c r="CHY44" s="49"/>
      <c r="CHZ44" s="67">
        <f t="shared" si="1673"/>
        <v>0</v>
      </c>
      <c r="CIA44" s="68">
        <f t="shared" si="1674"/>
        <v>0</v>
      </c>
      <c r="CIB44" s="48"/>
      <c r="CIC44" s="49"/>
      <c r="CID44" s="49"/>
      <c r="CIE44" s="49"/>
      <c r="CIF44" s="49"/>
      <c r="CIG44" s="49"/>
      <c r="CIH44" s="67">
        <f t="shared" si="1675"/>
        <v>0</v>
      </c>
      <c r="CII44" s="68">
        <f t="shared" si="1676"/>
        <v>0</v>
      </c>
      <c r="CIJ44" s="48"/>
      <c r="CIK44" s="49"/>
      <c r="CIL44" s="49"/>
      <c r="CIM44" s="49"/>
      <c r="CIN44" s="49"/>
      <c r="CIO44" s="49"/>
      <c r="CIP44" s="67">
        <f t="shared" si="1677"/>
        <v>0</v>
      </c>
      <c r="CIQ44" s="68">
        <f t="shared" si="1678"/>
        <v>0</v>
      </c>
      <c r="CIR44" s="48"/>
      <c r="CIS44" s="49"/>
      <c r="CIT44" s="49"/>
      <c r="CIU44" s="49"/>
      <c r="CIV44" s="49"/>
      <c r="CIW44" s="49"/>
      <c r="CIX44" s="67">
        <f t="shared" si="1679"/>
        <v>0</v>
      </c>
      <c r="CIY44" s="68">
        <f t="shared" si="1680"/>
        <v>0</v>
      </c>
      <c r="CIZ44" s="63"/>
      <c r="CJA44" s="64"/>
      <c r="CJB44" s="64"/>
      <c r="CJC44" s="64"/>
      <c r="CJD44" s="64"/>
      <c r="CJE44" s="64"/>
      <c r="CJF44" s="67">
        <f t="shared" si="1681"/>
        <v>0</v>
      </c>
      <c r="CJG44" s="68">
        <f t="shared" si="1682"/>
        <v>0</v>
      </c>
      <c r="CJH44" s="48"/>
      <c r="CJI44" s="49"/>
      <c r="CJJ44" s="49"/>
      <c r="CJK44" s="49"/>
      <c r="CJL44" s="49"/>
      <c r="CJM44" s="49"/>
      <c r="CJN44" s="67">
        <f t="shared" si="1683"/>
        <v>0</v>
      </c>
      <c r="CJO44" s="184">
        <f t="shared" si="1684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85"/>
        <v>82</v>
      </c>
      <c r="CJW44" s="68">
        <f t="shared" si="1686"/>
        <v>13.666666666666666</v>
      </c>
      <c r="CJX44" s="48"/>
      <c r="CJY44" s="49"/>
      <c r="CJZ44" s="49"/>
      <c r="CKA44" s="49"/>
      <c r="CKB44" s="49"/>
      <c r="CKC44" s="49"/>
      <c r="CKD44" s="67">
        <f t="shared" si="2424"/>
        <v>0</v>
      </c>
      <c r="CKE44" s="68">
        <f t="shared" si="1687"/>
        <v>0</v>
      </c>
      <c r="CKF44" s="48"/>
      <c r="CKG44" s="49"/>
      <c r="CKH44" s="49"/>
      <c r="CKI44" s="49"/>
      <c r="CKJ44" s="49"/>
      <c r="CKK44" s="49"/>
      <c r="CKL44" s="67">
        <f t="shared" si="1688"/>
        <v>0</v>
      </c>
      <c r="CKM44" s="68">
        <f t="shared" si="1689"/>
        <v>0</v>
      </c>
      <c r="CKN44" s="48"/>
      <c r="CKO44" s="49"/>
      <c r="CKP44" s="49"/>
      <c r="CKQ44" s="49"/>
      <c r="CKR44" s="49"/>
      <c r="CKS44" s="47"/>
      <c r="CKT44" s="67">
        <f t="shared" si="1690"/>
        <v>0</v>
      </c>
      <c r="CKU44" s="68">
        <f t="shared" si="1691"/>
        <v>0</v>
      </c>
      <c r="CKV44" s="48"/>
      <c r="CKW44" s="49"/>
      <c r="CKX44" s="49"/>
      <c r="CKY44" s="49"/>
      <c r="CKZ44" s="49"/>
      <c r="CLA44" s="49"/>
      <c r="CLB44" s="67">
        <f t="shared" si="1692"/>
        <v>0</v>
      </c>
      <c r="CLC44" s="68">
        <f t="shared" si="1693"/>
        <v>0</v>
      </c>
      <c r="CLD44" s="48"/>
      <c r="CLE44" s="49"/>
      <c r="CLF44" s="49"/>
      <c r="CLG44" s="49"/>
      <c r="CLH44" s="49"/>
      <c r="CLI44" s="49"/>
      <c r="CLJ44" s="67">
        <f t="shared" si="1694"/>
        <v>0</v>
      </c>
      <c r="CLK44" s="68">
        <f t="shared" si="1695"/>
        <v>0</v>
      </c>
      <c r="CLL44" s="48"/>
      <c r="CLM44" s="49"/>
      <c r="CLN44" s="49"/>
      <c r="CLO44" s="49"/>
      <c r="CLP44" s="49"/>
      <c r="CLQ44" s="49"/>
      <c r="CLR44" s="67">
        <f t="shared" si="1696"/>
        <v>0</v>
      </c>
      <c r="CLS44" s="68">
        <f t="shared" si="1697"/>
        <v>0</v>
      </c>
      <c r="CLT44" s="48"/>
      <c r="CLU44" s="49"/>
      <c r="CLV44" s="49"/>
      <c r="CLW44" s="49"/>
      <c r="CLX44" s="49"/>
      <c r="CLY44" s="49"/>
      <c r="CLZ44" s="67">
        <f t="shared" si="1698"/>
        <v>0</v>
      </c>
      <c r="CMA44" s="68">
        <f t="shared" si="1699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700"/>
        <v>246</v>
      </c>
      <c r="CMI44" s="68">
        <f t="shared" si="1701"/>
        <v>41</v>
      </c>
      <c r="CMJ44" s="48"/>
      <c r="CMK44" s="49"/>
      <c r="CML44" s="49"/>
      <c r="CMM44" s="49"/>
      <c r="CMN44" s="49"/>
      <c r="CMO44" s="49"/>
      <c r="CMP44" s="67">
        <f t="shared" si="1702"/>
        <v>0</v>
      </c>
      <c r="CMQ44" s="68">
        <f t="shared" si="1703"/>
        <v>0</v>
      </c>
      <c r="CMR44" s="48"/>
      <c r="CMS44" s="49"/>
      <c r="CMT44" s="49"/>
      <c r="CMU44" s="49"/>
      <c r="CMV44" s="49"/>
      <c r="CMW44" s="49"/>
      <c r="CMX44" s="67">
        <f t="shared" si="1704"/>
        <v>0</v>
      </c>
      <c r="CMY44" s="68">
        <f t="shared" si="1705"/>
        <v>0</v>
      </c>
      <c r="CMZ44" s="48"/>
      <c r="CNA44" s="49"/>
      <c r="CNB44" s="49"/>
      <c r="CNC44" s="49"/>
      <c r="CND44" s="49"/>
      <c r="CNE44" s="49"/>
      <c r="CNF44" s="67">
        <f t="shared" si="1706"/>
        <v>0</v>
      </c>
      <c r="CNG44" s="68">
        <f t="shared" si="1707"/>
        <v>0</v>
      </c>
      <c r="CNH44" s="48"/>
      <c r="CNI44" s="49"/>
      <c r="CNJ44" s="49"/>
      <c r="CNK44" s="49"/>
      <c r="CNL44" s="49"/>
      <c r="CNM44" s="49"/>
      <c r="CNN44" s="67">
        <f t="shared" si="1708"/>
        <v>0</v>
      </c>
      <c r="CNO44" s="68">
        <f t="shared" si="1709"/>
        <v>0</v>
      </c>
      <c r="CNP44" s="48"/>
      <c r="CNQ44" s="49"/>
      <c r="CNR44" s="49"/>
      <c r="CNS44" s="49"/>
      <c r="CNT44" s="49"/>
      <c r="CNU44" s="49"/>
      <c r="CNV44" s="67">
        <f t="shared" si="1710"/>
        <v>0</v>
      </c>
      <c r="CNW44" s="68">
        <f t="shared" si="1711"/>
        <v>0</v>
      </c>
      <c r="CNX44" s="48"/>
      <c r="CNY44" s="49"/>
      <c r="CNZ44" s="49"/>
      <c r="COA44" s="49"/>
      <c r="COB44" s="49"/>
      <c r="COC44" s="49"/>
      <c r="COD44" s="67">
        <f t="shared" si="1712"/>
        <v>0</v>
      </c>
      <c r="COE44" s="68">
        <f t="shared" si="1713"/>
        <v>0</v>
      </c>
      <c r="COF44" s="48"/>
      <c r="COG44" s="49"/>
      <c r="COH44" s="49"/>
      <c r="COI44" s="49"/>
      <c r="COJ44" s="49"/>
      <c r="COK44" s="49"/>
      <c r="COL44" s="67">
        <f t="shared" si="1714"/>
        <v>0</v>
      </c>
      <c r="COM44" s="68">
        <f t="shared" si="1715"/>
        <v>0</v>
      </c>
      <c r="CON44" s="48"/>
      <c r="COO44" s="49"/>
      <c r="COP44" s="49"/>
      <c r="COQ44" s="49"/>
      <c r="COR44" s="49"/>
      <c r="COS44" s="49"/>
      <c r="COT44" s="67">
        <f t="shared" si="1716"/>
        <v>0</v>
      </c>
      <c r="COU44" s="68">
        <f t="shared" si="1717"/>
        <v>0</v>
      </c>
      <c r="COV44" s="48"/>
      <c r="COW44" s="49"/>
      <c r="COX44" s="49"/>
      <c r="COY44" s="49"/>
      <c r="COZ44" s="49"/>
      <c r="CPA44" s="49"/>
      <c r="CPB44" s="67">
        <f t="shared" si="1718"/>
        <v>0</v>
      </c>
      <c r="CPC44" s="68">
        <f t="shared" si="1719"/>
        <v>0</v>
      </c>
      <c r="CPD44" s="48"/>
      <c r="CPE44" s="49"/>
      <c r="CPF44" s="49"/>
      <c r="CPG44" s="49"/>
      <c r="CPH44" s="49"/>
      <c r="CPI44" s="49"/>
      <c r="CPJ44" s="67">
        <f t="shared" si="1720"/>
        <v>0</v>
      </c>
      <c r="CPK44" s="68">
        <f t="shared" si="1721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2"/>
        <v>0</v>
      </c>
      <c r="CPS44" s="68">
        <f t="shared" si="1723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24"/>
        <v>0</v>
      </c>
      <c r="CQA44" s="68">
        <f t="shared" si="1725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6"/>
        <v>171</v>
      </c>
      <c r="CQI44" s="68">
        <f t="shared" si="1727"/>
        <v>28.5</v>
      </c>
      <c r="CQJ44" s="82"/>
      <c r="CQK44" s="83"/>
      <c r="CQL44" s="83"/>
      <c r="CQM44" s="83"/>
      <c r="CQN44" s="83"/>
      <c r="CQO44" s="83"/>
      <c r="CQP44" s="67">
        <f t="shared" si="1728"/>
        <v>0</v>
      </c>
      <c r="CQQ44" s="68">
        <f t="shared" si="1729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30"/>
        <v>130</v>
      </c>
      <c r="CQY44" s="68">
        <f t="shared" si="1731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32"/>
        <v>190</v>
      </c>
      <c r="CRG44" s="68">
        <f t="shared" si="1733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34"/>
        <v>0</v>
      </c>
      <c r="CRO44" s="68">
        <f t="shared" si="1735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6"/>
        <v>0</v>
      </c>
      <c r="CRW44" s="68">
        <f t="shared" si="1737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8"/>
        <v>179</v>
      </c>
      <c r="CSE44" s="68">
        <f t="shared" si="1739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40"/>
        <v>357</v>
      </c>
      <c r="CSM44" s="68">
        <f t="shared" si="1741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42"/>
        <v>0</v>
      </c>
      <c r="CSU44" s="68">
        <f t="shared" si="1743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44"/>
        <v>330</v>
      </c>
      <c r="CTC44" s="68">
        <f t="shared" si="1745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6"/>
        <v>330</v>
      </c>
      <c r="CTK44" s="68">
        <f t="shared" si="1747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8"/>
        <v>474</v>
      </c>
      <c r="CTS44" s="68">
        <f t="shared" si="1749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50"/>
        <v>328</v>
      </c>
      <c r="CUA44" s="68">
        <f t="shared" si="1751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52"/>
        <v>366</v>
      </c>
      <c r="CUI44" s="68">
        <f t="shared" si="1753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54"/>
        <v>330</v>
      </c>
      <c r="CUQ44" s="68">
        <f t="shared" si="1755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6"/>
        <v>1266</v>
      </c>
      <c r="CUY44" s="68">
        <f t="shared" si="1757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8"/>
        <v>0</v>
      </c>
      <c r="CVG44" s="68">
        <f t="shared" si="1759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60"/>
        <v>108</v>
      </c>
      <c r="CVO44" s="68">
        <f t="shared" si="1761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62"/>
        <v>399</v>
      </c>
      <c r="CVW44" s="68">
        <f t="shared" si="1763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64"/>
        <v>0</v>
      </c>
      <c r="CWE44" s="68">
        <f t="shared" si="1765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6"/>
        <v>0</v>
      </c>
      <c r="CWM44" s="68">
        <f t="shared" si="1767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8"/>
        <v>0</v>
      </c>
      <c r="CWU44" s="68">
        <f t="shared" si="1769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70"/>
        <v>151</v>
      </c>
      <c r="CXC44" s="43">
        <f t="shared" si="1771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72"/>
        <v>0</v>
      </c>
      <c r="CXK44" s="43">
        <f t="shared" si="1773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74"/>
        <v>0</v>
      </c>
      <c r="CXS44" s="43">
        <f t="shared" si="1775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6"/>
        <v>0</v>
      </c>
      <c r="CYA44" s="43">
        <f t="shared" si="1777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8"/>
        <v>0</v>
      </c>
      <c r="CYI44" s="43">
        <f t="shared" si="1779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80"/>
        <v>0</v>
      </c>
      <c r="CYQ44" s="43">
        <f t="shared" si="1781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82"/>
        <v>324</v>
      </c>
      <c r="CYY44" s="43">
        <f t="shared" si="1783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84"/>
        <v>0</v>
      </c>
      <c r="CZG44" s="43">
        <f t="shared" si="1785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6"/>
        <v>0</v>
      </c>
      <c r="CZO44" s="43">
        <f t="shared" si="1787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8"/>
        <v>334</v>
      </c>
      <c r="CZW44" s="43">
        <f t="shared" si="1789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90"/>
        <v>0</v>
      </c>
      <c r="DAE44" s="68">
        <f t="shared" si="1791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2"/>
        <v>300</v>
      </c>
      <c r="DAM44" s="68">
        <f t="shared" si="1793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94"/>
        <v>140</v>
      </c>
      <c r="DAU44" s="68">
        <f t="shared" si="1795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6"/>
        <v>0</v>
      </c>
      <c r="DBC44" s="68">
        <f t="shared" si="1797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8"/>
        <v>150</v>
      </c>
      <c r="DBK44" s="68">
        <f t="shared" si="1799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0"/>
        <v>0</v>
      </c>
      <c r="DBS44" s="68">
        <f t="shared" si="1801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802"/>
        <v>150</v>
      </c>
      <c r="DCA44" s="68">
        <f t="shared" si="1803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804"/>
        <v>831</v>
      </c>
      <c r="DCI44" s="68">
        <f t="shared" si="1805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6"/>
        <v>486</v>
      </c>
      <c r="DCQ44" s="68">
        <f t="shared" si="1807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8"/>
        <v>328</v>
      </c>
      <c r="DCY44" s="68">
        <f t="shared" si="1809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10"/>
        <v>363</v>
      </c>
      <c r="DDG44" s="68">
        <f t="shared" si="1811"/>
        <v>60.5</v>
      </c>
      <c r="DDH44" s="48"/>
      <c r="DDI44" s="49"/>
      <c r="DDJ44" s="49"/>
      <c r="DDK44" s="49"/>
      <c r="DDL44" s="49"/>
      <c r="DDM44" s="49"/>
      <c r="DDN44" s="127">
        <f t="shared" si="1812"/>
        <v>0</v>
      </c>
      <c r="DDO44" s="43">
        <f t="shared" si="1813"/>
        <v>0</v>
      </c>
      <c r="DDP44" s="48"/>
      <c r="DDQ44" s="49"/>
      <c r="DDR44" s="49"/>
      <c r="DDS44" s="49"/>
      <c r="DDT44" s="49"/>
      <c r="DDU44" s="49"/>
      <c r="DDV44" s="127">
        <f t="shared" si="1814"/>
        <v>0</v>
      </c>
      <c r="DDW44" s="43">
        <f t="shared" si="1815"/>
        <v>0</v>
      </c>
      <c r="DDX44" s="48"/>
      <c r="DDY44" s="49"/>
      <c r="DDZ44" s="49"/>
      <c r="DEA44" s="49"/>
      <c r="DEB44" s="49"/>
      <c r="DEC44" s="49"/>
      <c r="DED44" s="127">
        <f t="shared" si="1816"/>
        <v>0</v>
      </c>
      <c r="DEE44" s="43">
        <f t="shared" si="1817"/>
        <v>0</v>
      </c>
      <c r="DEF44" s="48"/>
      <c r="DEG44" s="49"/>
      <c r="DEH44" s="49"/>
      <c r="DEI44" s="49"/>
      <c r="DEJ44" s="49"/>
      <c r="DEK44" s="49"/>
      <c r="DEL44" s="127">
        <f t="shared" si="1818"/>
        <v>0</v>
      </c>
      <c r="DEM44" s="43">
        <f t="shared" si="1819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20"/>
        <v>219</v>
      </c>
      <c r="DEU44" s="43">
        <f t="shared" si="1821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22"/>
        <v>111</v>
      </c>
      <c r="DFC44" s="43">
        <f t="shared" si="1823"/>
        <v>18.5</v>
      </c>
      <c r="DFD44" s="48"/>
      <c r="DFE44" s="49"/>
      <c r="DFF44" s="49"/>
      <c r="DFG44" s="49"/>
      <c r="DFH44" s="49"/>
      <c r="DFI44" s="49"/>
      <c r="DFJ44" s="127">
        <f t="shared" si="1824"/>
        <v>0</v>
      </c>
      <c r="DFK44" s="43">
        <f t="shared" si="1825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6"/>
        <v>560</v>
      </c>
      <c r="DFS44" s="68">
        <f t="shared" si="1827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8"/>
        <v>0</v>
      </c>
      <c r="DGA44" s="43">
        <f t="shared" si="1829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0"/>
        <v>0</v>
      </c>
      <c r="DGI44" s="43">
        <f t="shared" si="1831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2"/>
        <v>493</v>
      </c>
      <c r="DGQ44" s="68">
        <f t="shared" si="1833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34"/>
        <v>649</v>
      </c>
      <c r="DGY44" s="68">
        <f t="shared" si="1835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6"/>
        <v>60</v>
      </c>
      <c r="DHG44" s="68">
        <f t="shared" si="1837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8"/>
        <v>348</v>
      </c>
      <c r="DHO44" s="68">
        <f t="shared" si="1839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40"/>
        <v>31</v>
      </c>
      <c r="DHW44" s="68">
        <f t="shared" si="1841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42"/>
        <v>0</v>
      </c>
      <c r="DIE44" s="68">
        <f t="shared" si="1843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44"/>
        <v>749</v>
      </c>
      <c r="DIM44" s="68">
        <f t="shared" si="1845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6"/>
        <v>0</v>
      </c>
      <c r="DIU44" s="68">
        <f t="shared" si="1847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8"/>
        <v>0</v>
      </c>
      <c r="DJC44" s="68">
        <f t="shared" si="1849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0"/>
        <v>675</v>
      </c>
      <c r="DJK44" s="68">
        <f t="shared" si="1851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2"/>
        <v>550</v>
      </c>
      <c r="DJS44" s="68">
        <f t="shared" si="1853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54"/>
        <v>940</v>
      </c>
      <c r="DKA44" s="68">
        <f t="shared" si="1855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6"/>
        <v>0</v>
      </c>
      <c r="DKI44" s="68">
        <f t="shared" si="1857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8"/>
        <v>150</v>
      </c>
      <c r="DKQ44" s="68">
        <f t="shared" si="1859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60"/>
        <v>1200</v>
      </c>
      <c r="DKY44" s="68">
        <f t="shared" si="1861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62"/>
        <v>0</v>
      </c>
      <c r="DLG44" s="68">
        <f t="shared" si="1863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64"/>
        <v>400</v>
      </c>
      <c r="DLO44" s="68">
        <f t="shared" si="1865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6"/>
        <v>0</v>
      </c>
      <c r="DLW44" s="68">
        <f t="shared" si="1867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8"/>
        <v>0</v>
      </c>
      <c r="DME44" s="68">
        <f t="shared" si="1869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70"/>
        <v>22</v>
      </c>
      <c r="DMM44" s="68">
        <f t="shared" si="1871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72"/>
        <v>401</v>
      </c>
      <c r="DMU44" s="68">
        <f t="shared" si="1873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74"/>
        <v>0</v>
      </c>
      <c r="DNC44" s="68">
        <f t="shared" si="1875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6"/>
        <v>0</v>
      </c>
      <c r="DNK44" s="68">
        <f t="shared" si="1877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8"/>
        <v>0</v>
      </c>
      <c r="DNS44" s="68">
        <f t="shared" si="1879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80"/>
        <v>641</v>
      </c>
      <c r="DOA44" s="68">
        <f t="shared" si="1881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82"/>
        <v>360</v>
      </c>
      <c r="DOI44" s="68">
        <f t="shared" si="1883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84"/>
        <v>0</v>
      </c>
      <c r="DOQ44" s="68">
        <f t="shared" si="1885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6"/>
        <v>450</v>
      </c>
      <c r="DOY44" s="68">
        <f t="shared" si="1887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8"/>
        <v>0</v>
      </c>
      <c r="DPG44" s="68">
        <f t="shared" si="1889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90"/>
        <v>0</v>
      </c>
      <c r="DPO44" s="68">
        <f t="shared" si="1891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92"/>
        <v>0</v>
      </c>
      <c r="DPW44" s="492">
        <f t="shared" si="1893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94"/>
        <v>0</v>
      </c>
      <c r="DQE44" s="492">
        <f t="shared" si="1895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6"/>
        <v>0</v>
      </c>
      <c r="DQM44" s="492">
        <f t="shared" si="1897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8"/>
        <v>0</v>
      </c>
      <c r="DQU44" s="68">
        <f t="shared" si="1899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900"/>
        <v>125</v>
      </c>
      <c r="DRC44" s="492">
        <f t="shared" si="1901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902"/>
        <v>221</v>
      </c>
      <c r="DRK44" s="492">
        <f t="shared" si="1903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9"/>
        <v>0</v>
      </c>
      <c r="DRS44" s="68">
        <f t="shared" si="1600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601"/>
        <v>0</v>
      </c>
      <c r="DSA44" s="68">
        <f t="shared" si="1602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3"/>
        <v>0</v>
      </c>
      <c r="DSI44" s="68">
        <f t="shared" si="1604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605"/>
        <v>0</v>
      </c>
      <c r="DSQ44" s="68">
        <f t="shared" si="1606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7"/>
        <v>30</v>
      </c>
      <c r="DSY44" s="68">
        <f t="shared" si="1608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9"/>
        <v>251</v>
      </c>
      <c r="DTG44" s="68">
        <f t="shared" si="1610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1"/>
        <v>0</v>
      </c>
      <c r="DTO44" s="68">
        <f t="shared" si="1612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13"/>
        <v>461</v>
      </c>
      <c r="DTW44" s="68">
        <f t="shared" si="1614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15"/>
        <v>400</v>
      </c>
      <c r="DUE44" s="68">
        <f t="shared" si="1616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7"/>
        <v>610</v>
      </c>
      <c r="DUM44" s="68">
        <f t="shared" si="1618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9"/>
        <v>0</v>
      </c>
      <c r="DUU44" s="68">
        <f t="shared" si="1620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21"/>
        <v>267</v>
      </c>
      <c r="DVC44" s="68">
        <f t="shared" si="1622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23"/>
        <v>668</v>
      </c>
      <c r="DVK44" s="68">
        <f t="shared" si="1624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25"/>
        <v>510</v>
      </c>
      <c r="DVS44" s="68">
        <f t="shared" si="1626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7"/>
        <v>210</v>
      </c>
      <c r="DWA44" s="68">
        <f t="shared" si="1628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9"/>
        <v>303</v>
      </c>
      <c r="DWI44" s="68">
        <f t="shared" si="1630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31"/>
        <v>842</v>
      </c>
      <c r="DWQ44" s="68">
        <f t="shared" si="1632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33"/>
        <v>111</v>
      </c>
      <c r="DWY44" s="68">
        <f t="shared" si="1634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35"/>
        <v>377</v>
      </c>
      <c r="DXG44" s="68">
        <f t="shared" si="1636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7"/>
        <v>1303</v>
      </c>
      <c r="DXO44" s="68">
        <f t="shared" si="1638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8"/>
        <v>360</v>
      </c>
      <c r="DXW44" s="68">
        <f t="shared" si="1329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30"/>
        <v>1352</v>
      </c>
      <c r="DYE44" s="68">
        <f t="shared" si="1331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32"/>
        <v>0</v>
      </c>
      <c r="DYM44" s="68">
        <f t="shared" si="1333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4"/>
        <v>0</v>
      </c>
      <c r="DYU44" s="68">
        <f t="shared" si="1335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6"/>
        <v>544</v>
      </c>
      <c r="DZC44" s="68">
        <f t="shared" si="1337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8"/>
        <v>587</v>
      </c>
      <c r="DZK44" s="68">
        <f t="shared" si="1339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40"/>
        <v>956</v>
      </c>
      <c r="DZS44" s="68">
        <f t="shared" si="1341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42"/>
        <v>237</v>
      </c>
      <c r="EAA44" s="68">
        <f t="shared" si="1343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4"/>
        <v>606</v>
      </c>
      <c r="EAI44" s="68">
        <f t="shared" si="1345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6"/>
        <v>1558</v>
      </c>
      <c r="EAQ44" s="68">
        <f t="shared" si="1347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8"/>
        <v>0</v>
      </c>
      <c r="EAY44" s="68">
        <f t="shared" si="1349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50"/>
        <v>2049</v>
      </c>
      <c r="EBG44" s="68">
        <f t="shared" si="1351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52"/>
        <v>581</v>
      </c>
      <c r="EBO44" s="68">
        <f t="shared" si="1353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4"/>
        <v>672</v>
      </c>
      <c r="EBW44" s="68">
        <f t="shared" si="1355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6"/>
        <v>0</v>
      </c>
      <c r="ECE44" s="68">
        <f t="shared" si="1357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8"/>
        <v>671</v>
      </c>
      <c r="ECM44" s="68">
        <f t="shared" si="1359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60"/>
        <v>0</v>
      </c>
      <c r="ECU44" s="68">
        <f t="shared" si="1361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62"/>
        <v>102</v>
      </c>
      <c r="EDC44" s="68">
        <f t="shared" si="1363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4"/>
        <v>540</v>
      </c>
      <c r="EDK44" s="68">
        <f t="shared" si="1365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6"/>
        <v>947</v>
      </c>
      <c r="EDS44" s="68">
        <f t="shared" si="1367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8"/>
        <v>0</v>
      </c>
      <c r="EEA44" s="68">
        <f t="shared" si="1369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70"/>
        <v>1270</v>
      </c>
      <c r="EEI44" s="68">
        <f t="shared" si="1371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72"/>
        <v>401</v>
      </c>
      <c r="EEQ44" s="68">
        <f t="shared" si="1373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4"/>
        <v>504</v>
      </c>
      <c r="EEY44" s="68">
        <f t="shared" si="1375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6"/>
        <v>1050</v>
      </c>
      <c r="EFG44" s="68">
        <f t="shared" si="1377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8"/>
        <v>1290</v>
      </c>
      <c r="EFO44" s="68">
        <f t="shared" si="1379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80"/>
        <v>494</v>
      </c>
      <c r="EFW44" s="68">
        <f t="shared" si="1381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82"/>
        <v>585</v>
      </c>
      <c r="EGE44" s="68">
        <f t="shared" si="1383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4"/>
        <v>394</v>
      </c>
      <c r="EGM44" s="68">
        <f t="shared" si="1385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6"/>
        <v>769</v>
      </c>
      <c r="EGU44" s="68">
        <f t="shared" si="1387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8"/>
        <v>633</v>
      </c>
      <c r="EHC44" s="68">
        <f t="shared" si="1389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90"/>
        <v>643</v>
      </c>
      <c r="EHK44" s="68">
        <f t="shared" si="1391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92"/>
        <v>825</v>
      </c>
      <c r="EHS44" s="68">
        <f t="shared" si="1393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4"/>
        <v>1043</v>
      </c>
      <c r="EIA44" s="68">
        <f t="shared" si="1395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6"/>
        <v>542</v>
      </c>
      <c r="EII44" s="68">
        <f t="shared" si="1397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8"/>
        <v>1086</v>
      </c>
      <c r="EIQ44" s="68">
        <f t="shared" si="1399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400"/>
        <v>300</v>
      </c>
      <c r="EIY44" s="68">
        <f t="shared" si="1401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402"/>
        <v>656</v>
      </c>
      <c r="EJG44" s="68">
        <f t="shared" si="1403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4"/>
        <v>0</v>
      </c>
      <c r="EJO44" s="68">
        <f t="shared" si="1405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6"/>
        <v>965</v>
      </c>
      <c r="EJW44" s="68">
        <f t="shared" si="1407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8"/>
        <v>599</v>
      </c>
      <c r="EKE44" s="68">
        <f t="shared" si="1409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10"/>
        <v>614</v>
      </c>
      <c r="EKM44" s="68">
        <f t="shared" si="1411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12"/>
        <v>0</v>
      </c>
      <c r="EKU44" s="184">
        <f t="shared" si="1413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4"/>
        <v>650</v>
      </c>
      <c r="ELD44" s="211">
        <f t="shared" si="1415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6"/>
        <v>0</v>
      </c>
      <c r="ELL44" s="211">
        <f t="shared" si="1417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8"/>
        <v>635</v>
      </c>
      <c r="ELT44" s="211">
        <f t="shared" si="1419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20"/>
        <v>224</v>
      </c>
      <c r="EMB44" s="211">
        <f t="shared" si="1421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22"/>
        <v>0</v>
      </c>
      <c r="EMJ44" s="211">
        <f t="shared" si="1423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4"/>
        <v>444</v>
      </c>
      <c r="EMR44" s="211">
        <f t="shared" si="1425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6"/>
        <v>290</v>
      </c>
      <c r="EMZ44" s="211">
        <f t="shared" si="1427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8"/>
        <v>740</v>
      </c>
      <c r="ENH44" s="211">
        <f t="shared" si="1429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30"/>
        <v>0</v>
      </c>
      <c r="ENP44" s="211">
        <f t="shared" si="1431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32"/>
        <v>225</v>
      </c>
      <c r="ENX44" s="211">
        <f t="shared" si="1433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4"/>
        <v>0</v>
      </c>
      <c r="EOF44" s="211">
        <f t="shared" si="1435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6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7"/>
        <v>0</v>
      </c>
      <c r="EOV44" s="211">
        <f t="shared" si="1438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9"/>
        <v>0</v>
      </c>
      <c r="EPD44" s="211">
        <f t="shared" si="1440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41"/>
        <v>0</v>
      </c>
      <c r="EPL44" s="211">
        <f t="shared" si="1442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43"/>
        <v>832</v>
      </c>
      <c r="EPT44" s="211">
        <f t="shared" si="1444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5"/>
        <v>0</v>
      </c>
      <c r="EQB44" s="211">
        <f t="shared" si="1446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7"/>
        <v>0</v>
      </c>
      <c r="EQJ44" s="211">
        <f t="shared" si="1448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9"/>
        <v>0</v>
      </c>
      <c r="EQR44" s="211">
        <f t="shared" si="1450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51"/>
        <v>220</v>
      </c>
      <c r="EQZ44" s="211">
        <f t="shared" si="1452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53"/>
        <v>494</v>
      </c>
      <c r="ERH44" s="211">
        <f t="shared" si="1454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5"/>
        <v>313</v>
      </c>
      <c r="ERP44" s="211">
        <f t="shared" si="1456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7"/>
        <v>611</v>
      </c>
      <c r="ERX44" s="211">
        <f t="shared" si="1458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9"/>
        <v>562</v>
      </c>
      <c r="ESF44" s="211">
        <f t="shared" si="1460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61"/>
        <v>610</v>
      </c>
      <c r="ESN44" s="211">
        <f t="shared" si="1462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63"/>
        <v>0</v>
      </c>
      <c r="ESV44" s="211">
        <f t="shared" si="1464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5"/>
        <v>567</v>
      </c>
      <c r="ETD44" s="211">
        <f t="shared" si="1466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7"/>
        <v>325</v>
      </c>
      <c r="ETL44" s="211">
        <f t="shared" si="1468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9"/>
        <v>0</v>
      </c>
      <c r="ETT44" s="211">
        <f t="shared" si="1470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71"/>
        <v>448</v>
      </c>
      <c r="EUB44" s="211">
        <f t="shared" si="1472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73"/>
        <v>662</v>
      </c>
      <c r="EUJ44" s="211">
        <f t="shared" si="1474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5"/>
        <v>344</v>
      </c>
      <c r="EUR44" s="211">
        <f t="shared" si="1476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7"/>
        <v>559</v>
      </c>
      <c r="EUZ44" s="211">
        <f t="shared" si="1478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9"/>
        <v>0</v>
      </c>
      <c r="EVH44" s="211">
        <f t="shared" si="1480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81"/>
        <v>0</v>
      </c>
      <c r="EVP44" s="211">
        <f t="shared" si="1482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3"/>
        <v>0</v>
      </c>
      <c r="EVX44" s="211">
        <f t="shared" si="1484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5"/>
        <v>330</v>
      </c>
      <c r="EWF44" s="211">
        <f t="shared" si="1486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7"/>
        <v>0</v>
      </c>
      <c r="EWN44" s="211">
        <f t="shared" si="1488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9"/>
        <v>643</v>
      </c>
      <c r="EWV44" s="211">
        <f t="shared" si="1490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1"/>
        <v>0</v>
      </c>
      <c r="EXD44" s="211">
        <f t="shared" si="1492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93"/>
        <v>606</v>
      </c>
      <c r="EXL44" s="211">
        <f t="shared" si="1494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5"/>
        <v>603</v>
      </c>
      <c r="EXT44" s="211">
        <f t="shared" si="1496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7"/>
        <v>338</v>
      </c>
      <c r="EYB44" s="211">
        <f t="shared" si="1498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9"/>
        <v>310</v>
      </c>
      <c r="EYJ44" s="211">
        <f t="shared" si="1500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501"/>
        <v>140</v>
      </c>
      <c r="EYR44" s="211">
        <f t="shared" si="1502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503"/>
        <v>662</v>
      </c>
      <c r="EYZ44" s="873">
        <f t="shared" si="1504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5"/>
        <v>846</v>
      </c>
      <c r="EZH44" s="873">
        <f t="shared" si="1506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7"/>
        <v>910</v>
      </c>
      <c r="EZP44" s="873">
        <f t="shared" si="1508"/>
        <v>151.66666666666666</v>
      </c>
      <c r="EZQ44" s="458">
        <v>0</v>
      </c>
      <c r="EZR44" s="83"/>
      <c r="EZS44" s="83">
        <v>0</v>
      </c>
      <c r="EZT44" s="83">
        <v>0</v>
      </c>
      <c r="EZU44" s="83">
        <v>220</v>
      </c>
      <c r="EZV44" s="83">
        <v>399</v>
      </c>
      <c r="EZW44" s="872">
        <f t="shared" si="1509"/>
        <v>619</v>
      </c>
      <c r="EZX44" s="873">
        <f t="shared" si="1510"/>
        <v>103.16666666666667</v>
      </c>
      <c r="EZY44" s="195">
        <v>0</v>
      </c>
      <c r="EZZ44" s="49">
        <v>0</v>
      </c>
      <c r="FAA44" s="49"/>
      <c r="FAB44" s="49"/>
      <c r="FAC44" s="49"/>
      <c r="FAD44" s="49"/>
      <c r="FAE44" s="872">
        <f t="shared" si="1511"/>
        <v>0</v>
      </c>
      <c r="FAF44" s="873">
        <f t="shared" si="1512"/>
        <v>0</v>
      </c>
    </row>
    <row r="45" spans="1:4088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6516</v>
      </c>
      <c r="G45" s="24"/>
      <c r="H45" s="24"/>
      <c r="I45" s="24"/>
      <c r="J45" s="360">
        <f>SUMIF(SUMPK!$B:$B,$B:$B,SUMPK!$O:$O)</f>
        <v>0</v>
      </c>
      <c r="K45" s="24">
        <f t="shared" si="1226"/>
        <v>0</v>
      </c>
      <c r="L45" s="24">
        <f t="shared" si="1517"/>
        <v>6516</v>
      </c>
      <c r="M45" s="15">
        <f t="shared" si="1639"/>
        <v>6516</v>
      </c>
      <c r="N45" s="15">
        <v>534.66666666666663</v>
      </c>
      <c r="O45" s="276">
        <f t="shared" si="1229"/>
        <v>12.187032418952619</v>
      </c>
      <c r="P45" s="712">
        <v>249.66666666666666</v>
      </c>
      <c r="Q45" s="276">
        <f t="shared" si="1518"/>
        <v>156.59279038718293</v>
      </c>
      <c r="R45" s="277">
        <f t="shared" si="1519"/>
        <v>369.23076923076923</v>
      </c>
      <c r="S45" s="222">
        <v>9600</v>
      </c>
      <c r="T45" s="276">
        <f t="shared" si="1640"/>
        <v>17.647500000000001</v>
      </c>
      <c r="U45" s="278"/>
      <c r="V45" s="276">
        <f t="shared" si="1233"/>
        <v>17.647500000000001</v>
      </c>
      <c r="W45" s="279">
        <f t="shared" si="1234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904"/>
        <v>0</v>
      </c>
      <c r="AK45" s="43">
        <f t="shared" si="1905"/>
        <v>0</v>
      </c>
      <c r="AL45" s="48"/>
      <c r="AM45" s="49"/>
      <c r="AN45" s="49"/>
      <c r="AO45" s="49"/>
      <c r="AP45" s="49"/>
      <c r="AQ45" s="49"/>
      <c r="AR45" s="42">
        <f t="shared" si="1906"/>
        <v>0</v>
      </c>
      <c r="AS45" s="43">
        <f t="shared" si="1907"/>
        <v>0</v>
      </c>
      <c r="AT45" s="48"/>
      <c r="AU45" s="49"/>
      <c r="AV45" s="49"/>
      <c r="AW45" s="49"/>
      <c r="AX45" s="49"/>
      <c r="AY45" s="49"/>
      <c r="AZ45" s="42">
        <f t="shared" si="1908"/>
        <v>0</v>
      </c>
      <c r="BA45" s="43">
        <f t="shared" si="1909"/>
        <v>0</v>
      </c>
      <c r="BB45" s="48"/>
      <c r="BC45" s="49"/>
      <c r="BD45" s="49"/>
      <c r="BE45" s="49"/>
      <c r="BF45" s="49"/>
      <c r="BG45" s="49"/>
      <c r="BH45" s="42">
        <f t="shared" si="1910"/>
        <v>0</v>
      </c>
      <c r="BI45" s="43">
        <f t="shared" si="1911"/>
        <v>0</v>
      </c>
      <c r="BJ45" s="48"/>
      <c r="BK45" s="49"/>
      <c r="BL45" s="49"/>
      <c r="BM45" s="49"/>
      <c r="BN45" s="49"/>
      <c r="BO45" s="49"/>
      <c r="BP45" s="42">
        <f t="shared" si="1912"/>
        <v>0</v>
      </c>
      <c r="BQ45" s="43">
        <f t="shared" si="1913"/>
        <v>0</v>
      </c>
      <c r="BR45" s="48"/>
      <c r="BS45" s="49"/>
      <c r="BT45" s="49"/>
      <c r="BU45" s="49"/>
      <c r="BV45" s="49"/>
      <c r="BW45" s="49"/>
      <c r="BX45" s="42">
        <f t="shared" si="1914"/>
        <v>0</v>
      </c>
      <c r="BY45" s="43">
        <f t="shared" si="1915"/>
        <v>0</v>
      </c>
      <c r="BZ45" s="48"/>
      <c r="CA45" s="49"/>
      <c r="CB45" s="49">
        <v>407</v>
      </c>
      <c r="CC45" s="49"/>
      <c r="CD45" s="49"/>
      <c r="CE45" s="49"/>
      <c r="CF45" s="42">
        <f t="shared" si="1916"/>
        <v>407</v>
      </c>
      <c r="CG45" s="43">
        <f t="shared" si="1917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8"/>
        <v>404</v>
      </c>
      <c r="CO45" s="43">
        <f t="shared" si="1919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20"/>
        <v>404</v>
      </c>
      <c r="CW45" s="43">
        <f t="shared" si="1921"/>
        <v>67.333333333333329</v>
      </c>
      <c r="CX45" s="48"/>
      <c r="CY45" s="49"/>
      <c r="CZ45" s="49"/>
      <c r="DA45" s="49"/>
      <c r="DB45" s="49"/>
      <c r="DC45" s="49"/>
      <c r="DD45" s="42">
        <f t="shared" si="1922"/>
        <v>0</v>
      </c>
      <c r="DE45" s="43">
        <f t="shared" si="1923"/>
        <v>0</v>
      </c>
      <c r="DF45" s="48"/>
      <c r="DG45" s="49"/>
      <c r="DH45" s="49"/>
      <c r="DI45" s="49">
        <v>200</v>
      </c>
      <c r="DJ45" s="49"/>
      <c r="DK45" s="49"/>
      <c r="DL45" s="42">
        <f t="shared" si="1924"/>
        <v>200</v>
      </c>
      <c r="DM45" s="43">
        <f t="shared" si="1925"/>
        <v>33.333333333333336</v>
      </c>
      <c r="DN45" s="48"/>
      <c r="DO45" s="49"/>
      <c r="DP45" s="49"/>
      <c r="DQ45" s="49"/>
      <c r="DR45" s="49"/>
      <c r="DS45" s="49"/>
      <c r="DT45" s="42">
        <f t="shared" si="1926"/>
        <v>0</v>
      </c>
      <c r="DU45" s="43">
        <f t="shared" si="1927"/>
        <v>0</v>
      </c>
      <c r="DV45" s="48"/>
      <c r="DW45" s="49"/>
      <c r="DX45" s="49"/>
      <c r="DY45" s="49"/>
      <c r="DZ45" s="49">
        <v>398</v>
      </c>
      <c r="EA45" s="49"/>
      <c r="EB45" s="42">
        <f t="shared" si="1928"/>
        <v>398</v>
      </c>
      <c r="EC45" s="43">
        <f t="shared" si="1929"/>
        <v>66.333333333333329</v>
      </c>
      <c r="ED45" s="48"/>
      <c r="EE45" s="49"/>
      <c r="EF45" s="49"/>
      <c r="EG45" s="49"/>
      <c r="EH45" s="49"/>
      <c r="EI45" s="49"/>
      <c r="EJ45" s="42">
        <f t="shared" si="1930"/>
        <v>0</v>
      </c>
      <c r="EK45" s="43">
        <f t="shared" si="1931"/>
        <v>0</v>
      </c>
      <c r="EL45" s="48"/>
      <c r="EM45" s="49"/>
      <c r="EN45" s="49"/>
      <c r="EO45" s="49"/>
      <c r="EP45" s="49"/>
      <c r="EQ45" s="49"/>
      <c r="ER45" s="42">
        <f t="shared" si="1932"/>
        <v>0</v>
      </c>
      <c r="ES45" s="43">
        <f t="shared" si="1933"/>
        <v>0</v>
      </c>
      <c r="ET45" s="48">
        <v>428</v>
      </c>
      <c r="EU45" s="49"/>
      <c r="EV45" s="49"/>
      <c r="EW45" s="49"/>
      <c r="EX45" s="49"/>
      <c r="EY45" s="49"/>
      <c r="EZ45" s="42">
        <f t="shared" si="1934"/>
        <v>428</v>
      </c>
      <c r="FA45" s="43">
        <f t="shared" si="1935"/>
        <v>71.333333333333329</v>
      </c>
      <c r="FB45" s="48"/>
      <c r="FC45" s="49"/>
      <c r="FD45" s="49"/>
      <c r="FE45" s="49"/>
      <c r="FF45" s="49"/>
      <c r="FG45" s="49"/>
      <c r="FH45" s="42">
        <f t="shared" si="1936"/>
        <v>0</v>
      </c>
      <c r="FI45" s="43">
        <f t="shared" si="1937"/>
        <v>0</v>
      </c>
      <c r="FJ45" s="48">
        <v>398</v>
      </c>
      <c r="FK45" s="49"/>
      <c r="FL45" s="49"/>
      <c r="FM45" s="49"/>
      <c r="FN45" s="49"/>
      <c r="FO45" s="49"/>
      <c r="FP45" s="42">
        <f t="shared" si="1938"/>
        <v>398</v>
      </c>
      <c r="FQ45" s="43">
        <f t="shared" si="1939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40"/>
        <v>400</v>
      </c>
      <c r="FY45" s="43">
        <f t="shared" si="1941"/>
        <v>66.666666666666671</v>
      </c>
      <c r="FZ45" s="48"/>
      <c r="GA45" s="49"/>
      <c r="GB45" s="49"/>
      <c r="GC45" s="49"/>
      <c r="GD45" s="49"/>
      <c r="GE45" s="49"/>
      <c r="GF45" s="42">
        <f t="shared" si="1942"/>
        <v>0</v>
      </c>
      <c r="GG45" s="43">
        <f t="shared" si="1943"/>
        <v>0</v>
      </c>
      <c r="GH45" s="48"/>
      <c r="GI45" s="49"/>
      <c r="GJ45" s="49"/>
      <c r="GK45" s="49"/>
      <c r="GL45" s="49"/>
      <c r="GM45" s="49"/>
      <c r="GN45" s="42">
        <f t="shared" si="1944"/>
        <v>0</v>
      </c>
      <c r="GO45" s="43">
        <f t="shared" si="1945"/>
        <v>0</v>
      </c>
      <c r="GP45" s="48"/>
      <c r="GQ45" s="49"/>
      <c r="GR45" s="49">
        <v>399</v>
      </c>
      <c r="GS45" s="49"/>
      <c r="GT45" s="49"/>
      <c r="GU45" s="49"/>
      <c r="GV45" s="42">
        <f t="shared" si="1946"/>
        <v>399</v>
      </c>
      <c r="GW45" s="43">
        <f t="shared" si="1947"/>
        <v>66.5</v>
      </c>
      <c r="GX45" s="48"/>
      <c r="GY45" s="49"/>
      <c r="GZ45" s="49"/>
      <c r="HA45" s="49"/>
      <c r="HB45" s="49"/>
      <c r="HC45" s="49"/>
      <c r="HD45" s="42">
        <f t="shared" si="1948"/>
        <v>0</v>
      </c>
      <c r="HE45" s="43">
        <f t="shared" si="1949"/>
        <v>0</v>
      </c>
      <c r="HF45" s="48"/>
      <c r="HG45" s="49"/>
      <c r="HH45" s="49"/>
      <c r="HI45" s="49"/>
      <c r="HJ45" s="49"/>
      <c r="HK45" s="49"/>
      <c r="HL45" s="42">
        <f t="shared" si="1950"/>
        <v>0</v>
      </c>
      <c r="HM45" s="43">
        <f t="shared" si="1951"/>
        <v>0</v>
      </c>
      <c r="HN45" s="82"/>
      <c r="HO45" s="83"/>
      <c r="HP45" s="83"/>
      <c r="HQ45" s="83"/>
      <c r="HR45" s="83"/>
      <c r="HS45" s="83"/>
      <c r="HT45" s="42">
        <f t="shared" si="1952"/>
        <v>0</v>
      </c>
      <c r="HU45" s="43">
        <f t="shared" si="1953"/>
        <v>0</v>
      </c>
      <c r="HV45" s="48">
        <v>409</v>
      </c>
      <c r="HW45" s="49"/>
      <c r="HX45" s="49"/>
      <c r="HY45" s="49"/>
      <c r="HZ45" s="49"/>
      <c r="IA45" s="49"/>
      <c r="IB45" s="42">
        <f t="shared" si="1954"/>
        <v>409</v>
      </c>
      <c r="IC45" s="43">
        <f t="shared" si="1955"/>
        <v>68.166666666666671</v>
      </c>
      <c r="ID45" s="48"/>
      <c r="IE45" s="49"/>
      <c r="IF45" s="49"/>
      <c r="IG45" s="49"/>
      <c r="IH45" s="49"/>
      <c r="II45" s="49"/>
      <c r="IJ45" s="42">
        <f t="shared" si="1956"/>
        <v>0</v>
      </c>
      <c r="IK45" s="43">
        <f t="shared" si="1957"/>
        <v>0</v>
      </c>
      <c r="IL45" s="48">
        <v>400</v>
      </c>
      <c r="IM45" s="49"/>
      <c r="IN45" s="49"/>
      <c r="IO45" s="49"/>
      <c r="IP45" s="49"/>
      <c r="IQ45" s="49"/>
      <c r="IR45" s="67">
        <f t="shared" si="1958"/>
        <v>400</v>
      </c>
      <c r="IS45" s="68">
        <f t="shared" si="1959"/>
        <v>66.666666666666671</v>
      </c>
      <c r="IT45" s="48"/>
      <c r="IU45" s="49"/>
      <c r="IV45" s="49"/>
      <c r="IW45" s="49"/>
      <c r="IX45" s="49"/>
      <c r="IY45" s="49"/>
      <c r="IZ45" s="67">
        <f t="shared" si="1960"/>
        <v>0</v>
      </c>
      <c r="JA45" s="68">
        <f t="shared" si="1961"/>
        <v>0</v>
      </c>
      <c r="JB45" s="48"/>
      <c r="JC45" s="49"/>
      <c r="JD45" s="49"/>
      <c r="JE45" s="49"/>
      <c r="JF45" s="49"/>
      <c r="JG45" s="49"/>
      <c r="JH45" s="67">
        <f t="shared" si="1962"/>
        <v>0</v>
      </c>
      <c r="JI45" s="68">
        <f t="shared" si="1963"/>
        <v>0</v>
      </c>
      <c r="JJ45" s="48"/>
      <c r="JK45" s="49"/>
      <c r="JL45" s="49"/>
      <c r="JM45" s="49"/>
      <c r="JN45" s="49"/>
      <c r="JO45" s="49"/>
      <c r="JP45" s="42">
        <f t="shared" si="1964"/>
        <v>0</v>
      </c>
      <c r="JQ45" s="43">
        <f t="shared" si="1965"/>
        <v>0</v>
      </c>
      <c r="JR45" s="48"/>
      <c r="JS45" s="49"/>
      <c r="JT45" s="49"/>
      <c r="JU45" s="49"/>
      <c r="JV45" s="49"/>
      <c r="JW45" s="49"/>
      <c r="JX45" s="42">
        <f t="shared" si="1966"/>
        <v>0</v>
      </c>
      <c r="JY45" s="43">
        <f t="shared" si="1967"/>
        <v>0</v>
      </c>
      <c r="JZ45" s="48"/>
      <c r="KA45" s="49"/>
      <c r="KB45" s="49"/>
      <c r="KC45" s="49"/>
      <c r="KD45" s="49"/>
      <c r="KE45" s="49"/>
      <c r="KF45" s="42">
        <f t="shared" si="1968"/>
        <v>0</v>
      </c>
      <c r="KG45" s="43">
        <f t="shared" si="1969"/>
        <v>0</v>
      </c>
      <c r="KH45" s="48"/>
      <c r="KI45" s="49"/>
      <c r="KJ45" s="49"/>
      <c r="KK45" s="49"/>
      <c r="KL45" s="49"/>
      <c r="KM45" s="49"/>
      <c r="KN45" s="67">
        <f t="shared" si="1970"/>
        <v>0</v>
      </c>
      <c r="KO45" s="68">
        <f t="shared" si="1971"/>
        <v>0</v>
      </c>
      <c r="KP45" s="48"/>
      <c r="KQ45" s="49"/>
      <c r="KR45" s="49"/>
      <c r="KS45" s="49"/>
      <c r="KT45" s="49"/>
      <c r="KU45" s="49">
        <v>226</v>
      </c>
      <c r="KV45" s="67">
        <f t="shared" si="1972"/>
        <v>226</v>
      </c>
      <c r="KW45" s="68">
        <f t="shared" si="1973"/>
        <v>37.666666666666664</v>
      </c>
      <c r="KX45" s="48"/>
      <c r="KY45" s="49"/>
      <c r="KZ45" s="49"/>
      <c r="LA45" s="49"/>
      <c r="LB45" s="49"/>
      <c r="LC45" s="49"/>
      <c r="LD45" s="67">
        <f t="shared" si="1974"/>
        <v>0</v>
      </c>
      <c r="LE45" s="68">
        <f t="shared" si="1975"/>
        <v>0</v>
      </c>
      <c r="LF45" s="48"/>
      <c r="LG45" s="49"/>
      <c r="LH45" s="49"/>
      <c r="LI45" s="49"/>
      <c r="LJ45" s="49"/>
      <c r="LK45" s="49"/>
      <c r="LL45" s="67">
        <f t="shared" si="1976"/>
        <v>0</v>
      </c>
      <c r="LM45" s="68">
        <f t="shared" si="1977"/>
        <v>0</v>
      </c>
      <c r="LN45" s="48"/>
      <c r="LO45" s="49"/>
      <c r="LP45" s="49"/>
      <c r="LQ45" s="49"/>
      <c r="LR45" s="49"/>
      <c r="LS45" s="49"/>
      <c r="LT45" s="67">
        <f t="shared" si="1978"/>
        <v>0</v>
      </c>
      <c r="LU45" s="68">
        <f t="shared" si="1979"/>
        <v>0</v>
      </c>
      <c r="LV45" s="48"/>
      <c r="LW45" s="49"/>
      <c r="LX45" s="49"/>
      <c r="LY45" s="49"/>
      <c r="LZ45" s="49"/>
      <c r="MA45" s="49"/>
      <c r="MB45" s="67">
        <f t="shared" si="1980"/>
        <v>0</v>
      </c>
      <c r="MC45" s="68">
        <f t="shared" si="1981"/>
        <v>0</v>
      </c>
      <c r="MD45" s="48"/>
      <c r="ME45" s="49"/>
      <c r="MF45" s="49"/>
      <c r="MG45" s="49"/>
      <c r="MH45" s="49"/>
      <c r="MI45" s="49"/>
      <c r="MJ45" s="67">
        <f t="shared" si="1982"/>
        <v>0</v>
      </c>
      <c r="MK45" s="68">
        <f t="shared" si="1983"/>
        <v>0</v>
      </c>
      <c r="ML45" s="48"/>
      <c r="MM45" s="49"/>
      <c r="MN45" s="49"/>
      <c r="MO45" s="49"/>
      <c r="MP45" s="49"/>
      <c r="MQ45" s="49"/>
      <c r="MR45" s="67">
        <f t="shared" si="1984"/>
        <v>0</v>
      </c>
      <c r="MS45" s="68">
        <f t="shared" si="1985"/>
        <v>0</v>
      </c>
      <c r="MT45" s="48"/>
      <c r="MU45" s="49"/>
      <c r="MV45" s="49"/>
      <c r="MW45" s="49"/>
      <c r="MX45" s="49"/>
      <c r="MY45" s="49"/>
      <c r="MZ45" s="67">
        <f t="shared" si="1986"/>
        <v>0</v>
      </c>
      <c r="NA45" s="68">
        <f t="shared" si="1987"/>
        <v>0</v>
      </c>
      <c r="NB45" s="48"/>
      <c r="NC45" s="49"/>
      <c r="ND45" s="49"/>
      <c r="NE45" s="49"/>
      <c r="NF45" s="49"/>
      <c r="NG45" s="49"/>
      <c r="NH45" s="67">
        <f t="shared" si="1988"/>
        <v>0</v>
      </c>
      <c r="NI45" s="68">
        <f t="shared" si="1989"/>
        <v>0</v>
      </c>
      <c r="NJ45" s="48">
        <v>200</v>
      </c>
      <c r="NK45" s="49"/>
      <c r="NL45" s="49"/>
      <c r="NM45" s="49"/>
      <c r="NN45" s="49"/>
      <c r="NO45" s="49"/>
      <c r="NP45" s="67">
        <f t="shared" si="1990"/>
        <v>200</v>
      </c>
      <c r="NQ45" s="68">
        <f t="shared" si="1991"/>
        <v>33.333333333333336</v>
      </c>
      <c r="NR45" s="48"/>
      <c r="NS45" s="49"/>
      <c r="NT45" s="49"/>
      <c r="NU45" s="49"/>
      <c r="NV45" s="49"/>
      <c r="NW45" s="49"/>
      <c r="NX45" s="67">
        <f t="shared" si="1992"/>
        <v>0</v>
      </c>
      <c r="NY45" s="68">
        <f t="shared" si="1993"/>
        <v>0</v>
      </c>
      <c r="NZ45" s="48"/>
      <c r="OA45" s="49"/>
      <c r="OB45" s="49"/>
      <c r="OC45" s="49"/>
      <c r="OD45" s="49"/>
      <c r="OE45" s="49"/>
      <c r="OF45" s="67">
        <f t="shared" si="1994"/>
        <v>0</v>
      </c>
      <c r="OG45" s="68">
        <f t="shared" si="1995"/>
        <v>0</v>
      </c>
      <c r="OH45" s="48"/>
      <c r="OI45" s="49"/>
      <c r="OJ45" s="49"/>
      <c r="OK45" s="49"/>
      <c r="OL45" s="49"/>
      <c r="OM45" s="49"/>
      <c r="ON45" s="67">
        <f t="shared" si="1996"/>
        <v>0</v>
      </c>
      <c r="OO45" s="68">
        <f t="shared" si="1997"/>
        <v>0</v>
      </c>
      <c r="OP45" s="48">
        <v>200</v>
      </c>
      <c r="OQ45" s="49"/>
      <c r="OR45" s="49"/>
      <c r="OS45" s="49"/>
      <c r="OT45" s="49"/>
      <c r="OU45" s="49"/>
      <c r="OV45" s="67">
        <f t="shared" si="1998"/>
        <v>200</v>
      </c>
      <c r="OW45" s="68">
        <f t="shared" si="1999"/>
        <v>33.333333333333336</v>
      </c>
      <c r="OX45" s="48"/>
      <c r="OY45" s="49"/>
      <c r="OZ45" s="49"/>
      <c r="PA45" s="49"/>
      <c r="PB45" s="49"/>
      <c r="PC45" s="49"/>
      <c r="PD45" s="67">
        <f t="shared" si="2000"/>
        <v>0</v>
      </c>
      <c r="PE45" s="68">
        <f t="shared" si="2001"/>
        <v>0</v>
      </c>
      <c r="PF45" s="48"/>
      <c r="PG45" s="49"/>
      <c r="PH45" s="49"/>
      <c r="PI45" s="49"/>
      <c r="PJ45" s="49"/>
      <c r="PK45" s="49"/>
      <c r="PL45" s="67">
        <f t="shared" si="2002"/>
        <v>0</v>
      </c>
      <c r="PM45" s="68">
        <f t="shared" si="2003"/>
        <v>0</v>
      </c>
      <c r="PN45" s="48"/>
      <c r="PO45" s="49"/>
      <c r="PP45" s="49"/>
      <c r="PQ45" s="49"/>
      <c r="PR45" s="49"/>
      <c r="PS45" s="49"/>
      <c r="PT45" s="67">
        <f t="shared" si="2004"/>
        <v>0</v>
      </c>
      <c r="PU45" s="68">
        <f t="shared" si="2005"/>
        <v>0</v>
      </c>
      <c r="PV45" s="106"/>
      <c r="PW45" s="107"/>
      <c r="PX45" s="107"/>
      <c r="PY45" s="107"/>
      <c r="PZ45" s="107"/>
      <c r="QA45" s="107"/>
      <c r="QB45" s="104">
        <f t="shared" si="2006"/>
        <v>0</v>
      </c>
      <c r="QC45" s="105">
        <f t="shared" si="2007"/>
        <v>0</v>
      </c>
      <c r="QD45" s="106"/>
      <c r="QE45" s="107"/>
      <c r="QF45" s="107"/>
      <c r="QG45" s="107"/>
      <c r="QH45" s="107"/>
      <c r="QI45" s="107"/>
      <c r="QJ45" s="104">
        <f t="shared" si="2008"/>
        <v>0</v>
      </c>
      <c r="QK45" s="105">
        <f t="shared" si="2009"/>
        <v>0</v>
      </c>
      <c r="QL45" s="106"/>
      <c r="QM45" s="107"/>
      <c r="QN45" s="107"/>
      <c r="QO45" s="107"/>
      <c r="QP45" s="107"/>
      <c r="QQ45" s="107"/>
      <c r="QR45" s="104">
        <f t="shared" si="2010"/>
        <v>0</v>
      </c>
      <c r="QS45" s="105">
        <f t="shared" si="2011"/>
        <v>0</v>
      </c>
      <c r="QT45" s="106"/>
      <c r="QU45" s="107"/>
      <c r="QV45" s="107"/>
      <c r="QW45" s="107"/>
      <c r="QX45" s="107"/>
      <c r="QY45" s="107"/>
      <c r="QZ45" s="104">
        <f t="shared" si="2012"/>
        <v>0</v>
      </c>
      <c r="RA45" s="105">
        <f t="shared" si="2013"/>
        <v>0</v>
      </c>
      <c r="RB45" s="106"/>
      <c r="RC45" s="107"/>
      <c r="RD45" s="107"/>
      <c r="RE45" s="107"/>
      <c r="RF45" s="107"/>
      <c r="RG45" s="107"/>
      <c r="RH45" s="104">
        <f t="shared" si="2014"/>
        <v>0</v>
      </c>
      <c r="RI45" s="105">
        <f t="shared" si="2015"/>
        <v>0</v>
      </c>
      <c r="RJ45" s="106"/>
      <c r="RK45" s="107"/>
      <c r="RL45" s="107"/>
      <c r="RM45" s="107"/>
      <c r="RN45" s="107"/>
      <c r="RO45" s="107"/>
      <c r="RP45" s="104">
        <f t="shared" si="2016"/>
        <v>0</v>
      </c>
      <c r="RQ45" s="105">
        <f t="shared" si="2017"/>
        <v>0</v>
      </c>
      <c r="RR45" s="106"/>
      <c r="RS45" s="107"/>
      <c r="RT45" s="107"/>
      <c r="RU45" s="107"/>
      <c r="RV45" s="107"/>
      <c r="RW45" s="107"/>
      <c r="RX45" s="104">
        <f t="shared" si="2018"/>
        <v>0</v>
      </c>
      <c r="RY45" s="105">
        <f t="shared" si="2019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20"/>
        <v>237</v>
      </c>
      <c r="SG45" s="105">
        <f t="shared" si="2021"/>
        <v>39.5</v>
      </c>
      <c r="SH45" s="106"/>
      <c r="SI45" s="107"/>
      <c r="SJ45" s="107"/>
      <c r="SK45" s="107"/>
      <c r="SL45" s="107"/>
      <c r="SM45" s="107"/>
      <c r="SN45" s="104">
        <f t="shared" si="2022"/>
        <v>0</v>
      </c>
      <c r="SO45" s="105">
        <f t="shared" si="2023"/>
        <v>0</v>
      </c>
      <c r="SP45" s="106"/>
      <c r="SQ45" s="107"/>
      <c r="SR45" s="107"/>
      <c r="SS45" s="107"/>
      <c r="ST45" s="107"/>
      <c r="SU45" s="107"/>
      <c r="SV45" s="104">
        <f t="shared" si="2024"/>
        <v>0</v>
      </c>
      <c r="SW45" s="105">
        <f t="shared" si="2025"/>
        <v>0</v>
      </c>
      <c r="SX45" s="106"/>
      <c r="SY45" s="107"/>
      <c r="SZ45" s="107"/>
      <c r="TA45" s="107"/>
      <c r="TB45" s="107"/>
      <c r="TC45" s="107"/>
      <c r="TD45" s="104">
        <f t="shared" si="2026"/>
        <v>0</v>
      </c>
      <c r="TE45" s="105">
        <f t="shared" si="2027"/>
        <v>0</v>
      </c>
      <c r="TF45" s="106"/>
      <c r="TG45" s="107"/>
      <c r="TH45" s="107"/>
      <c r="TI45" s="107"/>
      <c r="TJ45" s="107"/>
      <c r="TK45" s="107"/>
      <c r="TL45" s="104">
        <f t="shared" si="2028"/>
        <v>0</v>
      </c>
      <c r="TM45" s="105">
        <f t="shared" si="2029"/>
        <v>0</v>
      </c>
      <c r="TN45" s="130"/>
      <c r="TO45" s="107"/>
      <c r="TP45" s="107"/>
      <c r="TQ45" s="107"/>
      <c r="TR45" s="107"/>
      <c r="TS45" s="107"/>
      <c r="TT45" s="104">
        <f t="shared" si="2030"/>
        <v>0</v>
      </c>
      <c r="TU45" s="105">
        <f t="shared" si="2031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32"/>
        <v>201</v>
      </c>
      <c r="UC45" s="105">
        <f t="shared" si="2033"/>
        <v>33.5</v>
      </c>
      <c r="UD45" s="106"/>
      <c r="UE45" s="107"/>
      <c r="UF45" s="107"/>
      <c r="UG45" s="107"/>
      <c r="UH45" s="107"/>
      <c r="UI45" s="107"/>
      <c r="UJ45" s="104">
        <f t="shared" si="2034"/>
        <v>0</v>
      </c>
      <c r="UK45" s="105">
        <f t="shared" si="2035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91"/>
        <v>400</v>
      </c>
      <c r="UT45" s="105">
        <f t="shared" si="2036"/>
        <v>66.666666666666671</v>
      </c>
      <c r="UU45" s="106"/>
      <c r="UV45" s="107"/>
      <c r="UW45" s="107"/>
      <c r="UX45" s="107"/>
      <c r="UY45" s="107"/>
      <c r="UZ45" s="107"/>
      <c r="VA45" s="104">
        <f t="shared" si="2037"/>
        <v>0</v>
      </c>
      <c r="VB45" s="105">
        <f t="shared" si="2038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9"/>
        <v>439</v>
      </c>
      <c r="VJ45" s="105">
        <f t="shared" si="2040"/>
        <v>73.166666666666671</v>
      </c>
      <c r="VK45" s="48"/>
      <c r="VL45" s="49"/>
      <c r="VM45" s="49"/>
      <c r="VN45" s="49"/>
      <c r="VO45" s="49"/>
      <c r="VP45" s="49"/>
      <c r="VQ45" s="67">
        <f t="shared" si="2041"/>
        <v>0</v>
      </c>
      <c r="VR45" s="68">
        <f t="shared" si="2042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43"/>
        <v>204</v>
      </c>
      <c r="VZ45" s="105">
        <f t="shared" si="2044"/>
        <v>34</v>
      </c>
      <c r="WA45" s="63"/>
      <c r="WB45" s="64"/>
      <c r="WC45" s="64"/>
      <c r="WD45" s="64"/>
      <c r="WE45" s="64"/>
      <c r="WF45" s="64"/>
      <c r="WG45" s="67">
        <f t="shared" si="2045"/>
        <v>0</v>
      </c>
      <c r="WH45" s="68">
        <f t="shared" si="2046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7"/>
        <v>399</v>
      </c>
      <c r="WP45" s="105">
        <f t="shared" si="2048"/>
        <v>66.5</v>
      </c>
      <c r="WQ45" s="48"/>
      <c r="WR45" s="49"/>
      <c r="WS45" s="49"/>
      <c r="WT45" s="49"/>
      <c r="WU45" s="49"/>
      <c r="WV45" s="49"/>
      <c r="WW45" s="49"/>
      <c r="WX45" s="67">
        <f t="shared" si="2049"/>
        <v>0</v>
      </c>
      <c r="WY45" s="68">
        <f t="shared" si="2050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51"/>
        <v>200</v>
      </c>
      <c r="XH45" s="68">
        <f t="shared" si="2052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53"/>
        <v>200</v>
      </c>
      <c r="XQ45" s="68">
        <f t="shared" si="2054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55"/>
        <v>200</v>
      </c>
      <c r="XZ45" s="68">
        <f t="shared" si="2056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7"/>
        <v>446</v>
      </c>
      <c r="YI45" s="68">
        <f t="shared" si="2058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9"/>
        <v>200</v>
      </c>
      <c r="YR45" s="68">
        <f t="shared" si="2060"/>
        <v>33.333333333333336</v>
      </c>
      <c r="YS45" s="48"/>
      <c r="YT45" s="49"/>
      <c r="YU45" s="49"/>
      <c r="YV45" s="49"/>
      <c r="YW45" s="49"/>
      <c r="YX45" s="49"/>
      <c r="YY45" s="67">
        <f t="shared" si="2061"/>
        <v>0</v>
      </c>
      <c r="YZ45" s="68">
        <f t="shared" si="2062"/>
        <v>0</v>
      </c>
      <c r="ZA45" s="48"/>
      <c r="ZB45" s="49"/>
      <c r="ZC45" s="49"/>
      <c r="ZD45" s="49">
        <v>409</v>
      </c>
      <c r="ZE45" s="49"/>
      <c r="ZF45" s="49"/>
      <c r="ZG45" s="67">
        <f t="shared" si="2063"/>
        <v>409</v>
      </c>
      <c r="ZH45" s="68">
        <f t="shared" si="2064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65"/>
        <v>243</v>
      </c>
      <c r="ZP45" s="68">
        <f t="shared" si="2066"/>
        <v>40.5</v>
      </c>
      <c r="ZQ45" s="48"/>
      <c r="ZR45" s="49"/>
      <c r="ZS45" s="49"/>
      <c r="ZT45" s="49"/>
      <c r="ZU45" s="49"/>
      <c r="ZV45" s="49"/>
      <c r="ZW45" s="49"/>
      <c r="ZX45" s="67">
        <f t="shared" si="2067"/>
        <v>0</v>
      </c>
      <c r="ZY45" s="70">
        <f t="shared" si="2068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9"/>
        <v>0</v>
      </c>
      <c r="AAH45" s="68">
        <f t="shared" si="2070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71"/>
        <v>434</v>
      </c>
      <c r="AAP45" s="68">
        <f t="shared" si="2072"/>
        <v>72.333333333333329</v>
      </c>
      <c r="AAQ45" s="48"/>
      <c r="AAR45" s="49"/>
      <c r="AAS45" s="49"/>
      <c r="AAT45" s="49"/>
      <c r="AAU45" s="49"/>
      <c r="AAV45" s="49"/>
      <c r="AAW45" s="67">
        <f t="shared" si="2073"/>
        <v>0</v>
      </c>
      <c r="AAX45" s="68">
        <f t="shared" si="2074"/>
        <v>0</v>
      </c>
      <c r="AAY45" s="48"/>
      <c r="AAZ45" s="49"/>
      <c r="ABA45" s="49"/>
      <c r="ABB45" s="49"/>
      <c r="ABC45" s="49"/>
      <c r="ABD45" s="49"/>
      <c r="ABE45" s="67">
        <f t="shared" si="2075"/>
        <v>0</v>
      </c>
      <c r="ABF45" s="68">
        <f t="shared" si="2076"/>
        <v>0</v>
      </c>
      <c r="ABG45" s="48"/>
      <c r="ABH45" s="49"/>
      <c r="ABI45" s="49"/>
      <c r="ABJ45" s="49"/>
      <c r="ABK45" s="49"/>
      <c r="ABL45" s="49"/>
      <c r="ABM45" s="67">
        <f t="shared" si="2077"/>
        <v>0</v>
      </c>
      <c r="ABN45" s="68">
        <f t="shared" si="2078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9"/>
        <v>403</v>
      </c>
      <c r="ABV45" s="68">
        <f t="shared" si="2080"/>
        <v>67.166666666666671</v>
      </c>
      <c r="ABW45" s="48"/>
      <c r="ABX45" s="49"/>
      <c r="ABY45" s="49"/>
      <c r="ABZ45" s="49"/>
      <c r="ACA45" s="49"/>
      <c r="ACB45" s="49"/>
      <c r="ACC45" s="67">
        <f t="shared" si="2081"/>
        <v>0</v>
      </c>
      <c r="ACD45" s="68">
        <f t="shared" si="2082"/>
        <v>0</v>
      </c>
      <c r="ACE45" s="48"/>
      <c r="ACF45" s="49"/>
      <c r="ACG45" s="49"/>
      <c r="ACH45" s="49"/>
      <c r="ACI45" s="49"/>
      <c r="ACJ45" s="49"/>
      <c r="ACK45" s="67">
        <f t="shared" si="2083"/>
        <v>0</v>
      </c>
      <c r="ACL45" s="68">
        <f t="shared" si="2084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85"/>
        <v>210</v>
      </c>
      <c r="ACT45" s="68">
        <f t="shared" si="2086"/>
        <v>35</v>
      </c>
      <c r="ACU45" s="48"/>
      <c r="ACV45" s="49"/>
      <c r="ACW45" s="49"/>
      <c r="ACX45" s="49"/>
      <c r="ACY45" s="49"/>
      <c r="ACZ45" s="49"/>
      <c r="ADA45" s="67">
        <f t="shared" si="2087"/>
        <v>0</v>
      </c>
      <c r="ADB45" s="68">
        <f t="shared" si="2088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9"/>
        <v>200</v>
      </c>
      <c r="ADJ45" s="68">
        <f t="shared" si="2090"/>
        <v>33.333333333333336</v>
      </c>
      <c r="ADK45" s="48"/>
      <c r="ADL45" s="49"/>
      <c r="ADM45" s="49"/>
      <c r="ADN45" s="49"/>
      <c r="ADO45" s="49"/>
      <c r="ADP45" s="49"/>
      <c r="ADQ45" s="67">
        <f t="shared" si="2091"/>
        <v>0</v>
      </c>
      <c r="ADR45" s="68">
        <f t="shared" si="2092"/>
        <v>0</v>
      </c>
      <c r="ADS45" s="48"/>
      <c r="ADT45" s="49"/>
      <c r="ADU45" s="49"/>
      <c r="ADV45" s="49"/>
      <c r="ADW45" s="49"/>
      <c r="ADX45" s="49"/>
      <c r="ADY45" s="67">
        <f t="shared" si="2093"/>
        <v>0</v>
      </c>
      <c r="ADZ45" s="68">
        <f t="shared" si="2094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95"/>
        <v>204</v>
      </c>
      <c r="AEH45" s="68">
        <f t="shared" si="2096"/>
        <v>34</v>
      </c>
      <c r="AEI45" s="48"/>
      <c r="AEJ45" s="49"/>
      <c r="AEK45" s="49"/>
      <c r="AEL45" s="49"/>
      <c r="AEM45" s="49"/>
      <c r="AEN45" s="49"/>
      <c r="AEO45" s="67">
        <f t="shared" si="2097"/>
        <v>0</v>
      </c>
      <c r="AEP45" s="68">
        <f t="shared" si="2098"/>
        <v>0</v>
      </c>
      <c r="AEQ45" s="48"/>
      <c r="AER45" s="49"/>
      <c r="AES45" s="49"/>
      <c r="AET45" s="49"/>
      <c r="AEU45" s="49"/>
      <c r="AEV45" s="49"/>
      <c r="AEW45" s="67">
        <f t="shared" si="2099"/>
        <v>0</v>
      </c>
      <c r="AEX45" s="68">
        <f t="shared" si="2100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101"/>
        <v>220</v>
      </c>
      <c r="AFF45" s="68">
        <f t="shared" si="2102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103"/>
        <v>220</v>
      </c>
      <c r="AFN45" s="68">
        <f t="shared" si="2104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105"/>
        <v>220</v>
      </c>
      <c r="AFV45" s="68">
        <f t="shared" si="2106"/>
        <v>36.666666666666664</v>
      </c>
      <c r="AFW45" s="48"/>
      <c r="AFX45" s="49"/>
      <c r="AFY45" s="49"/>
      <c r="AFZ45" s="49"/>
      <c r="AGA45" s="49"/>
      <c r="AGB45" s="49"/>
      <c r="AGC45" s="67">
        <f t="shared" si="2107"/>
        <v>0</v>
      </c>
      <c r="AGD45" s="68">
        <f t="shared" si="2108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9"/>
        <v>220</v>
      </c>
      <c r="AGL45" s="68">
        <f t="shared" si="2110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11"/>
        <v>220</v>
      </c>
      <c r="AGU45" s="68">
        <f t="shared" si="2112"/>
        <v>36.666666666666664</v>
      </c>
      <c r="AGV45" s="48"/>
      <c r="AGW45" s="49"/>
      <c r="AGX45" s="49"/>
      <c r="AGY45" s="49"/>
      <c r="AGZ45" s="49"/>
      <c r="AHA45" s="49"/>
      <c r="AHB45" s="67">
        <f t="shared" si="2113"/>
        <v>0</v>
      </c>
      <c r="AHC45" s="68">
        <f t="shared" si="2114"/>
        <v>0</v>
      </c>
      <c r="AHD45" s="48"/>
      <c r="AHE45" s="49"/>
      <c r="AHF45" s="49"/>
      <c r="AHG45" s="49"/>
      <c r="AHH45" s="49"/>
      <c r="AHI45" s="49"/>
      <c r="AHJ45" s="67">
        <f t="shared" si="2115"/>
        <v>0</v>
      </c>
      <c r="AHK45" s="68">
        <f t="shared" si="2116"/>
        <v>0</v>
      </c>
      <c r="AHL45" s="48"/>
      <c r="AHM45" s="49"/>
      <c r="AHN45" s="49"/>
      <c r="AHO45" s="49"/>
      <c r="AHP45" s="49"/>
      <c r="AHQ45" s="49"/>
      <c r="AHR45" s="67">
        <f t="shared" si="2117"/>
        <v>0</v>
      </c>
      <c r="AHS45" s="68">
        <f t="shared" si="2118"/>
        <v>0</v>
      </c>
      <c r="AHT45" s="48"/>
      <c r="AHU45" s="49"/>
      <c r="AHV45" s="49"/>
      <c r="AHW45" s="49"/>
      <c r="AHX45" s="49"/>
      <c r="AHY45" s="49"/>
      <c r="AHZ45" s="67">
        <f t="shared" si="2119"/>
        <v>0</v>
      </c>
      <c r="AIA45" s="68">
        <f t="shared" si="2120"/>
        <v>0</v>
      </c>
      <c r="AIB45" s="48"/>
      <c r="AIC45" s="49"/>
      <c r="AID45" s="49"/>
      <c r="AIE45" s="49"/>
      <c r="AIF45" s="49"/>
      <c r="AIG45" s="49"/>
      <c r="AIH45" s="67">
        <f t="shared" si="2121"/>
        <v>0</v>
      </c>
      <c r="AII45" s="68">
        <f t="shared" si="2122"/>
        <v>0</v>
      </c>
      <c r="AIJ45" s="48"/>
      <c r="AIK45" s="49"/>
      <c r="AIL45" s="49"/>
      <c r="AIM45" s="49"/>
      <c r="AIN45" s="49"/>
      <c r="AIO45" s="49"/>
      <c r="AIP45" s="67">
        <f t="shared" si="2123"/>
        <v>0</v>
      </c>
      <c r="AIQ45" s="68">
        <f t="shared" si="2124"/>
        <v>0</v>
      </c>
      <c r="AIR45" s="48"/>
      <c r="AIS45" s="49"/>
      <c r="AIT45" s="49"/>
      <c r="AIU45" s="49"/>
      <c r="AIV45" s="49"/>
      <c r="AIW45" s="49"/>
      <c r="AIX45" s="67">
        <f t="shared" si="2125"/>
        <v>0</v>
      </c>
      <c r="AIY45" s="68">
        <f t="shared" si="2126"/>
        <v>0</v>
      </c>
      <c r="AIZ45" s="48"/>
      <c r="AJA45" s="49"/>
      <c r="AJB45" s="49"/>
      <c r="AJC45" s="49"/>
      <c r="AJD45" s="49"/>
      <c r="AJE45" s="49"/>
      <c r="AJF45" s="67">
        <f t="shared" si="2127"/>
        <v>0</v>
      </c>
      <c r="AJG45" s="68">
        <f t="shared" si="2128"/>
        <v>0</v>
      </c>
      <c r="AJH45" s="48"/>
      <c r="AJI45" s="49"/>
      <c r="AJJ45" s="49"/>
      <c r="AJK45" s="49"/>
      <c r="AJL45" s="49"/>
      <c r="AJM45" s="49"/>
      <c r="AJN45" s="42">
        <f t="shared" si="2129"/>
        <v>0</v>
      </c>
      <c r="AJO45" s="43">
        <f t="shared" si="2130"/>
        <v>0</v>
      </c>
      <c r="AJP45" s="48"/>
      <c r="AJQ45" s="49"/>
      <c r="AJR45" s="49"/>
      <c r="AJS45" s="49"/>
      <c r="AJT45" s="49"/>
      <c r="AJU45" s="49"/>
      <c r="AJV45" s="42">
        <f t="shared" si="2131"/>
        <v>0</v>
      </c>
      <c r="AJW45" s="43">
        <f t="shared" si="2132"/>
        <v>0</v>
      </c>
      <c r="AJX45" s="48"/>
      <c r="AJY45" s="49"/>
      <c r="AJZ45" s="49"/>
      <c r="AKA45" s="49"/>
      <c r="AKB45" s="49"/>
      <c r="AKC45" s="49"/>
      <c r="AKD45" s="67">
        <f t="shared" si="2133"/>
        <v>0</v>
      </c>
      <c r="AKE45" s="68">
        <f t="shared" si="2134"/>
        <v>0</v>
      </c>
      <c r="AKF45" s="48"/>
      <c r="AKG45" s="49"/>
      <c r="AKH45" s="49"/>
      <c r="AKI45" s="49"/>
      <c r="AKJ45" s="49"/>
      <c r="AKK45" s="49"/>
      <c r="AKL45" s="67">
        <f t="shared" si="2135"/>
        <v>0</v>
      </c>
      <c r="AKM45" s="184">
        <f t="shared" si="2136"/>
        <v>0</v>
      </c>
      <c r="AKN45" s="195"/>
      <c r="AKO45" s="49"/>
      <c r="AKP45" s="49"/>
      <c r="AKQ45" s="49"/>
      <c r="AKR45" s="49"/>
      <c r="AKS45" s="49"/>
      <c r="AKT45" s="67">
        <f t="shared" si="2137"/>
        <v>0</v>
      </c>
      <c r="AKU45" s="184">
        <f t="shared" si="2138"/>
        <v>0</v>
      </c>
      <c r="AKV45" s="48"/>
      <c r="AKW45" s="49"/>
      <c r="AKX45" s="49"/>
      <c r="AKY45" s="49"/>
      <c r="AKZ45" s="49"/>
      <c r="ALA45" s="49"/>
      <c r="ALB45" s="67">
        <f t="shared" si="2139"/>
        <v>0</v>
      </c>
      <c r="ALC45" s="68">
        <f t="shared" si="2140"/>
        <v>0</v>
      </c>
      <c r="ALD45" s="48"/>
      <c r="ALE45" s="49"/>
      <c r="ALF45" s="49"/>
      <c r="ALG45" s="49"/>
      <c r="ALH45" s="49"/>
      <c r="ALI45" s="49"/>
      <c r="ALJ45" s="67">
        <f t="shared" si="2141"/>
        <v>0</v>
      </c>
      <c r="ALK45" s="68">
        <f t="shared" si="2142"/>
        <v>0</v>
      </c>
      <c r="ALL45" s="48"/>
      <c r="ALM45" s="49"/>
      <c r="ALN45" s="49"/>
      <c r="ALO45" s="49"/>
      <c r="ALP45" s="49"/>
      <c r="ALQ45" s="49"/>
      <c r="ALR45" s="67">
        <f t="shared" si="2143"/>
        <v>0</v>
      </c>
      <c r="ALS45" s="68">
        <f t="shared" si="2144"/>
        <v>0</v>
      </c>
      <c r="ALT45" s="48"/>
      <c r="ALU45" s="49"/>
      <c r="ALV45" s="49"/>
      <c r="ALW45" s="49"/>
      <c r="ALX45" s="49"/>
      <c r="ALY45" s="49"/>
      <c r="ALZ45" s="67">
        <f t="shared" si="2145"/>
        <v>0</v>
      </c>
      <c r="AMA45" s="68">
        <f t="shared" si="2146"/>
        <v>0</v>
      </c>
      <c r="AMB45" s="48"/>
      <c r="AMC45" s="49"/>
      <c r="AMD45" s="49"/>
      <c r="AME45" s="49"/>
      <c r="AMF45" s="49"/>
      <c r="AMG45" s="49"/>
      <c r="AMH45" s="67">
        <f t="shared" si="2147"/>
        <v>0</v>
      </c>
      <c r="AMI45" s="68">
        <f t="shared" si="2148"/>
        <v>0</v>
      </c>
      <c r="AMJ45" s="48"/>
      <c r="AMK45" s="49"/>
      <c r="AML45" s="49"/>
      <c r="AMM45" s="49"/>
      <c r="AMN45" s="49"/>
      <c r="AMO45" s="49"/>
      <c r="AMP45" s="67">
        <f t="shared" si="2149"/>
        <v>0</v>
      </c>
      <c r="AMQ45" s="68">
        <f t="shared" si="2150"/>
        <v>0</v>
      </c>
      <c r="AMR45" s="48"/>
      <c r="AMS45" s="49"/>
      <c r="AMT45" s="49"/>
      <c r="AMU45" s="49"/>
      <c r="AMV45" s="49"/>
      <c r="AMW45" s="49"/>
      <c r="AMX45" s="67">
        <f t="shared" si="2151"/>
        <v>0</v>
      </c>
      <c r="AMY45" s="68">
        <f t="shared" si="2152"/>
        <v>0</v>
      </c>
      <c r="AMZ45" s="48"/>
      <c r="ANA45" s="49"/>
      <c r="ANB45" s="49"/>
      <c r="ANC45" s="49"/>
      <c r="AND45" s="49"/>
      <c r="ANE45" s="49"/>
      <c r="ANF45" s="67">
        <f t="shared" si="2153"/>
        <v>0</v>
      </c>
      <c r="ANG45" s="68">
        <f t="shared" si="2154"/>
        <v>0</v>
      </c>
      <c r="ANH45" s="48"/>
      <c r="ANI45" s="49"/>
      <c r="ANJ45" s="49"/>
      <c r="ANK45" s="49"/>
      <c r="ANL45" s="49"/>
      <c r="ANM45" s="49"/>
      <c r="ANN45" s="67">
        <f t="shared" si="2155"/>
        <v>0</v>
      </c>
      <c r="ANO45" s="68">
        <f t="shared" si="2156"/>
        <v>0</v>
      </c>
      <c r="ANP45" s="48"/>
      <c r="ANQ45" s="49"/>
      <c r="ANR45" s="49"/>
      <c r="ANS45" s="49"/>
      <c r="ANT45" s="49"/>
      <c r="ANU45" s="49"/>
      <c r="ANV45" s="67">
        <f t="shared" si="2157"/>
        <v>0</v>
      </c>
      <c r="ANW45" s="68">
        <f t="shared" si="2158"/>
        <v>0</v>
      </c>
      <c r="ANX45" s="82"/>
      <c r="ANY45" s="83"/>
      <c r="ANZ45" s="83"/>
      <c r="AOA45" s="83"/>
      <c r="AOB45" s="83"/>
      <c r="AOC45" s="83"/>
      <c r="AOD45" s="67">
        <f t="shared" si="2159"/>
        <v>0</v>
      </c>
      <c r="AOE45" s="68">
        <f t="shared" si="2160"/>
        <v>0</v>
      </c>
      <c r="AOF45" s="48"/>
      <c r="AOG45" s="49"/>
      <c r="AOH45" s="49"/>
      <c r="AOI45" s="49"/>
      <c r="AOJ45" s="49"/>
      <c r="AOK45" s="49"/>
      <c r="AOL45" s="67">
        <f t="shared" si="2161"/>
        <v>0</v>
      </c>
      <c r="AOM45" s="68">
        <f t="shared" si="2162"/>
        <v>0</v>
      </c>
      <c r="AON45" s="48"/>
      <c r="AOO45" s="49"/>
      <c r="AOP45" s="49"/>
      <c r="AOQ45" s="49"/>
      <c r="AOR45" s="49"/>
      <c r="AOS45" s="49"/>
      <c r="AOT45" s="67">
        <f t="shared" si="2163"/>
        <v>0</v>
      </c>
      <c r="AOU45" s="68">
        <f t="shared" si="2164"/>
        <v>0</v>
      </c>
      <c r="AOV45" s="48"/>
      <c r="AOW45" s="49"/>
      <c r="AOX45" s="49"/>
      <c r="AOY45" s="49"/>
      <c r="AOZ45" s="49"/>
      <c r="APA45" s="49"/>
      <c r="APB45" s="67">
        <f t="shared" si="2165"/>
        <v>0</v>
      </c>
      <c r="APC45" s="68">
        <f t="shared" si="2166"/>
        <v>0</v>
      </c>
      <c r="APD45" s="48"/>
      <c r="APE45" s="49"/>
      <c r="APF45" s="49"/>
      <c r="APG45" s="49"/>
      <c r="APH45" s="49"/>
      <c r="API45" s="49"/>
      <c r="APJ45" s="67">
        <f t="shared" si="2167"/>
        <v>0</v>
      </c>
      <c r="APK45" s="68">
        <f t="shared" si="2168"/>
        <v>0</v>
      </c>
      <c r="APL45" s="48"/>
      <c r="APM45" s="49"/>
      <c r="APN45" s="49"/>
      <c r="APO45" s="49"/>
      <c r="APP45" s="49"/>
      <c r="APQ45" s="49"/>
      <c r="APR45" s="67">
        <f t="shared" si="2169"/>
        <v>0</v>
      </c>
      <c r="APS45" s="68">
        <f t="shared" si="2170"/>
        <v>0</v>
      </c>
      <c r="APT45" s="48"/>
      <c r="APU45" s="49"/>
      <c r="APV45" s="49"/>
      <c r="APW45" s="49"/>
      <c r="APX45" s="49"/>
      <c r="APY45" s="49"/>
      <c r="APZ45" s="67">
        <f t="shared" si="2171"/>
        <v>0</v>
      </c>
      <c r="AQA45" s="68">
        <f t="shared" si="2172"/>
        <v>0</v>
      </c>
      <c r="AQB45" s="48"/>
      <c r="AQC45" s="49"/>
      <c r="AQD45" s="49"/>
      <c r="AQE45" s="49"/>
      <c r="AQF45" s="49"/>
      <c r="AQG45" s="49"/>
      <c r="AQH45" s="67">
        <f t="shared" si="2173"/>
        <v>0</v>
      </c>
      <c r="AQI45" s="68">
        <f t="shared" si="2174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75"/>
        <v>220</v>
      </c>
      <c r="AQQ45" s="68">
        <f t="shared" si="2176"/>
        <v>36.666666666666664</v>
      </c>
      <c r="AQR45" s="48"/>
      <c r="AQS45" s="49"/>
      <c r="AQT45" s="49"/>
      <c r="AQU45" s="49"/>
      <c r="AQV45" s="49"/>
      <c r="AQW45" s="49"/>
      <c r="AQX45" s="67">
        <f t="shared" si="2177"/>
        <v>0</v>
      </c>
      <c r="AQY45" s="68">
        <f t="shared" si="2178"/>
        <v>0</v>
      </c>
      <c r="AQZ45" s="48"/>
      <c r="ARA45" s="49"/>
      <c r="ARB45" s="49"/>
      <c r="ARC45" s="49"/>
      <c r="ARD45" s="49"/>
      <c r="ARE45" s="49"/>
      <c r="ARF45" s="67">
        <f t="shared" si="2179"/>
        <v>0</v>
      </c>
      <c r="ARG45" s="68">
        <f t="shared" si="2180"/>
        <v>0</v>
      </c>
      <c r="ARH45" s="48"/>
      <c r="ARI45" s="49"/>
      <c r="ARJ45" s="49"/>
      <c r="ARK45" s="49"/>
      <c r="ARL45" s="49"/>
      <c r="ARM45" s="49"/>
      <c r="ARN45" s="67">
        <f t="shared" si="2181"/>
        <v>0</v>
      </c>
      <c r="ARO45" s="68">
        <f t="shared" si="2182"/>
        <v>0</v>
      </c>
      <c r="ARP45" s="48"/>
      <c r="ARQ45" s="49"/>
      <c r="ARR45" s="49"/>
      <c r="ARS45" s="49"/>
      <c r="ART45" s="49"/>
      <c r="ARU45" s="49"/>
      <c r="ARV45" s="67">
        <f t="shared" si="2183"/>
        <v>0</v>
      </c>
      <c r="ARW45" s="68">
        <f t="shared" si="2184"/>
        <v>0</v>
      </c>
      <c r="ARX45" s="48"/>
      <c r="ARY45" s="49"/>
      <c r="ARZ45" s="49"/>
      <c r="ASA45" s="49"/>
      <c r="ASB45" s="49"/>
      <c r="ASC45" s="49"/>
      <c r="ASD45" s="67">
        <f t="shared" si="2185"/>
        <v>0</v>
      </c>
      <c r="ASE45" s="68">
        <f t="shared" si="2186"/>
        <v>0</v>
      </c>
      <c r="ASF45" s="48"/>
      <c r="ASG45" s="49"/>
      <c r="ASH45" s="49"/>
      <c r="ASI45" s="49"/>
      <c r="ASJ45" s="49"/>
      <c r="ASK45" s="49"/>
      <c r="ASL45" s="67">
        <f t="shared" si="2187"/>
        <v>0</v>
      </c>
      <c r="ASM45" s="68">
        <f t="shared" si="2188"/>
        <v>0</v>
      </c>
      <c r="ASN45" s="48"/>
      <c r="ASO45" s="49"/>
      <c r="ASP45" s="49"/>
      <c r="ASQ45" s="49"/>
      <c r="ASR45" s="49"/>
      <c r="ASS45" s="49"/>
      <c r="AST45" s="67">
        <f t="shared" si="2189"/>
        <v>0</v>
      </c>
      <c r="ASU45" s="68">
        <f t="shared" si="2190"/>
        <v>0</v>
      </c>
      <c r="ASV45" s="48"/>
      <c r="ASW45" s="49"/>
      <c r="ASX45" s="49"/>
      <c r="ASY45" s="49"/>
      <c r="ASZ45" s="49"/>
      <c r="ATA45" s="49"/>
      <c r="ATB45" s="67">
        <f t="shared" si="2191"/>
        <v>0</v>
      </c>
      <c r="ATC45" s="68">
        <f t="shared" si="2192"/>
        <v>0</v>
      </c>
      <c r="ATD45" s="48"/>
      <c r="ATE45" s="49"/>
      <c r="ATF45" s="49"/>
      <c r="ATG45" s="49"/>
      <c r="ATH45" s="49"/>
      <c r="ATI45" s="49"/>
      <c r="ATJ45" s="67">
        <f t="shared" si="2193"/>
        <v>0</v>
      </c>
      <c r="ATK45" s="68">
        <f t="shared" si="2194"/>
        <v>0</v>
      </c>
      <c r="ATL45" s="48"/>
      <c r="ATM45" s="49"/>
      <c r="ATN45" s="49"/>
      <c r="ATO45" s="49"/>
      <c r="ATP45" s="49"/>
      <c r="ATQ45" s="49"/>
      <c r="ATR45" s="67">
        <f t="shared" si="2195"/>
        <v>0</v>
      </c>
      <c r="ATS45" s="68">
        <f t="shared" si="2196"/>
        <v>0</v>
      </c>
      <c r="ATT45" s="48"/>
      <c r="ATU45" s="49"/>
      <c r="ATV45" s="49"/>
      <c r="ATW45" s="49"/>
      <c r="ATX45" s="49"/>
      <c r="ATY45" s="49"/>
      <c r="ATZ45" s="67">
        <f t="shared" si="2197"/>
        <v>0</v>
      </c>
      <c r="AUA45" s="68">
        <f t="shared" si="2198"/>
        <v>0</v>
      </c>
      <c r="AUB45" s="48"/>
      <c r="AUC45" s="49"/>
      <c r="AUD45" s="49"/>
      <c r="AUE45" s="49"/>
      <c r="AUF45" s="49"/>
      <c r="AUG45" s="49"/>
      <c r="AUH45" s="67">
        <f t="shared" si="2199"/>
        <v>0</v>
      </c>
      <c r="AUI45" s="68">
        <f t="shared" si="2200"/>
        <v>0</v>
      </c>
      <c r="AUJ45" s="48"/>
      <c r="AUK45" s="49"/>
      <c r="AUL45" s="49"/>
      <c r="AUM45" s="49"/>
      <c r="AUN45" s="49"/>
      <c r="AUO45" s="49"/>
      <c r="AUP45" s="67">
        <f t="shared" si="2201"/>
        <v>0</v>
      </c>
      <c r="AUQ45" s="68">
        <f t="shared" si="2202"/>
        <v>0</v>
      </c>
      <c r="AUR45" s="48"/>
      <c r="AUS45" s="49"/>
      <c r="AUT45" s="49"/>
      <c r="AUU45" s="49"/>
      <c r="AUV45" s="49"/>
      <c r="AUW45" s="49"/>
      <c r="AUX45" s="67">
        <f t="shared" si="2203"/>
        <v>0</v>
      </c>
      <c r="AUY45" s="68">
        <f t="shared" si="2204"/>
        <v>0</v>
      </c>
      <c r="AUZ45" s="48"/>
      <c r="AVA45" s="49"/>
      <c r="AVB45" s="49"/>
      <c r="AVC45" s="49"/>
      <c r="AVD45" s="49"/>
      <c r="AVE45" s="49"/>
      <c r="AVF45" s="67">
        <f t="shared" si="2205"/>
        <v>0</v>
      </c>
      <c r="AVG45" s="68">
        <f t="shared" si="2206"/>
        <v>0</v>
      </c>
      <c r="AVH45" s="48"/>
      <c r="AVI45" s="49"/>
      <c r="AVJ45" s="49"/>
      <c r="AVK45" s="49"/>
      <c r="AVL45" s="49"/>
      <c r="AVM45" s="49"/>
      <c r="AVN45" s="67">
        <f t="shared" si="2207"/>
        <v>0</v>
      </c>
      <c r="AVO45" s="68">
        <f t="shared" si="2208"/>
        <v>0</v>
      </c>
      <c r="AVP45" s="48"/>
      <c r="AVQ45" s="49"/>
      <c r="AVR45" s="49"/>
      <c r="AVS45" s="49"/>
      <c r="AVT45" s="49"/>
      <c r="AVU45" s="49"/>
      <c r="AVV45" s="67">
        <f t="shared" si="2209"/>
        <v>0</v>
      </c>
      <c r="AVW45" s="68">
        <f t="shared" si="2210"/>
        <v>0</v>
      </c>
      <c r="AVX45" s="48"/>
      <c r="AVY45" s="49"/>
      <c r="AVZ45" s="49"/>
      <c r="AWA45" s="49"/>
      <c r="AWB45" s="49"/>
      <c r="AWC45" s="49"/>
      <c r="AWD45" s="67">
        <f t="shared" si="2211"/>
        <v>0</v>
      </c>
      <c r="AWE45" s="68">
        <f t="shared" si="2212"/>
        <v>0</v>
      </c>
      <c r="AWF45" s="48"/>
      <c r="AWG45" s="49"/>
      <c r="AWH45" s="49"/>
      <c r="AWI45" s="49"/>
      <c r="AWJ45" s="49"/>
      <c r="AWK45" s="49"/>
      <c r="AWL45" s="67">
        <f t="shared" si="2213"/>
        <v>0</v>
      </c>
      <c r="AWM45" s="184">
        <f t="shared" si="2214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15"/>
        <v>220</v>
      </c>
      <c r="AWU45" s="43">
        <f t="shared" si="2216"/>
        <v>36.666666666666664</v>
      </c>
      <c r="AWV45" s="48"/>
      <c r="AWW45" s="49"/>
      <c r="AWX45" s="49"/>
      <c r="AWY45" s="49"/>
      <c r="AWZ45" s="49"/>
      <c r="AXA45" s="49"/>
      <c r="AXB45" s="42">
        <f t="shared" si="2217"/>
        <v>0</v>
      </c>
      <c r="AXC45" s="43">
        <f t="shared" si="2218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9"/>
        <v>220</v>
      </c>
      <c r="AXK45" s="43">
        <f t="shared" si="2220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21"/>
        <v>303</v>
      </c>
      <c r="AXS45" s="43">
        <f t="shared" si="2222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23"/>
        <v>137</v>
      </c>
      <c r="AYA45" s="43">
        <f t="shared" si="2224"/>
        <v>22.833333333333332</v>
      </c>
      <c r="AYB45" s="48"/>
      <c r="AYC45" s="49"/>
      <c r="AYD45" s="49"/>
      <c r="AYE45" s="49"/>
      <c r="AYF45" s="49"/>
      <c r="AYG45" s="49"/>
      <c r="AYH45" s="42">
        <f t="shared" si="2225"/>
        <v>0</v>
      </c>
      <c r="AYI45" s="43">
        <f t="shared" si="2226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7"/>
        <v>220</v>
      </c>
      <c r="AYQ45" s="43">
        <f t="shared" si="2228"/>
        <v>36.666666666666664</v>
      </c>
      <c r="AYR45" s="48"/>
      <c r="AYS45" s="49"/>
      <c r="AYT45" s="49"/>
      <c r="AYU45" s="49"/>
      <c r="AYV45" s="49"/>
      <c r="AYW45" s="49"/>
      <c r="AYX45" s="42">
        <f t="shared" si="2229"/>
        <v>0</v>
      </c>
      <c r="AYY45" s="43">
        <f t="shared" si="2230"/>
        <v>0</v>
      </c>
      <c r="AYZ45" s="48"/>
      <c r="AZA45" s="49"/>
      <c r="AZB45" s="49"/>
      <c r="AZC45" s="49"/>
      <c r="AZD45" s="49"/>
      <c r="AZE45" s="49"/>
      <c r="AZF45" s="42">
        <f t="shared" si="2231"/>
        <v>0</v>
      </c>
      <c r="AZG45" s="43">
        <f t="shared" si="2232"/>
        <v>0</v>
      </c>
      <c r="AZH45" s="48"/>
      <c r="AZI45" s="49"/>
      <c r="AZJ45" s="49"/>
      <c r="AZK45" s="49"/>
      <c r="AZL45" s="49"/>
      <c r="AZM45" s="49"/>
      <c r="AZN45" s="42">
        <f t="shared" si="2233"/>
        <v>0</v>
      </c>
      <c r="AZO45" s="43">
        <f t="shared" si="2234"/>
        <v>0</v>
      </c>
      <c r="AZP45" s="48"/>
      <c r="AZQ45" s="49"/>
      <c r="AZR45" s="49"/>
      <c r="AZS45" s="49"/>
      <c r="AZT45" s="49"/>
      <c r="AZU45" s="49"/>
      <c r="AZV45" s="42">
        <f t="shared" si="2235"/>
        <v>0</v>
      </c>
      <c r="AZW45" s="43">
        <f t="shared" si="2236"/>
        <v>0</v>
      </c>
      <c r="AZX45" s="82"/>
      <c r="AZY45" s="83"/>
      <c r="AZZ45" s="83"/>
      <c r="BAA45" s="83"/>
      <c r="BAB45" s="83"/>
      <c r="BAC45" s="83"/>
      <c r="BAD45" s="42">
        <f t="shared" si="2237"/>
        <v>0</v>
      </c>
      <c r="BAE45" s="43">
        <f t="shared" si="2238"/>
        <v>0</v>
      </c>
      <c r="BAF45" s="48"/>
      <c r="BAG45" s="49"/>
      <c r="BAH45" s="49"/>
      <c r="BAI45" s="49"/>
      <c r="BAJ45" s="49"/>
      <c r="BAK45" s="49"/>
      <c r="BAL45" s="42">
        <f t="shared" si="2239"/>
        <v>0</v>
      </c>
      <c r="BAM45" s="43">
        <f t="shared" si="2240"/>
        <v>0</v>
      </c>
      <c r="BAN45" s="48"/>
      <c r="BAO45" s="49"/>
      <c r="BAP45" s="49"/>
      <c r="BAQ45" s="49"/>
      <c r="BAR45" s="49"/>
      <c r="BAS45" s="49"/>
      <c r="BAT45" s="42">
        <f t="shared" si="2241"/>
        <v>0</v>
      </c>
      <c r="BAU45" s="43">
        <f t="shared" si="2242"/>
        <v>0</v>
      </c>
      <c r="BAV45" s="48"/>
      <c r="BAW45" s="49"/>
      <c r="BAX45" s="49"/>
      <c r="BAY45" s="49"/>
      <c r="BAZ45" s="49"/>
      <c r="BBA45" s="49"/>
      <c r="BBB45" s="42">
        <f t="shared" si="2243"/>
        <v>0</v>
      </c>
      <c r="BBC45" s="43">
        <f t="shared" si="2244"/>
        <v>0</v>
      </c>
      <c r="BBD45" s="48"/>
      <c r="BBE45" s="49"/>
      <c r="BBF45" s="49"/>
      <c r="BBG45" s="49"/>
      <c r="BBH45" s="49"/>
      <c r="BBI45" s="49"/>
      <c r="BBJ45" s="42">
        <f t="shared" si="2245"/>
        <v>0</v>
      </c>
      <c r="BBK45" s="43">
        <f t="shared" si="2246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7"/>
        <v>1345</v>
      </c>
      <c r="BBS45" s="43">
        <f t="shared" si="2248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9"/>
        <v>110</v>
      </c>
      <c r="BCA45" s="43">
        <f t="shared" si="2250"/>
        <v>18.333333333333332</v>
      </c>
      <c r="BCB45" s="48"/>
      <c r="BCC45" s="49"/>
      <c r="BCD45" s="49"/>
      <c r="BCE45" s="49"/>
      <c r="BCF45" s="49"/>
      <c r="BCG45" s="49"/>
      <c r="BCH45" s="42">
        <f t="shared" si="2251"/>
        <v>0</v>
      </c>
      <c r="BCI45" s="43">
        <f t="shared" si="2252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53"/>
        <v>220</v>
      </c>
      <c r="BCQ45" s="43">
        <f t="shared" si="2254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55"/>
        <v>220</v>
      </c>
      <c r="BCY45" s="43">
        <f t="shared" si="2256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7"/>
        <v>220</v>
      </c>
      <c r="BDG45" s="43">
        <f t="shared" si="2258"/>
        <v>36.666666666666664</v>
      </c>
      <c r="BDH45" s="48"/>
      <c r="BDI45" s="49"/>
      <c r="BDJ45" s="49"/>
      <c r="BDK45" s="49"/>
      <c r="BDL45" s="49"/>
      <c r="BDM45" s="49"/>
      <c r="BDN45" s="42">
        <f t="shared" si="2259"/>
        <v>0</v>
      </c>
      <c r="BDO45" s="43">
        <f t="shared" si="2260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61"/>
        <v>110</v>
      </c>
      <c r="BDW45" s="43">
        <f t="shared" si="2262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63"/>
        <v>220</v>
      </c>
      <c r="BEE45" s="43">
        <f t="shared" si="2264"/>
        <v>36.666666666666664</v>
      </c>
      <c r="BEF45" s="48"/>
      <c r="BEG45" s="49"/>
      <c r="BEH45" s="49"/>
      <c r="BEI45" s="49"/>
      <c r="BEJ45" s="49"/>
      <c r="BEK45" s="49"/>
      <c r="BEL45" s="42">
        <f t="shared" si="2265"/>
        <v>0</v>
      </c>
      <c r="BEM45" s="43">
        <f t="shared" si="2266"/>
        <v>0</v>
      </c>
      <c r="BEN45" s="48"/>
      <c r="BEO45" s="49"/>
      <c r="BEP45" s="49"/>
      <c r="BEQ45" s="49"/>
      <c r="BER45" s="49"/>
      <c r="BES45" s="49"/>
      <c r="BET45" s="42">
        <f t="shared" si="2267"/>
        <v>0</v>
      </c>
      <c r="BEU45" s="43">
        <f t="shared" si="2268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9"/>
        <v>220</v>
      </c>
      <c r="BFC45" s="43">
        <f t="shared" si="2270"/>
        <v>36.666666666666664</v>
      </c>
      <c r="BFD45" s="48"/>
      <c r="BFE45" s="49"/>
      <c r="BFF45" s="49"/>
      <c r="BFG45" s="49"/>
      <c r="BFH45" s="49"/>
      <c r="BFI45" s="49"/>
      <c r="BFJ45" s="42">
        <f t="shared" si="2271"/>
        <v>0</v>
      </c>
      <c r="BFK45" s="43">
        <f t="shared" si="2272"/>
        <v>0</v>
      </c>
      <c r="BFL45" s="48"/>
      <c r="BFM45" s="49"/>
      <c r="BFN45" s="49"/>
      <c r="BFO45" s="49"/>
      <c r="BFP45" s="49"/>
      <c r="BFQ45" s="49"/>
      <c r="BFR45" s="42">
        <f t="shared" si="2273"/>
        <v>0</v>
      </c>
      <c r="BFS45" s="43">
        <f t="shared" si="2274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75"/>
        <v>110</v>
      </c>
      <c r="BGA45" s="43">
        <f t="shared" si="2276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7"/>
        <v>222</v>
      </c>
      <c r="BGI45" s="43">
        <f t="shared" si="2278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9"/>
        <v>110</v>
      </c>
      <c r="BGQ45" s="43">
        <f t="shared" si="2280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81"/>
        <v>220</v>
      </c>
      <c r="BGY45" s="43">
        <f t="shared" si="2282"/>
        <v>36.666666666666664</v>
      </c>
      <c r="BGZ45" s="239"/>
      <c r="BHA45" s="1"/>
      <c r="BHB45" s="1"/>
      <c r="BHC45" s="1"/>
      <c r="BHD45" s="1"/>
      <c r="BHE45" s="1"/>
      <c r="BHF45" s="42">
        <f t="shared" si="2283"/>
        <v>0</v>
      </c>
      <c r="BHG45" s="43">
        <f t="shared" si="2284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85"/>
        <v>220</v>
      </c>
      <c r="BHO45" s="43">
        <f t="shared" si="2286"/>
        <v>36.666666666666664</v>
      </c>
      <c r="BHP45" s="48"/>
      <c r="BHQ45" s="49"/>
      <c r="BHR45" s="49"/>
      <c r="BHS45" s="49"/>
      <c r="BHT45" s="49"/>
      <c r="BHU45" s="49"/>
      <c r="BHV45" s="42">
        <f t="shared" si="2287"/>
        <v>0</v>
      </c>
      <c r="BHW45" s="43">
        <f t="shared" si="2288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9"/>
        <v>440</v>
      </c>
      <c r="BIE45" s="43">
        <f t="shared" si="2290"/>
        <v>73.333333333333329</v>
      </c>
      <c r="BIF45" s="48"/>
      <c r="BIG45" s="49"/>
      <c r="BIH45" s="49"/>
      <c r="BII45" s="49"/>
      <c r="BIJ45" s="49"/>
      <c r="BIK45" s="49"/>
      <c r="BIL45" s="42">
        <f t="shared" si="2291"/>
        <v>0</v>
      </c>
      <c r="BIM45" s="43">
        <f t="shared" si="2292"/>
        <v>0</v>
      </c>
      <c r="BIN45" s="48"/>
      <c r="BIO45" s="49"/>
      <c r="BIP45" s="49"/>
      <c r="BIQ45" s="49"/>
      <c r="BIR45" s="49"/>
      <c r="BIS45" s="49"/>
      <c r="BIT45" s="42">
        <f t="shared" si="2293"/>
        <v>0</v>
      </c>
      <c r="BIU45" s="101">
        <f t="shared" si="2294"/>
        <v>0</v>
      </c>
      <c r="BIV45" s="195"/>
      <c r="BIW45" s="49"/>
      <c r="BIX45" s="49"/>
      <c r="BIY45" s="49"/>
      <c r="BIZ45" s="49"/>
      <c r="BJA45" s="49"/>
      <c r="BJB45" s="42">
        <f t="shared" si="2295"/>
        <v>0</v>
      </c>
      <c r="BJC45" s="101">
        <f t="shared" si="2296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7"/>
        <v>220</v>
      </c>
      <c r="BJK45" s="43">
        <f t="shared" si="2298"/>
        <v>36.666666666666664</v>
      </c>
      <c r="BJL45" s="48"/>
      <c r="BJM45" s="49"/>
      <c r="BJN45" s="49"/>
      <c r="BJO45" s="49"/>
      <c r="BJP45" s="49"/>
      <c r="BJQ45" s="49"/>
      <c r="BJR45" s="42">
        <f t="shared" si="2299"/>
        <v>0</v>
      </c>
      <c r="BJS45" s="43">
        <f t="shared" si="2300"/>
        <v>0</v>
      </c>
      <c r="BJT45" s="48"/>
      <c r="BJU45" s="49"/>
      <c r="BJV45" s="49"/>
      <c r="BJW45" s="49"/>
      <c r="BJX45" s="49"/>
      <c r="BJY45" s="49"/>
      <c r="BJZ45" s="42">
        <f t="shared" si="2301"/>
        <v>0</v>
      </c>
      <c r="BKA45" s="43">
        <f t="shared" si="2302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303"/>
        <v>220</v>
      </c>
      <c r="BKI45" s="68">
        <f t="shared" si="2304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305"/>
        <v>220</v>
      </c>
      <c r="BKQ45" s="43">
        <f t="shared" si="2306"/>
        <v>36.666666666666664</v>
      </c>
      <c r="BKR45" s="48"/>
      <c r="BKS45" s="49"/>
      <c r="BKT45" s="49"/>
      <c r="BKU45" s="49"/>
      <c r="BKV45" s="49"/>
      <c r="BKW45" s="49"/>
      <c r="BKX45" s="42">
        <f t="shared" si="2307"/>
        <v>0</v>
      </c>
      <c r="BKY45" s="43">
        <f t="shared" si="2308"/>
        <v>0</v>
      </c>
      <c r="BKZ45" s="48"/>
      <c r="BLA45" s="49"/>
      <c r="BLB45" s="49"/>
      <c r="BLC45" s="49"/>
      <c r="BLD45" s="49"/>
      <c r="BLE45" s="49"/>
      <c r="BLF45" s="42">
        <f t="shared" si="2309"/>
        <v>0</v>
      </c>
      <c r="BLG45" s="43">
        <f t="shared" si="2310"/>
        <v>0</v>
      </c>
      <c r="BLH45" s="48"/>
      <c r="BLI45" s="49"/>
      <c r="BLJ45" s="49"/>
      <c r="BLK45" s="49"/>
      <c r="BLL45" s="49"/>
      <c r="BLM45" s="49"/>
      <c r="BLN45" s="42">
        <f t="shared" si="2311"/>
        <v>0</v>
      </c>
      <c r="BLO45" s="43">
        <f t="shared" si="2312"/>
        <v>0</v>
      </c>
      <c r="BLP45" s="48"/>
      <c r="BLQ45" s="49"/>
      <c r="BLR45" s="49"/>
      <c r="BLS45" s="49"/>
      <c r="BLT45" s="49"/>
      <c r="BLU45" s="49"/>
      <c r="BLV45" s="42">
        <f t="shared" si="2313"/>
        <v>0</v>
      </c>
      <c r="BLW45" s="43">
        <f t="shared" si="2314"/>
        <v>0</v>
      </c>
      <c r="BLX45" s="48"/>
      <c r="BLY45" s="49"/>
      <c r="BLZ45" s="49"/>
      <c r="BMA45" s="49"/>
      <c r="BMB45" s="49"/>
      <c r="BMC45" s="49"/>
      <c r="BMD45" s="42">
        <f t="shared" si="2315"/>
        <v>0</v>
      </c>
      <c r="BME45" s="43">
        <f t="shared" si="2316"/>
        <v>0</v>
      </c>
      <c r="BMF45" s="48"/>
      <c r="BMG45" s="49"/>
      <c r="BMH45" s="49"/>
      <c r="BMI45" s="49"/>
      <c r="BMJ45" s="49"/>
      <c r="BMK45" s="49"/>
      <c r="BML45" s="42">
        <f t="shared" si="2317"/>
        <v>0</v>
      </c>
      <c r="BMM45" s="43">
        <f t="shared" si="2318"/>
        <v>0</v>
      </c>
      <c r="BMN45" s="48"/>
      <c r="BMO45" s="49"/>
      <c r="BMP45" s="49"/>
      <c r="BMQ45" s="49"/>
      <c r="BMR45" s="49"/>
      <c r="BMS45" s="49"/>
      <c r="BMT45" s="42">
        <f t="shared" si="2319"/>
        <v>0</v>
      </c>
      <c r="BMU45" s="43">
        <f t="shared" si="2320"/>
        <v>0</v>
      </c>
      <c r="BMV45" s="48"/>
      <c r="BMW45" s="49"/>
      <c r="BMX45" s="49"/>
      <c r="BMY45" s="49"/>
      <c r="BMZ45" s="49"/>
      <c r="BNA45" s="49"/>
      <c r="BNB45" s="42">
        <f t="shared" si="2321"/>
        <v>0</v>
      </c>
      <c r="BNC45" s="43">
        <f t="shared" si="2322"/>
        <v>0</v>
      </c>
      <c r="BND45" s="48"/>
      <c r="BNE45" s="49"/>
      <c r="BNF45" s="49"/>
      <c r="BNG45" s="49"/>
      <c r="BNH45" s="49"/>
      <c r="BNI45" s="49"/>
      <c r="BNJ45" s="42">
        <f t="shared" si="2323"/>
        <v>0</v>
      </c>
      <c r="BNK45" s="43">
        <f t="shared" si="2324"/>
        <v>0</v>
      </c>
      <c r="BNL45" s="48"/>
      <c r="BNM45" s="49"/>
      <c r="BNN45" s="49"/>
      <c r="BNO45" s="49"/>
      <c r="BNP45" s="49"/>
      <c r="BNQ45" s="49"/>
      <c r="BNR45" s="42">
        <f t="shared" si="2325"/>
        <v>0</v>
      </c>
      <c r="BNS45" s="43">
        <f t="shared" si="2326"/>
        <v>0</v>
      </c>
      <c r="BNT45" s="48"/>
      <c r="BNU45" s="49"/>
      <c r="BNV45" s="49"/>
      <c r="BNW45" s="49"/>
      <c r="BNX45" s="49"/>
      <c r="BNY45" s="49"/>
      <c r="BNZ45" s="42">
        <f t="shared" si="2327"/>
        <v>0</v>
      </c>
      <c r="BOA45" s="43">
        <f t="shared" si="2328"/>
        <v>0</v>
      </c>
      <c r="BOB45" s="48"/>
      <c r="BOC45" s="49"/>
      <c r="BOD45" s="49"/>
      <c r="BOE45" s="49"/>
      <c r="BOF45" s="49"/>
      <c r="BOG45" s="49"/>
      <c r="BOH45" s="42">
        <f t="shared" si="2329"/>
        <v>0</v>
      </c>
      <c r="BOI45" s="43">
        <f t="shared" si="2330"/>
        <v>0</v>
      </c>
      <c r="BOJ45" s="48"/>
      <c r="BOK45" s="49"/>
      <c r="BOL45" s="49"/>
      <c r="BOM45" s="49"/>
      <c r="BON45" s="49"/>
      <c r="BOO45" s="49"/>
      <c r="BOP45" s="42">
        <f t="shared" si="2331"/>
        <v>0</v>
      </c>
      <c r="BOQ45" s="43">
        <f t="shared" si="2332"/>
        <v>0</v>
      </c>
      <c r="BOR45" s="48"/>
      <c r="BOS45" s="49"/>
      <c r="BOT45" s="49"/>
      <c r="BOU45" s="49"/>
      <c r="BOV45" s="49"/>
      <c r="BOW45" s="49"/>
      <c r="BOX45" s="42">
        <f t="shared" si="2333"/>
        <v>0</v>
      </c>
      <c r="BOY45" s="43">
        <f t="shared" si="2334"/>
        <v>0</v>
      </c>
      <c r="BOZ45" s="48"/>
      <c r="BPA45" s="49"/>
      <c r="BPB45" s="49"/>
      <c r="BPC45" s="49"/>
      <c r="BPD45" s="49"/>
      <c r="BPE45" s="49"/>
      <c r="BPF45" s="42">
        <f t="shared" si="2335"/>
        <v>0</v>
      </c>
      <c r="BPG45" s="43">
        <f t="shared" si="2336"/>
        <v>0</v>
      </c>
      <c r="BPH45" s="48"/>
      <c r="BPI45" s="49"/>
      <c r="BPJ45" s="49"/>
      <c r="BPK45" s="49"/>
      <c r="BPL45" s="49"/>
      <c r="BPM45" s="49"/>
      <c r="BPN45" s="42">
        <f t="shared" si="2337"/>
        <v>0</v>
      </c>
      <c r="BPO45" s="43">
        <f t="shared" si="2338"/>
        <v>0</v>
      </c>
      <c r="BPP45" s="48"/>
      <c r="BPQ45" s="49"/>
      <c r="BPR45" s="49"/>
      <c r="BPS45" s="49"/>
      <c r="BPT45" s="49"/>
      <c r="BPU45" s="49"/>
      <c r="BPV45" s="42">
        <f t="shared" si="2339"/>
        <v>0</v>
      </c>
      <c r="BPW45" s="43">
        <f t="shared" si="2340"/>
        <v>0</v>
      </c>
      <c r="BPX45" s="48"/>
      <c r="BPY45" s="49"/>
      <c r="BPZ45" s="49"/>
      <c r="BQA45" s="49"/>
      <c r="BQB45" s="49"/>
      <c r="BQC45" s="49"/>
      <c r="BQD45" s="67">
        <f t="shared" si="2341"/>
        <v>0</v>
      </c>
      <c r="BQE45" s="43">
        <f t="shared" si="2342"/>
        <v>0</v>
      </c>
      <c r="BQF45" s="48"/>
      <c r="BQG45" s="49"/>
      <c r="BQH45" s="49"/>
      <c r="BQI45" s="49"/>
      <c r="BQJ45" s="49"/>
      <c r="BQK45" s="49"/>
      <c r="BQL45" s="67">
        <f t="shared" si="2343"/>
        <v>0</v>
      </c>
      <c r="BQM45" s="43">
        <f t="shared" si="2344"/>
        <v>0</v>
      </c>
      <c r="BQN45" s="48"/>
      <c r="BQO45" s="49"/>
      <c r="BQP45" s="49"/>
      <c r="BQQ45" s="49"/>
      <c r="BQR45" s="49"/>
      <c r="BQS45" s="49"/>
      <c r="BQT45" s="67">
        <f t="shared" si="2345"/>
        <v>0</v>
      </c>
      <c r="BQU45" s="43">
        <f t="shared" si="2346"/>
        <v>0</v>
      </c>
      <c r="BQV45" s="48"/>
      <c r="BQW45" s="49"/>
      <c r="BQX45" s="49"/>
      <c r="BQY45" s="49"/>
      <c r="BQZ45" s="49"/>
      <c r="BRA45" s="49"/>
      <c r="BRB45" s="67">
        <f t="shared" si="2347"/>
        <v>0</v>
      </c>
      <c r="BRC45" s="43">
        <f t="shared" si="2348"/>
        <v>0</v>
      </c>
      <c r="BRD45" s="48"/>
      <c r="BRE45" s="49"/>
      <c r="BRF45" s="49"/>
      <c r="BRG45" s="49"/>
      <c r="BRH45" s="49"/>
      <c r="BRI45" s="49"/>
      <c r="BRJ45" s="67">
        <f t="shared" si="2349"/>
        <v>0</v>
      </c>
      <c r="BRK45" s="43">
        <f t="shared" si="2350"/>
        <v>0</v>
      </c>
      <c r="BRL45" s="48"/>
      <c r="BRM45" s="49"/>
      <c r="BRN45" s="49"/>
      <c r="BRO45" s="49"/>
      <c r="BRP45" s="49"/>
      <c r="BRQ45" s="49"/>
      <c r="BRR45" s="67">
        <f t="shared" si="2351"/>
        <v>0</v>
      </c>
      <c r="BRS45" s="68">
        <f t="shared" si="2352"/>
        <v>0</v>
      </c>
      <c r="BRT45" s="63"/>
      <c r="BRU45" s="64"/>
      <c r="BRV45" s="64"/>
      <c r="BRW45" s="64"/>
      <c r="BRX45" s="64"/>
      <c r="BRY45" s="64"/>
      <c r="BRZ45" s="67">
        <f t="shared" si="2353"/>
        <v>0</v>
      </c>
      <c r="BSA45" s="43">
        <f t="shared" si="2354"/>
        <v>0</v>
      </c>
      <c r="BSB45" s="48"/>
      <c r="BSC45" s="49"/>
      <c r="BSD45" s="49"/>
      <c r="BSE45" s="49"/>
      <c r="BSF45" s="49"/>
      <c r="BSG45" s="49"/>
      <c r="BSH45" s="67">
        <f t="shared" si="2355"/>
        <v>0</v>
      </c>
      <c r="BSI45" s="43">
        <f t="shared" si="2356"/>
        <v>0</v>
      </c>
      <c r="BSJ45" s="48"/>
      <c r="BSK45" s="49"/>
      <c r="BSL45" s="49"/>
      <c r="BSM45" s="49"/>
      <c r="BSN45" s="49"/>
      <c r="BSO45" s="49"/>
      <c r="BSP45" s="67">
        <f t="shared" si="2357"/>
        <v>0</v>
      </c>
      <c r="BSQ45" s="43">
        <f t="shared" si="2358"/>
        <v>0</v>
      </c>
      <c r="BSR45" s="48"/>
      <c r="BSS45" s="49"/>
      <c r="BST45" s="49"/>
      <c r="BSU45" s="49"/>
      <c r="BSV45" s="49"/>
      <c r="BSW45" s="49"/>
      <c r="BSX45" s="67">
        <f t="shared" si="2359"/>
        <v>0</v>
      </c>
      <c r="BSY45" s="43">
        <f t="shared" si="2360"/>
        <v>0</v>
      </c>
      <c r="BSZ45" s="48"/>
      <c r="BTA45" s="49"/>
      <c r="BTB45" s="49"/>
      <c r="BTC45" s="49"/>
      <c r="BTD45" s="49"/>
      <c r="BTE45" s="49"/>
      <c r="BTF45" s="67">
        <f t="shared" si="2361"/>
        <v>0</v>
      </c>
      <c r="BTG45" s="43">
        <f t="shared" si="2362"/>
        <v>0</v>
      </c>
      <c r="BTH45" s="48"/>
      <c r="BTI45" s="49"/>
      <c r="BTJ45" s="49"/>
      <c r="BTK45" s="49"/>
      <c r="BTL45" s="49"/>
      <c r="BTM45" s="49"/>
      <c r="BTN45" s="67">
        <f t="shared" si="2363"/>
        <v>0</v>
      </c>
      <c r="BTO45" s="68">
        <f t="shared" si="2364"/>
        <v>0</v>
      </c>
      <c r="BTP45" s="48"/>
      <c r="BTQ45" s="49"/>
      <c r="BTR45" s="49"/>
      <c r="BTS45" s="49"/>
      <c r="BTT45" s="49"/>
      <c r="BTU45" s="49"/>
      <c r="BTV45" s="67">
        <f t="shared" si="2365"/>
        <v>0</v>
      </c>
      <c r="BTW45" s="43">
        <f t="shared" si="2366"/>
        <v>0</v>
      </c>
      <c r="BTX45" s="48"/>
      <c r="BTY45" s="49"/>
      <c r="BTZ45" s="49"/>
      <c r="BUA45" s="49"/>
      <c r="BUB45" s="49"/>
      <c r="BUC45" s="49"/>
      <c r="BUD45" s="67">
        <f t="shared" si="2367"/>
        <v>0</v>
      </c>
      <c r="BUE45" s="68">
        <f t="shared" si="2368"/>
        <v>0</v>
      </c>
      <c r="BUF45" s="48"/>
      <c r="BUG45" s="49"/>
      <c r="BUH45" s="49"/>
      <c r="BUI45" s="49"/>
      <c r="BUJ45" s="49"/>
      <c r="BUK45" s="49"/>
      <c r="BUL45" s="67">
        <f t="shared" si="2369"/>
        <v>0</v>
      </c>
      <c r="BUM45" s="68">
        <f t="shared" si="2370"/>
        <v>0</v>
      </c>
      <c r="BUN45" s="48"/>
      <c r="BUO45" s="49"/>
      <c r="BUP45" s="49"/>
      <c r="BUQ45" s="49"/>
      <c r="BUR45" s="49"/>
      <c r="BUS45" s="49"/>
      <c r="BUT45" s="67">
        <f t="shared" si="2371"/>
        <v>0</v>
      </c>
      <c r="BUU45" s="68">
        <f t="shared" si="2372"/>
        <v>0</v>
      </c>
      <c r="BUV45" s="48"/>
      <c r="BUW45" s="49"/>
      <c r="BUX45" s="49"/>
      <c r="BUY45" s="49"/>
      <c r="BUZ45" s="49"/>
      <c r="BVA45" s="49"/>
      <c r="BVB45" s="67">
        <f t="shared" si="2373"/>
        <v>0</v>
      </c>
      <c r="BVC45" s="68">
        <f t="shared" si="2374"/>
        <v>0</v>
      </c>
      <c r="BVD45" s="48"/>
      <c r="BVE45" s="49"/>
      <c r="BVF45" s="49"/>
      <c r="BVG45" s="49"/>
      <c r="BVH45" s="49"/>
      <c r="BVI45" s="49"/>
      <c r="BVJ45" s="67">
        <f t="shared" si="2375"/>
        <v>0</v>
      </c>
      <c r="BVK45" s="68">
        <f t="shared" si="2376"/>
        <v>0</v>
      </c>
      <c r="BVL45" s="48"/>
      <c r="BVM45" s="49"/>
      <c r="BVN45" s="49"/>
      <c r="BVO45" s="49"/>
      <c r="BVP45" s="49"/>
      <c r="BVQ45" s="49"/>
      <c r="BVR45" s="67">
        <f t="shared" si="2377"/>
        <v>0</v>
      </c>
      <c r="BVS45" s="68">
        <f t="shared" si="2378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9"/>
        <v>320</v>
      </c>
      <c r="BWA45" s="68">
        <f t="shared" si="2380"/>
        <v>53.333333333333336</v>
      </c>
      <c r="BWB45" s="48"/>
      <c r="BWC45" s="49"/>
      <c r="BWD45" s="49"/>
      <c r="BWE45" s="49"/>
      <c r="BWF45" s="49"/>
      <c r="BWG45" s="49"/>
      <c r="BWH45" s="67">
        <f t="shared" si="2381"/>
        <v>0</v>
      </c>
      <c r="BWI45" s="68">
        <f t="shared" si="2382"/>
        <v>0</v>
      </c>
      <c r="BWJ45" s="48"/>
      <c r="BWK45" s="49"/>
      <c r="BWL45" s="49"/>
      <c r="BWM45" s="49"/>
      <c r="BWN45" s="49"/>
      <c r="BWO45" s="49"/>
      <c r="BWP45" s="67">
        <f t="shared" si="2383"/>
        <v>0</v>
      </c>
      <c r="BWQ45" s="68">
        <f t="shared" si="2384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85"/>
        <v>400</v>
      </c>
      <c r="BWY45" s="68">
        <f t="shared" si="2386"/>
        <v>66.666666666666671</v>
      </c>
      <c r="BWZ45" s="48"/>
      <c r="BXA45" s="49"/>
      <c r="BXB45" s="49"/>
      <c r="BXC45" s="49"/>
      <c r="BXD45" s="49"/>
      <c r="BXE45" s="49"/>
      <c r="BXF45" s="67">
        <f t="shared" si="2387"/>
        <v>0</v>
      </c>
      <c r="BXG45" s="68">
        <f t="shared" si="2388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9"/>
        <v>200</v>
      </c>
      <c r="BXO45" s="68">
        <f t="shared" si="2390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91"/>
        <v>591</v>
      </c>
      <c r="BXW45" s="68">
        <f t="shared" si="1596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92"/>
        <v>200</v>
      </c>
      <c r="BYE45" s="68">
        <f t="shared" si="2393"/>
        <v>33.333333333333336</v>
      </c>
      <c r="BYF45" s="48"/>
      <c r="BYG45" s="49"/>
      <c r="BYH45" s="49"/>
      <c r="BYI45" s="49"/>
      <c r="BYJ45" s="49"/>
      <c r="BYK45" s="49"/>
      <c r="BYL45" s="67">
        <f t="shared" si="2394"/>
        <v>0</v>
      </c>
      <c r="BYM45" s="68">
        <f t="shared" si="2395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6"/>
        <v>319</v>
      </c>
      <c r="BYU45" s="68">
        <f t="shared" si="2397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8"/>
        <v>580</v>
      </c>
      <c r="BZC45" s="68">
        <f t="shared" si="2399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400"/>
        <v>220</v>
      </c>
      <c r="BZK45" s="68">
        <f t="shared" si="2401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402"/>
        <v>180</v>
      </c>
      <c r="BZS45" s="68">
        <f t="shared" si="2403"/>
        <v>30</v>
      </c>
      <c r="BZT45" s="48"/>
      <c r="BZU45" s="49"/>
      <c r="BZV45" s="49"/>
      <c r="BZW45" s="49"/>
      <c r="BZX45" s="49"/>
      <c r="BZY45" s="49"/>
      <c r="BZZ45" s="67">
        <f t="shared" si="2404"/>
        <v>0</v>
      </c>
      <c r="CAA45" s="68">
        <f t="shared" si="2405"/>
        <v>0</v>
      </c>
      <c r="CAB45" s="48"/>
      <c r="CAC45" s="49"/>
      <c r="CAD45" s="49"/>
      <c r="CAE45" s="49"/>
      <c r="CAF45" s="49"/>
      <c r="CAG45" s="49"/>
      <c r="CAH45" s="67">
        <f t="shared" si="2406"/>
        <v>0</v>
      </c>
      <c r="CAI45" s="68">
        <f t="shared" si="2407"/>
        <v>0</v>
      </c>
      <c r="CAJ45" s="48"/>
      <c r="CAK45" s="49"/>
      <c r="CAL45" s="49"/>
      <c r="CAM45" s="49"/>
      <c r="CAN45" s="49"/>
      <c r="CAO45" s="49"/>
      <c r="CAP45" s="67">
        <f t="shared" si="2408"/>
        <v>0</v>
      </c>
      <c r="CAQ45" s="68">
        <f t="shared" si="2409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10"/>
        <v>653</v>
      </c>
      <c r="CAY45" s="68">
        <f t="shared" si="2411"/>
        <v>108.83333333333333</v>
      </c>
      <c r="CAZ45" s="48"/>
      <c r="CBA45" s="49"/>
      <c r="CBB45" s="49"/>
      <c r="CBC45" s="49"/>
      <c r="CBD45" s="49"/>
      <c r="CBE45" s="49"/>
      <c r="CBF45" s="67">
        <f t="shared" si="2412"/>
        <v>0</v>
      </c>
      <c r="CBG45" s="68">
        <f t="shared" si="2413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14"/>
        <v>646</v>
      </c>
      <c r="CBO45" s="68">
        <f t="shared" si="2415"/>
        <v>107.66666666666667</v>
      </c>
      <c r="CBP45" s="48"/>
      <c r="CBQ45" s="49"/>
      <c r="CBR45" s="49"/>
      <c r="CBS45" s="49"/>
      <c r="CBT45" s="49"/>
      <c r="CBU45" s="49"/>
      <c r="CBV45" s="67">
        <f t="shared" si="2416"/>
        <v>0</v>
      </c>
      <c r="CBW45" s="68">
        <f t="shared" si="2417"/>
        <v>0</v>
      </c>
      <c r="CBX45" s="48"/>
      <c r="CBY45" s="49"/>
      <c r="CBZ45" s="49"/>
      <c r="CCA45" s="49"/>
      <c r="CCB45" s="49"/>
      <c r="CCC45" s="49"/>
      <c r="CCD45" s="67">
        <f t="shared" si="2418"/>
        <v>0</v>
      </c>
      <c r="CCE45" s="68">
        <f t="shared" si="2419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20"/>
        <v>300</v>
      </c>
      <c r="CCM45" s="68">
        <f t="shared" si="2421"/>
        <v>50</v>
      </c>
      <c r="CCN45" s="48"/>
      <c r="CCO45" s="49"/>
      <c r="CCP45" s="49"/>
      <c r="CCQ45" s="49"/>
      <c r="CCR45" s="49"/>
      <c r="CCS45" s="49"/>
      <c r="CCT45" s="67">
        <f t="shared" si="2422"/>
        <v>0</v>
      </c>
      <c r="CCU45" s="68">
        <f t="shared" si="2423"/>
        <v>0</v>
      </c>
      <c r="CCV45" s="48"/>
      <c r="CCW45" s="49"/>
      <c r="CCX45" s="49"/>
      <c r="CCY45" s="49"/>
      <c r="CCZ45" s="49"/>
      <c r="CDA45" s="49"/>
      <c r="CDB45" s="67">
        <f t="shared" si="1641"/>
        <v>0</v>
      </c>
      <c r="CDC45" s="68">
        <f t="shared" si="1642"/>
        <v>0</v>
      </c>
      <c r="CDD45" s="48"/>
      <c r="CDE45" s="49"/>
      <c r="CDF45" s="49"/>
      <c r="CDG45" s="49"/>
      <c r="CDH45" s="49"/>
      <c r="CDI45" s="49"/>
      <c r="CDJ45" s="67">
        <f t="shared" si="1643"/>
        <v>0</v>
      </c>
      <c r="CDK45" s="68">
        <f t="shared" si="1644"/>
        <v>0</v>
      </c>
      <c r="CDL45" s="48"/>
      <c r="CDM45" s="49"/>
      <c r="CDN45" s="49"/>
      <c r="CDO45" s="49"/>
      <c r="CDP45" s="49"/>
      <c r="CDQ45" s="49"/>
      <c r="CDR45" s="67">
        <f t="shared" si="1645"/>
        <v>0</v>
      </c>
      <c r="CDS45" s="68">
        <f t="shared" si="1646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7"/>
        <v>400</v>
      </c>
      <c r="CEA45" s="68">
        <f t="shared" si="1648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9"/>
        <v>280</v>
      </c>
      <c r="CEI45" s="68">
        <f t="shared" si="1650"/>
        <v>46.666666666666664</v>
      </c>
      <c r="CEJ45" s="48"/>
      <c r="CEK45" s="49"/>
      <c r="CEL45" s="49"/>
      <c r="CEM45" s="49"/>
      <c r="CEN45" s="49"/>
      <c r="CEO45" s="49"/>
      <c r="CEP45" s="67">
        <f t="shared" si="1651"/>
        <v>0</v>
      </c>
      <c r="CEQ45" s="68">
        <f t="shared" si="1652"/>
        <v>0</v>
      </c>
      <c r="CER45" s="48"/>
      <c r="CES45" s="49"/>
      <c r="CET45" s="49"/>
      <c r="CEU45" s="49"/>
      <c r="CEV45" s="49"/>
      <c r="CEW45" s="49"/>
      <c r="CEX45" s="67">
        <f t="shared" si="1653"/>
        <v>0</v>
      </c>
      <c r="CEY45" s="68">
        <f t="shared" si="1654"/>
        <v>0</v>
      </c>
      <c r="CEZ45" s="48"/>
      <c r="CFA45" s="49"/>
      <c r="CFB45" s="49"/>
      <c r="CFC45" s="49"/>
      <c r="CFD45" s="49"/>
      <c r="CFE45" s="49"/>
      <c r="CFF45" s="67">
        <f t="shared" si="1655"/>
        <v>0</v>
      </c>
      <c r="CFG45" s="68">
        <f t="shared" si="1656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7"/>
        <v>320</v>
      </c>
      <c r="CFO45" s="68">
        <f t="shared" si="1658"/>
        <v>53.333333333333336</v>
      </c>
      <c r="CFP45" s="48"/>
      <c r="CFQ45" s="49"/>
      <c r="CFR45" s="49"/>
      <c r="CFS45" s="49"/>
      <c r="CFT45" s="49"/>
      <c r="CFU45" s="49"/>
      <c r="CFV45" s="67">
        <f t="shared" si="1659"/>
        <v>0</v>
      </c>
      <c r="CFW45" s="68">
        <f t="shared" si="1660"/>
        <v>0</v>
      </c>
      <c r="CFX45" s="48"/>
      <c r="CFY45" s="49"/>
      <c r="CFZ45" s="49"/>
      <c r="CGA45" s="49"/>
      <c r="CGB45" s="49"/>
      <c r="CGC45" s="49"/>
      <c r="CGD45" s="67">
        <f t="shared" si="1661"/>
        <v>0</v>
      </c>
      <c r="CGE45" s="68">
        <f t="shared" si="1662"/>
        <v>0</v>
      </c>
      <c r="CGF45" s="48"/>
      <c r="CGG45" s="49"/>
      <c r="CGH45" s="49"/>
      <c r="CGI45" s="49"/>
      <c r="CGJ45" s="49"/>
      <c r="CGK45" s="49"/>
      <c r="CGL45" s="67">
        <f t="shared" si="1663"/>
        <v>0</v>
      </c>
      <c r="CGM45" s="68">
        <f t="shared" si="1664"/>
        <v>0</v>
      </c>
      <c r="CGN45" s="48"/>
      <c r="CGO45" s="49"/>
      <c r="CGP45" s="49"/>
      <c r="CGQ45" s="49"/>
      <c r="CGR45" s="49"/>
      <c r="CGS45" s="49"/>
      <c r="CGT45" s="67">
        <f t="shared" si="1665"/>
        <v>0</v>
      </c>
      <c r="CGU45" s="68">
        <f t="shared" si="1666"/>
        <v>0</v>
      </c>
      <c r="CGV45" s="48"/>
      <c r="CGW45" s="49"/>
      <c r="CGX45" s="49"/>
      <c r="CGY45" s="49"/>
      <c r="CGZ45" s="49"/>
      <c r="CHA45" s="49"/>
      <c r="CHB45" s="67">
        <f t="shared" si="1667"/>
        <v>0</v>
      </c>
      <c r="CHC45" s="68">
        <f t="shared" si="1668"/>
        <v>0</v>
      </c>
      <c r="CHD45" s="48"/>
      <c r="CHE45" s="49"/>
      <c r="CHF45" s="49"/>
      <c r="CHG45" s="49"/>
      <c r="CHH45" s="49"/>
      <c r="CHI45" s="49"/>
      <c r="CHJ45" s="67">
        <f t="shared" si="1669"/>
        <v>0</v>
      </c>
      <c r="CHK45" s="68">
        <f t="shared" si="1670"/>
        <v>0</v>
      </c>
      <c r="CHL45" s="48"/>
      <c r="CHM45" s="49"/>
      <c r="CHN45" s="49"/>
      <c r="CHO45" s="49"/>
      <c r="CHP45" s="49"/>
      <c r="CHQ45" s="49"/>
      <c r="CHR45" s="67">
        <f t="shared" si="1671"/>
        <v>0</v>
      </c>
      <c r="CHS45" s="68">
        <f t="shared" si="1672"/>
        <v>0</v>
      </c>
      <c r="CHT45" s="48"/>
      <c r="CHU45" s="49"/>
      <c r="CHV45" s="49"/>
      <c r="CHW45" s="49"/>
      <c r="CHX45" s="49"/>
      <c r="CHY45" s="49"/>
      <c r="CHZ45" s="67">
        <f t="shared" si="1673"/>
        <v>0</v>
      </c>
      <c r="CIA45" s="68">
        <f t="shared" si="1674"/>
        <v>0</v>
      </c>
      <c r="CIB45" s="48"/>
      <c r="CIC45" s="49"/>
      <c r="CID45" s="49"/>
      <c r="CIE45" s="49"/>
      <c r="CIF45" s="49"/>
      <c r="CIG45" s="49"/>
      <c r="CIH45" s="67">
        <f t="shared" si="1675"/>
        <v>0</v>
      </c>
      <c r="CII45" s="68">
        <f t="shared" si="1676"/>
        <v>0</v>
      </c>
      <c r="CIJ45" s="48"/>
      <c r="CIK45" s="49"/>
      <c r="CIL45" s="49"/>
      <c r="CIM45" s="49"/>
      <c r="CIN45" s="49"/>
      <c r="CIO45" s="49"/>
      <c r="CIP45" s="67">
        <f t="shared" si="1677"/>
        <v>0</v>
      </c>
      <c r="CIQ45" s="68">
        <f t="shared" si="1678"/>
        <v>0</v>
      </c>
      <c r="CIR45" s="48"/>
      <c r="CIS45" s="49"/>
      <c r="CIT45" s="49"/>
      <c r="CIU45" s="49"/>
      <c r="CIV45" s="49"/>
      <c r="CIW45" s="49"/>
      <c r="CIX45" s="67">
        <f t="shared" si="1679"/>
        <v>0</v>
      </c>
      <c r="CIY45" s="68">
        <f t="shared" si="1680"/>
        <v>0</v>
      </c>
      <c r="CIZ45" s="63"/>
      <c r="CJA45" s="64"/>
      <c r="CJB45" s="64"/>
      <c r="CJC45" s="64"/>
      <c r="CJD45" s="64"/>
      <c r="CJE45" s="64"/>
      <c r="CJF45" s="67">
        <f t="shared" si="1681"/>
        <v>0</v>
      </c>
      <c r="CJG45" s="68">
        <f t="shared" si="1682"/>
        <v>0</v>
      </c>
      <c r="CJH45" s="48"/>
      <c r="CJI45" s="49"/>
      <c r="CJJ45" s="49"/>
      <c r="CJK45" s="49"/>
      <c r="CJL45" s="49"/>
      <c r="CJM45" s="49"/>
      <c r="CJN45" s="67">
        <f t="shared" si="1683"/>
        <v>0</v>
      </c>
      <c r="CJO45" s="184">
        <f t="shared" si="1684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85"/>
        <v>198</v>
      </c>
      <c r="CJW45" s="68">
        <f t="shared" si="1686"/>
        <v>33</v>
      </c>
      <c r="CJX45" s="48"/>
      <c r="CJY45" s="49"/>
      <c r="CJZ45" s="49"/>
      <c r="CKA45" s="49"/>
      <c r="CKB45" s="49"/>
      <c r="CKC45" s="49"/>
      <c r="CKD45" s="67">
        <f t="shared" si="2424"/>
        <v>0</v>
      </c>
      <c r="CKE45" s="68">
        <f t="shared" si="1687"/>
        <v>0</v>
      </c>
      <c r="CKF45" s="48"/>
      <c r="CKG45" s="49"/>
      <c r="CKH45" s="49"/>
      <c r="CKI45" s="49"/>
      <c r="CKJ45" s="49"/>
      <c r="CKK45" s="49"/>
      <c r="CKL45" s="67">
        <f t="shared" si="1688"/>
        <v>0</v>
      </c>
      <c r="CKM45" s="68">
        <f t="shared" si="1689"/>
        <v>0</v>
      </c>
      <c r="CKN45" s="48"/>
      <c r="CKO45" s="49"/>
      <c r="CKP45" s="49"/>
      <c r="CKQ45" s="49"/>
      <c r="CKR45" s="49"/>
      <c r="CKS45" s="47"/>
      <c r="CKT45" s="67">
        <f t="shared" si="1690"/>
        <v>0</v>
      </c>
      <c r="CKU45" s="68">
        <f t="shared" si="1691"/>
        <v>0</v>
      </c>
      <c r="CKV45" s="48"/>
      <c r="CKW45" s="49"/>
      <c r="CKX45" s="49"/>
      <c r="CKY45" s="49"/>
      <c r="CKZ45" s="49"/>
      <c r="CLA45" s="49"/>
      <c r="CLB45" s="67">
        <f t="shared" si="1692"/>
        <v>0</v>
      </c>
      <c r="CLC45" s="68">
        <f t="shared" si="1693"/>
        <v>0</v>
      </c>
      <c r="CLD45" s="48"/>
      <c r="CLE45" s="49"/>
      <c r="CLF45" s="49"/>
      <c r="CLG45" s="49"/>
      <c r="CLH45" s="49"/>
      <c r="CLI45" s="49"/>
      <c r="CLJ45" s="67">
        <f t="shared" si="1694"/>
        <v>0</v>
      </c>
      <c r="CLK45" s="68">
        <f t="shared" si="1695"/>
        <v>0</v>
      </c>
      <c r="CLL45" s="48"/>
      <c r="CLM45" s="49"/>
      <c r="CLN45" s="49"/>
      <c r="CLO45" s="49"/>
      <c r="CLP45" s="49"/>
      <c r="CLQ45" s="49"/>
      <c r="CLR45" s="67">
        <f t="shared" si="1696"/>
        <v>0</v>
      </c>
      <c r="CLS45" s="68">
        <f t="shared" si="1697"/>
        <v>0</v>
      </c>
      <c r="CLT45" s="48"/>
      <c r="CLU45" s="49"/>
      <c r="CLV45" s="49"/>
      <c r="CLW45" s="49"/>
      <c r="CLX45" s="49"/>
      <c r="CLY45" s="49"/>
      <c r="CLZ45" s="67">
        <f t="shared" si="1698"/>
        <v>0</v>
      </c>
      <c r="CMA45" s="68">
        <f t="shared" si="1699"/>
        <v>0</v>
      </c>
      <c r="CMB45" s="48"/>
      <c r="CMC45" s="49"/>
      <c r="CMD45" s="49"/>
      <c r="CME45" s="49"/>
      <c r="CMF45" s="49"/>
      <c r="CMG45" s="49"/>
      <c r="CMH45" s="67">
        <f t="shared" si="1700"/>
        <v>0</v>
      </c>
      <c r="CMI45" s="68">
        <f t="shared" si="1701"/>
        <v>0</v>
      </c>
      <c r="CMJ45" s="48"/>
      <c r="CMK45" s="49"/>
      <c r="CML45" s="49"/>
      <c r="CMM45" s="49"/>
      <c r="CMN45" s="49"/>
      <c r="CMO45" s="49"/>
      <c r="CMP45" s="67">
        <f t="shared" si="1702"/>
        <v>0</v>
      </c>
      <c r="CMQ45" s="68">
        <f t="shared" si="1703"/>
        <v>0</v>
      </c>
      <c r="CMR45" s="48"/>
      <c r="CMS45" s="49"/>
      <c r="CMT45" s="49"/>
      <c r="CMU45" s="49"/>
      <c r="CMV45" s="49"/>
      <c r="CMW45" s="49"/>
      <c r="CMX45" s="67">
        <f t="shared" si="1704"/>
        <v>0</v>
      </c>
      <c r="CMY45" s="68">
        <f t="shared" si="1705"/>
        <v>0</v>
      </c>
      <c r="CMZ45" s="48"/>
      <c r="CNA45" s="49"/>
      <c r="CNB45" s="49"/>
      <c r="CNC45" s="49"/>
      <c r="CND45" s="49"/>
      <c r="CNE45" s="49"/>
      <c r="CNF45" s="67">
        <f t="shared" si="1706"/>
        <v>0</v>
      </c>
      <c r="CNG45" s="68">
        <f t="shared" si="1707"/>
        <v>0</v>
      </c>
      <c r="CNH45" s="48"/>
      <c r="CNI45" s="49"/>
      <c r="CNJ45" s="49"/>
      <c r="CNK45" s="49"/>
      <c r="CNL45" s="49"/>
      <c r="CNM45" s="49"/>
      <c r="CNN45" s="67">
        <f t="shared" si="1708"/>
        <v>0</v>
      </c>
      <c r="CNO45" s="68">
        <f t="shared" si="1709"/>
        <v>0</v>
      </c>
      <c r="CNP45" s="48"/>
      <c r="CNQ45" s="49"/>
      <c r="CNR45" s="49"/>
      <c r="CNS45" s="49"/>
      <c r="CNT45" s="49"/>
      <c r="CNU45" s="49"/>
      <c r="CNV45" s="67">
        <f t="shared" si="1710"/>
        <v>0</v>
      </c>
      <c r="CNW45" s="68">
        <f t="shared" si="1711"/>
        <v>0</v>
      </c>
      <c r="CNX45" s="48"/>
      <c r="CNY45" s="49"/>
      <c r="CNZ45" s="49"/>
      <c r="COA45" s="49"/>
      <c r="COB45" s="49"/>
      <c r="COC45" s="49"/>
      <c r="COD45" s="67">
        <f t="shared" si="1712"/>
        <v>0</v>
      </c>
      <c r="COE45" s="68">
        <f t="shared" si="1713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14"/>
        <v>433</v>
      </c>
      <c r="COM45" s="68">
        <f t="shared" si="1715"/>
        <v>72.166666666666671</v>
      </c>
      <c r="CON45" s="48"/>
      <c r="COO45" s="49"/>
      <c r="COP45" s="49"/>
      <c r="COQ45" s="49"/>
      <c r="COR45" s="49"/>
      <c r="COS45" s="49"/>
      <c r="COT45" s="67">
        <f t="shared" si="1716"/>
        <v>0</v>
      </c>
      <c r="COU45" s="68">
        <f t="shared" si="1717"/>
        <v>0</v>
      </c>
      <c r="COV45" s="48"/>
      <c r="COW45" s="49"/>
      <c r="COX45" s="49"/>
      <c r="COY45" s="49"/>
      <c r="COZ45" s="49"/>
      <c r="CPA45" s="49"/>
      <c r="CPB45" s="67">
        <f t="shared" si="1718"/>
        <v>0</v>
      </c>
      <c r="CPC45" s="68">
        <f t="shared" si="1719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20"/>
        <v>118</v>
      </c>
      <c r="CPK45" s="68">
        <f t="shared" si="1721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2"/>
        <v>0</v>
      </c>
      <c r="CPS45" s="68">
        <f t="shared" si="1723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24"/>
        <v>228</v>
      </c>
      <c r="CQA45" s="68">
        <f t="shared" si="1725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6"/>
        <v>378</v>
      </c>
      <c r="CQI45" s="68">
        <f t="shared" si="1727"/>
        <v>63</v>
      </c>
      <c r="CQJ45" s="82"/>
      <c r="CQK45" s="83"/>
      <c r="CQL45" s="83"/>
      <c r="CQM45" s="83"/>
      <c r="CQN45" s="83"/>
      <c r="CQO45" s="83"/>
      <c r="CQP45" s="67">
        <f t="shared" si="1728"/>
        <v>0</v>
      </c>
      <c r="CQQ45" s="68">
        <f t="shared" si="1729"/>
        <v>0</v>
      </c>
      <c r="CQR45" s="239"/>
      <c r="CQS45" s="1"/>
      <c r="CQT45" s="1"/>
      <c r="CQU45" s="1"/>
      <c r="CQV45" s="1">
        <v>0</v>
      </c>
      <c r="CQW45" s="1"/>
      <c r="CQX45" s="67">
        <f t="shared" si="1730"/>
        <v>0</v>
      </c>
      <c r="CQY45" s="68">
        <f t="shared" si="1731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32"/>
        <v>328</v>
      </c>
      <c r="CRG45" s="68">
        <f t="shared" si="1733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34"/>
        <v>667</v>
      </c>
      <c r="CRO45" s="68">
        <f t="shared" si="1735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6"/>
        <v>0</v>
      </c>
      <c r="CRW45" s="68">
        <f t="shared" si="1737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8"/>
        <v>0</v>
      </c>
      <c r="CSE45" s="68">
        <f t="shared" si="1739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40"/>
        <v>684</v>
      </c>
      <c r="CSM45" s="68">
        <f t="shared" si="1741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42"/>
        <v>0</v>
      </c>
      <c r="CSU45" s="68">
        <f t="shared" si="1743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44"/>
        <v>1098</v>
      </c>
      <c r="CTC45" s="68">
        <f t="shared" si="1745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6"/>
        <v>0</v>
      </c>
      <c r="CTK45" s="68">
        <f t="shared" si="1747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8"/>
        <v>876</v>
      </c>
      <c r="CTS45" s="68">
        <f t="shared" si="1749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50"/>
        <v>1727</v>
      </c>
      <c r="CUA45" s="68">
        <f t="shared" si="1751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52"/>
        <v>2220</v>
      </c>
      <c r="CUI45" s="68">
        <f t="shared" si="1753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54"/>
        <v>3432</v>
      </c>
      <c r="CUQ45" s="68">
        <f t="shared" si="1755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6"/>
        <v>0</v>
      </c>
      <c r="CUY45" s="68">
        <f t="shared" si="1757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8"/>
        <v>2247</v>
      </c>
      <c r="CVG45" s="68">
        <f t="shared" si="1759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60"/>
        <v>588</v>
      </c>
      <c r="CVO45" s="68">
        <f t="shared" si="1761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62"/>
        <v>1601</v>
      </c>
      <c r="CVW45" s="68">
        <f t="shared" si="1763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64"/>
        <v>400</v>
      </c>
      <c r="CWE45" s="68">
        <f t="shared" si="1765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6"/>
        <v>0</v>
      </c>
      <c r="CWM45" s="68">
        <f t="shared" si="1767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8"/>
        <v>499</v>
      </c>
      <c r="CWU45" s="68">
        <f t="shared" si="1769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70"/>
        <v>0</v>
      </c>
      <c r="CXC45" s="43">
        <f t="shared" si="1771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2"/>
        <v>222</v>
      </c>
      <c r="CXK45" s="43">
        <f t="shared" si="1773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4"/>
        <v>0</v>
      </c>
      <c r="CXS45" s="43">
        <f t="shared" si="1775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6"/>
        <v>1178</v>
      </c>
      <c r="CYA45" s="43">
        <f t="shared" si="1777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8"/>
        <v>0</v>
      </c>
      <c r="CYI45" s="43">
        <f t="shared" si="1779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80"/>
        <v>605</v>
      </c>
      <c r="CYQ45" s="43">
        <f t="shared" si="1781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82"/>
        <v>0</v>
      </c>
      <c r="CYY45" s="43">
        <f t="shared" si="1783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4"/>
        <v>0</v>
      </c>
      <c r="CZG45" s="43">
        <f t="shared" si="1785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6"/>
        <v>0</v>
      </c>
      <c r="CZO45" s="43">
        <f t="shared" si="1787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8"/>
        <v>271</v>
      </c>
      <c r="CZW45" s="43">
        <f t="shared" si="1789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90"/>
        <v>200</v>
      </c>
      <c r="DAE45" s="68">
        <f t="shared" si="1791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2"/>
        <v>780</v>
      </c>
      <c r="DAM45" s="68">
        <f t="shared" si="1793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4"/>
        <v>0</v>
      </c>
      <c r="DAU45" s="68">
        <f t="shared" si="1795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6"/>
        <v>0</v>
      </c>
      <c r="DBC45" s="68">
        <f t="shared" si="1797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8"/>
        <v>210</v>
      </c>
      <c r="DBK45" s="68">
        <f t="shared" si="1799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800"/>
        <v>480</v>
      </c>
      <c r="DBS45" s="68">
        <f t="shared" si="1801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802"/>
        <v>221</v>
      </c>
      <c r="DCA45" s="68">
        <f t="shared" si="1803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804"/>
        <v>3657</v>
      </c>
      <c r="DCI45" s="68">
        <f t="shared" si="1805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6"/>
        <v>0</v>
      </c>
      <c r="DCQ45" s="68">
        <f t="shared" si="1807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8"/>
        <v>330</v>
      </c>
      <c r="DCY45" s="68">
        <f t="shared" si="1809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10"/>
        <v>664</v>
      </c>
      <c r="DDG45" s="68">
        <f t="shared" si="1811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12"/>
        <v>1871</v>
      </c>
      <c r="DDO45" s="43">
        <f t="shared" si="1813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14"/>
        <v>994</v>
      </c>
      <c r="DDW45" s="43">
        <f t="shared" si="1815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6"/>
        <v>307</v>
      </c>
      <c r="DEE45" s="43">
        <f t="shared" si="1817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8"/>
        <v>0</v>
      </c>
      <c r="DEM45" s="43">
        <f t="shared" si="1819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20"/>
        <v>660</v>
      </c>
      <c r="DEU45" s="43">
        <f t="shared" si="1821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22"/>
        <v>300</v>
      </c>
      <c r="DFC45" s="43">
        <f t="shared" si="1823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24"/>
        <v>200</v>
      </c>
      <c r="DFK45" s="43">
        <f t="shared" si="1825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6"/>
        <v>1099</v>
      </c>
      <c r="DFS45" s="68">
        <f t="shared" si="1827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8"/>
        <v>428</v>
      </c>
      <c r="DGA45" s="43">
        <f t="shared" si="1829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30"/>
        <v>833</v>
      </c>
      <c r="DGI45" s="43">
        <f t="shared" si="1831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2"/>
        <v>0</v>
      </c>
      <c r="DGQ45" s="68">
        <f t="shared" si="1833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34"/>
        <v>886</v>
      </c>
      <c r="DGY45" s="68">
        <f t="shared" si="1835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6"/>
        <v>600</v>
      </c>
      <c r="DHG45" s="68">
        <f t="shared" si="1837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8"/>
        <v>1400</v>
      </c>
      <c r="DHO45" s="68">
        <f t="shared" si="1839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40"/>
        <v>807</v>
      </c>
      <c r="DHW45" s="68">
        <f t="shared" si="1841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2"/>
        <v>0</v>
      </c>
      <c r="DIE45" s="68">
        <f t="shared" si="1843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44"/>
        <v>1117</v>
      </c>
      <c r="DIM45" s="68">
        <f t="shared" si="1845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6"/>
        <v>0</v>
      </c>
      <c r="DIU45" s="68">
        <f t="shared" si="1847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8"/>
        <v>110</v>
      </c>
      <c r="DJC45" s="68">
        <f t="shared" si="1849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50"/>
        <v>975</v>
      </c>
      <c r="DJK45" s="68">
        <f t="shared" si="1851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2"/>
        <v>0</v>
      </c>
      <c r="DJS45" s="68">
        <f t="shared" si="1853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54"/>
        <v>643</v>
      </c>
      <c r="DKA45" s="68">
        <f t="shared" si="1855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6"/>
        <v>1200</v>
      </c>
      <c r="DKI45" s="68">
        <f t="shared" si="1857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8"/>
        <v>321</v>
      </c>
      <c r="DKQ45" s="68">
        <f t="shared" si="1859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60"/>
        <v>950</v>
      </c>
      <c r="DKY45" s="68">
        <f t="shared" si="1861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62"/>
        <v>1224</v>
      </c>
      <c r="DLG45" s="68">
        <f t="shared" si="1863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64"/>
        <v>1111</v>
      </c>
      <c r="DLO45" s="68">
        <f t="shared" si="1865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6"/>
        <v>479</v>
      </c>
      <c r="DLW45" s="68">
        <f t="shared" si="1867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8"/>
        <v>0</v>
      </c>
      <c r="DME45" s="68">
        <f t="shared" si="1869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70"/>
        <v>320</v>
      </c>
      <c r="DMM45" s="68">
        <f t="shared" si="1871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72"/>
        <v>0</v>
      </c>
      <c r="DMU45" s="68">
        <f t="shared" si="1873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74"/>
        <v>460</v>
      </c>
      <c r="DNC45" s="68">
        <f t="shared" si="1875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6"/>
        <v>468</v>
      </c>
      <c r="DNK45" s="68">
        <f t="shared" si="1877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8"/>
        <v>330</v>
      </c>
      <c r="DNS45" s="68">
        <f t="shared" si="1879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80"/>
        <v>385</v>
      </c>
      <c r="DOA45" s="68">
        <f t="shared" si="1881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82"/>
        <v>0</v>
      </c>
      <c r="DOI45" s="68">
        <f t="shared" si="1883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84"/>
        <v>100</v>
      </c>
      <c r="DOQ45" s="68">
        <f t="shared" si="1885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6"/>
        <v>560</v>
      </c>
      <c r="DOY45" s="68">
        <f t="shared" si="1887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8"/>
        <v>2905</v>
      </c>
      <c r="DPG45" s="68">
        <f t="shared" si="1889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90"/>
        <v>0</v>
      </c>
      <c r="DPO45" s="68">
        <f t="shared" si="1891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92"/>
        <v>501</v>
      </c>
      <c r="DPW45" s="492">
        <f t="shared" si="1893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4"/>
        <v>0</v>
      </c>
      <c r="DQE45" s="492">
        <f t="shared" si="1895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6"/>
        <v>440</v>
      </c>
      <c r="DQM45" s="492">
        <f t="shared" si="1897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8"/>
        <v>0</v>
      </c>
      <c r="DQU45" s="68">
        <f t="shared" si="1899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900"/>
        <v>0</v>
      </c>
      <c r="DRC45" s="492">
        <f t="shared" si="1901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902"/>
        <v>210</v>
      </c>
      <c r="DRK45" s="492">
        <f t="shared" si="1903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9"/>
        <v>0</v>
      </c>
      <c r="DRS45" s="68">
        <f t="shared" si="1600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1"/>
        <v>240</v>
      </c>
      <c r="DSA45" s="68">
        <f t="shared" si="1602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603"/>
        <v>916</v>
      </c>
      <c r="DSI45" s="68">
        <f t="shared" si="1604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605"/>
        <v>399</v>
      </c>
      <c r="DSQ45" s="68">
        <f t="shared" si="1606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7"/>
        <v>923</v>
      </c>
      <c r="DSY45" s="68">
        <f t="shared" si="1608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9"/>
        <v>0</v>
      </c>
      <c r="DTG45" s="68">
        <f t="shared" si="1610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1"/>
        <v>0</v>
      </c>
      <c r="DTO45" s="68">
        <f t="shared" si="1612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13"/>
        <v>0</v>
      </c>
      <c r="DTW45" s="68">
        <f t="shared" si="1614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15"/>
        <v>400</v>
      </c>
      <c r="DUE45" s="68">
        <f t="shared" si="1616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7"/>
        <v>1501</v>
      </c>
      <c r="DUM45" s="68">
        <f t="shared" si="1618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9"/>
        <v>560</v>
      </c>
      <c r="DUU45" s="68">
        <f t="shared" si="1620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21"/>
        <v>840</v>
      </c>
      <c r="DVC45" s="68">
        <f t="shared" si="1622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23"/>
        <v>2635</v>
      </c>
      <c r="DVK45" s="68">
        <f t="shared" si="1624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25"/>
        <v>1826</v>
      </c>
      <c r="DVS45" s="68">
        <f t="shared" si="1626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7"/>
        <v>0</v>
      </c>
      <c r="DWA45" s="68">
        <f t="shared" si="1628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9"/>
        <v>2968</v>
      </c>
      <c r="DWI45" s="68">
        <f t="shared" si="1630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31"/>
        <v>1658</v>
      </c>
      <c r="DWQ45" s="68">
        <f t="shared" si="1632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33"/>
        <v>1498</v>
      </c>
      <c r="DWY45" s="68">
        <f t="shared" si="1634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35"/>
        <v>1598</v>
      </c>
      <c r="DXG45" s="68">
        <f t="shared" si="1636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7"/>
        <v>2701</v>
      </c>
      <c r="DXO45" s="68">
        <f t="shared" si="1638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8"/>
        <v>1597</v>
      </c>
      <c r="DXW45" s="68">
        <f t="shared" si="1329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30"/>
        <v>982</v>
      </c>
      <c r="DYE45" s="68">
        <f t="shared" si="1331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32"/>
        <v>1671</v>
      </c>
      <c r="DYM45" s="68">
        <f t="shared" si="1333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4"/>
        <v>810</v>
      </c>
      <c r="DYU45" s="68">
        <f t="shared" si="1335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6"/>
        <v>1308</v>
      </c>
      <c r="DZC45" s="68">
        <f t="shared" si="1337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8"/>
        <v>1007</v>
      </c>
      <c r="DZK45" s="68">
        <f t="shared" si="1339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40"/>
        <v>2613</v>
      </c>
      <c r="DZS45" s="68">
        <f t="shared" si="1341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42"/>
        <v>899</v>
      </c>
      <c r="EAA45" s="68">
        <f t="shared" si="1343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4"/>
        <v>1101</v>
      </c>
      <c r="EAI45" s="68">
        <f t="shared" si="1345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6"/>
        <v>901</v>
      </c>
      <c r="EAQ45" s="68">
        <f t="shared" si="1347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8"/>
        <v>1693</v>
      </c>
      <c r="EAY45" s="68">
        <f t="shared" si="1349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50"/>
        <v>4404</v>
      </c>
      <c r="EBG45" s="68">
        <f t="shared" si="1351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52"/>
        <v>2661</v>
      </c>
      <c r="EBO45" s="68">
        <f t="shared" si="1353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4"/>
        <v>1926</v>
      </c>
      <c r="EBW45" s="68">
        <f t="shared" si="1355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6"/>
        <v>3593</v>
      </c>
      <c r="ECE45" s="68">
        <f t="shared" si="1357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8"/>
        <v>1330</v>
      </c>
      <c r="ECM45" s="68">
        <f t="shared" si="1359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60"/>
        <v>3619</v>
      </c>
      <c r="ECU45" s="68">
        <f t="shared" si="1361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62"/>
        <v>1843</v>
      </c>
      <c r="EDC45" s="68">
        <f t="shared" si="1363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4"/>
        <v>599</v>
      </c>
      <c r="EDK45" s="68">
        <f t="shared" si="1365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6"/>
        <v>2745</v>
      </c>
      <c r="EDS45" s="68">
        <f t="shared" si="1367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8"/>
        <v>1148</v>
      </c>
      <c r="EEA45" s="68">
        <f t="shared" si="1369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70"/>
        <v>1115</v>
      </c>
      <c r="EEI45" s="68">
        <f t="shared" si="1371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72"/>
        <v>2082</v>
      </c>
      <c r="EEQ45" s="68">
        <f t="shared" si="1373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4"/>
        <v>5289</v>
      </c>
      <c r="EEY45" s="68">
        <f t="shared" si="1375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6"/>
        <v>612</v>
      </c>
      <c r="EFG45" s="68">
        <f t="shared" si="1377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8"/>
        <v>7208</v>
      </c>
      <c r="EFO45" s="68">
        <f t="shared" si="1379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80"/>
        <v>2900</v>
      </c>
      <c r="EFW45" s="68">
        <f t="shared" si="1381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82"/>
        <v>1411</v>
      </c>
      <c r="EGE45" s="68">
        <f t="shared" si="1383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4"/>
        <v>0</v>
      </c>
      <c r="EGM45" s="68">
        <f t="shared" si="1385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6"/>
        <v>1000</v>
      </c>
      <c r="EGU45" s="68">
        <f t="shared" si="1387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8"/>
        <v>1251</v>
      </c>
      <c r="EHC45" s="68">
        <f t="shared" si="1389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90"/>
        <v>2000</v>
      </c>
      <c r="EHK45" s="68">
        <f t="shared" si="1391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92"/>
        <v>4038</v>
      </c>
      <c r="EHS45" s="68">
        <f t="shared" si="1393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4"/>
        <v>2159</v>
      </c>
      <c r="EIA45" s="68">
        <f t="shared" si="1395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6"/>
        <v>2646</v>
      </c>
      <c r="EII45" s="68">
        <f t="shared" si="1397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8"/>
        <v>2857</v>
      </c>
      <c r="EIQ45" s="68">
        <f t="shared" si="1399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400"/>
        <v>972</v>
      </c>
      <c r="EIY45" s="68">
        <f t="shared" si="1401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402"/>
        <v>2048</v>
      </c>
      <c r="EJG45" s="68">
        <f t="shared" si="1403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4"/>
        <v>1200</v>
      </c>
      <c r="EJO45" s="68">
        <f t="shared" si="1405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6"/>
        <v>2285</v>
      </c>
      <c r="EJW45" s="68">
        <f t="shared" si="1407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8"/>
        <v>2192</v>
      </c>
      <c r="EKE45" s="68">
        <f t="shared" si="1409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10"/>
        <v>0</v>
      </c>
      <c r="EKM45" s="68">
        <f t="shared" si="1411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12"/>
        <v>1787</v>
      </c>
      <c r="EKU45" s="184">
        <f t="shared" si="1413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4"/>
        <v>1720</v>
      </c>
      <c r="ELD45" s="211">
        <f t="shared" si="1415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6"/>
        <v>1977</v>
      </c>
      <c r="ELL45" s="211">
        <f t="shared" si="1417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8"/>
        <v>5406</v>
      </c>
      <c r="ELT45" s="211">
        <f t="shared" si="1419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20"/>
        <v>1797</v>
      </c>
      <c r="EMB45" s="211">
        <f t="shared" si="1421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2"/>
        <v>0</v>
      </c>
      <c r="EMJ45" s="211">
        <f t="shared" si="1423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4"/>
        <v>3236</v>
      </c>
      <c r="EMR45" s="211">
        <f t="shared" si="1425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6"/>
        <v>1479</v>
      </c>
      <c r="EMZ45" s="211">
        <f t="shared" si="1427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8"/>
        <v>498</v>
      </c>
      <c r="ENH45" s="211">
        <f t="shared" si="1429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30"/>
        <v>1019</v>
      </c>
      <c r="ENP45" s="211">
        <f t="shared" si="1431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32"/>
        <v>2346</v>
      </c>
      <c r="ENX45" s="211">
        <f t="shared" si="1433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4"/>
        <v>1696</v>
      </c>
      <c r="EOF45" s="211">
        <f t="shared" si="1435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6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7"/>
        <v>1287</v>
      </c>
      <c r="EOV45" s="211">
        <f t="shared" si="1438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9"/>
        <v>0</v>
      </c>
      <c r="EPD45" s="211">
        <f t="shared" si="1440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1"/>
        <v>0</v>
      </c>
      <c r="EPL45" s="211">
        <f t="shared" si="1442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43"/>
        <v>2276</v>
      </c>
      <c r="EPT45" s="211">
        <f t="shared" si="1444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45"/>
        <v>898</v>
      </c>
      <c r="EQB45" s="211">
        <f t="shared" si="1446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7"/>
        <v>0</v>
      </c>
      <c r="EQJ45" s="211">
        <f t="shared" si="1448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9"/>
        <v>1787</v>
      </c>
      <c r="EQR45" s="211">
        <f t="shared" si="1450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51"/>
        <v>2565</v>
      </c>
      <c r="EQZ45" s="211">
        <f t="shared" si="1452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53"/>
        <v>900</v>
      </c>
      <c r="ERH45" s="211">
        <f t="shared" si="1454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5"/>
        <v>1112</v>
      </c>
      <c r="ERP45" s="211">
        <f t="shared" si="1456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7"/>
        <v>2436</v>
      </c>
      <c r="ERX45" s="211">
        <f t="shared" si="1458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9"/>
        <v>900</v>
      </c>
      <c r="ESF45" s="211">
        <f t="shared" si="1460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61"/>
        <v>1412</v>
      </c>
      <c r="ESN45" s="211">
        <f t="shared" si="1462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63"/>
        <v>1941</v>
      </c>
      <c r="ESV45" s="211">
        <f t="shared" si="1464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5"/>
        <v>2326</v>
      </c>
      <c r="ETD45" s="211">
        <f t="shared" si="1466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7"/>
        <v>2774</v>
      </c>
      <c r="ETL45" s="211">
        <f t="shared" si="1468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9"/>
        <v>2947</v>
      </c>
      <c r="ETT45" s="211">
        <f t="shared" si="1470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71"/>
        <v>2305</v>
      </c>
      <c r="EUB45" s="211">
        <f t="shared" si="1472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73"/>
        <v>1342</v>
      </c>
      <c r="EUJ45" s="211">
        <f t="shared" si="1474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5"/>
        <v>2102</v>
      </c>
      <c r="EUR45" s="211">
        <f t="shared" si="1476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7"/>
        <v>3643</v>
      </c>
      <c r="EUZ45" s="211">
        <f t="shared" si="1478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9"/>
        <v>647</v>
      </c>
      <c r="EVH45" s="211">
        <f t="shared" si="1480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81"/>
        <v>1000</v>
      </c>
      <c r="EVP45" s="211">
        <f t="shared" si="1482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83"/>
        <v>3421</v>
      </c>
      <c r="EVX45" s="211">
        <f t="shared" si="1484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5"/>
        <v>0</v>
      </c>
      <c r="EWF45" s="211">
        <f t="shared" si="1486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7"/>
        <v>1595</v>
      </c>
      <c r="EWN45" s="211">
        <f t="shared" si="1488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9"/>
        <v>0</v>
      </c>
      <c r="EWV45" s="211">
        <f t="shared" si="1490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91"/>
        <v>959</v>
      </c>
      <c r="EXD45" s="211">
        <f t="shared" si="1492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93"/>
        <v>2196</v>
      </c>
      <c r="EXL45" s="211">
        <f t="shared" si="1494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5"/>
        <v>3409</v>
      </c>
      <c r="EXT45" s="211">
        <f t="shared" si="1496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7"/>
        <v>3348</v>
      </c>
      <c r="EYB45" s="211">
        <f t="shared" si="1498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9"/>
        <v>2794</v>
      </c>
      <c r="EYJ45" s="211">
        <f t="shared" si="1500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501"/>
        <v>3322</v>
      </c>
      <c r="EYR45" s="211">
        <f t="shared" si="1502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503"/>
        <v>827</v>
      </c>
      <c r="EYZ45" s="873">
        <f t="shared" si="1504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5"/>
        <v>1217</v>
      </c>
      <c r="EZH45" s="873">
        <f t="shared" si="1506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7"/>
        <v>4019</v>
      </c>
      <c r="EZP45" s="873">
        <f t="shared" si="1508"/>
        <v>669.83333333333337</v>
      </c>
      <c r="EZQ45" s="458">
        <v>0</v>
      </c>
      <c r="EZR45" s="83"/>
      <c r="EZS45" s="83">
        <v>1561</v>
      </c>
      <c r="EZT45" s="83">
        <v>0</v>
      </c>
      <c r="EZU45" s="83">
        <v>1647</v>
      </c>
      <c r="EZV45" s="83">
        <v>0</v>
      </c>
      <c r="EZW45" s="872">
        <f t="shared" si="1509"/>
        <v>3208</v>
      </c>
      <c r="EZX45" s="873">
        <f t="shared" si="1510"/>
        <v>534.66666666666663</v>
      </c>
      <c r="EZY45" s="195">
        <v>623</v>
      </c>
      <c r="EZZ45" s="49">
        <v>70</v>
      </c>
      <c r="FAA45" s="49"/>
      <c r="FAB45" s="49"/>
      <c r="FAC45" s="49"/>
      <c r="FAD45" s="49"/>
      <c r="FAE45" s="872">
        <f t="shared" si="1511"/>
        <v>693</v>
      </c>
      <c r="FAF45" s="873">
        <f t="shared" si="1512"/>
        <v>115.5</v>
      </c>
    </row>
    <row r="46" spans="1:4088" s="8" customFormat="1" ht="13.5" thickBot="1" x14ac:dyDescent="0.25">
      <c r="A46" s="21">
        <v>17</v>
      </c>
      <c r="B46" s="297" t="s">
        <v>196</v>
      </c>
      <c r="C46" s="730" t="s">
        <v>308</v>
      </c>
      <c r="D46" s="297">
        <v>25</v>
      </c>
      <c r="E46" s="24"/>
      <c r="F46" s="24">
        <v>6330</v>
      </c>
      <c r="G46" s="24"/>
      <c r="H46" s="24"/>
      <c r="I46" s="24"/>
      <c r="J46" s="360">
        <f>SUMIF(SUMPK!$B:$B,$B:$B,SUMPK!$O:$O)</f>
        <v>0</v>
      </c>
      <c r="K46" s="24">
        <f t="shared" si="1226"/>
        <v>0</v>
      </c>
      <c r="L46" s="24">
        <f t="shared" si="1517"/>
        <v>6330</v>
      </c>
      <c r="M46" s="15">
        <f t="shared" si="1639"/>
        <v>6330</v>
      </c>
      <c r="N46" s="15">
        <v>381.66666666666669</v>
      </c>
      <c r="O46" s="276">
        <f t="shared" si="1229"/>
        <v>16.585152838427948</v>
      </c>
      <c r="P46" s="712">
        <v>544.16666666666663</v>
      </c>
      <c r="Q46" s="276">
        <f t="shared" si="1518"/>
        <v>69.794793261868307</v>
      </c>
      <c r="R46" s="277">
        <f t="shared" si="1519"/>
        <v>0</v>
      </c>
      <c r="S46" s="222"/>
      <c r="T46" s="276">
        <f t="shared" si="1640"/>
        <v>0</v>
      </c>
      <c r="U46" s="278"/>
      <c r="V46" s="276">
        <f t="shared" si="1233"/>
        <v>0</v>
      </c>
      <c r="W46" s="279">
        <f t="shared" si="1234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22"/>
        <v>0</v>
      </c>
      <c r="DFC46" s="43">
        <f t="shared" si="1823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24"/>
        <v>0</v>
      </c>
      <c r="DFK46" s="43">
        <f t="shared" si="1825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6"/>
        <v>0</v>
      </c>
      <c r="DFS46" s="68">
        <f t="shared" si="1827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8"/>
        <v>0</v>
      </c>
      <c r="DGA46" s="43">
        <f t="shared" si="1829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30"/>
        <v>0</v>
      </c>
      <c r="DGI46" s="43">
        <f t="shared" si="1831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32"/>
        <v>0</v>
      </c>
      <c r="DGQ46" s="68">
        <f t="shared" si="1833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34"/>
        <v>0</v>
      </c>
      <c r="DGY46" s="68">
        <f t="shared" si="1835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6"/>
        <v>0</v>
      </c>
      <c r="DHG46" s="68">
        <f t="shared" si="1837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8"/>
        <v>0</v>
      </c>
      <c r="DHO46" s="68">
        <f t="shared" si="1839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40"/>
        <v>0</v>
      </c>
      <c r="DHW46" s="68">
        <f t="shared" si="1841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42"/>
        <v>0</v>
      </c>
      <c r="DIE46" s="68">
        <f t="shared" si="1843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44"/>
        <v>0</v>
      </c>
      <c r="DIM46" s="68">
        <f t="shared" si="1845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6"/>
        <v>0</v>
      </c>
      <c r="DIU46" s="68">
        <f t="shared" si="1847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8"/>
        <v>200</v>
      </c>
      <c r="DJC46" s="68">
        <f t="shared" si="1849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50"/>
        <v>219</v>
      </c>
      <c r="DJK46" s="68">
        <f t="shared" si="1851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52"/>
        <v>324</v>
      </c>
      <c r="DJS46" s="68">
        <f t="shared" si="1853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4"/>
        <v>0</v>
      </c>
      <c r="DKA46" s="68">
        <f t="shared" si="1855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6"/>
        <v>0</v>
      </c>
      <c r="DKI46" s="68">
        <f t="shared" si="1857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8"/>
        <v>0</v>
      </c>
      <c r="DKQ46" s="68">
        <f t="shared" si="1859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60"/>
        <v>0</v>
      </c>
      <c r="DKY46" s="68">
        <f t="shared" si="1861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62"/>
        <v>0</v>
      </c>
      <c r="DLG46" s="68">
        <f t="shared" si="1863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64"/>
        <v>0</v>
      </c>
      <c r="DLO46" s="68">
        <f t="shared" si="1865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6"/>
        <v>0</v>
      </c>
      <c r="DLW46" s="68">
        <f t="shared" si="1867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8"/>
        <v>0</v>
      </c>
      <c r="DME46" s="68">
        <f t="shared" si="1869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70"/>
        <v>0</v>
      </c>
      <c r="DMM46" s="68">
        <f t="shared" si="1871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2"/>
        <v>0</v>
      </c>
      <c r="DMU46" s="68">
        <f t="shared" si="1873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74"/>
        <v>0</v>
      </c>
      <c r="DNC46" s="68">
        <f t="shared" si="1875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6"/>
        <v>0</v>
      </c>
      <c r="DNK46" s="68">
        <f t="shared" si="1877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8"/>
        <v>0</v>
      </c>
      <c r="DNS46" s="68">
        <f t="shared" si="1879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80"/>
        <v>0</v>
      </c>
      <c r="DOA46" s="68">
        <f t="shared" si="1881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2"/>
        <v>0</v>
      </c>
      <c r="DOI46" s="68">
        <f t="shared" si="1883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84"/>
        <v>0</v>
      </c>
      <c r="DOQ46" s="68">
        <f t="shared" si="1885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6"/>
        <v>0</v>
      </c>
      <c r="DOY46" s="68">
        <f t="shared" si="1887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8"/>
        <v>0</v>
      </c>
      <c r="DPG46" s="68">
        <f t="shared" si="1889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90"/>
        <v>0</v>
      </c>
      <c r="DPO46" s="68">
        <f t="shared" si="1891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92"/>
        <v>0</v>
      </c>
      <c r="DPW46" s="492">
        <f t="shared" si="1893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94"/>
        <v>0</v>
      </c>
      <c r="DQE46" s="492">
        <f t="shared" si="1895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6"/>
        <v>0</v>
      </c>
      <c r="DQM46" s="492">
        <f t="shared" si="1897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8"/>
        <v>0</v>
      </c>
      <c r="DQU46" s="68">
        <f t="shared" si="1899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0"/>
        <v>0</v>
      </c>
      <c r="DRC46" s="492">
        <f t="shared" si="1901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902"/>
        <v>0</v>
      </c>
      <c r="DRK46" s="492">
        <f t="shared" si="1903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9"/>
        <v>0</v>
      </c>
      <c r="DRS46" s="68">
        <f t="shared" si="1600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1"/>
        <v>0</v>
      </c>
      <c r="DSA46" s="68">
        <f t="shared" si="1602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603"/>
        <v>0</v>
      </c>
      <c r="DSI46" s="68">
        <f t="shared" si="1604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605"/>
        <v>0</v>
      </c>
      <c r="DSQ46" s="68">
        <f t="shared" si="1606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7"/>
        <v>0</v>
      </c>
      <c r="DSY46" s="68">
        <f t="shared" si="1608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9"/>
        <v>0</v>
      </c>
      <c r="DTG46" s="68">
        <f t="shared" si="1610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11"/>
        <v>0</v>
      </c>
      <c r="DTO46" s="68">
        <f t="shared" si="1612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13"/>
        <v>0</v>
      </c>
      <c r="DTW46" s="68">
        <f t="shared" si="1614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15"/>
        <v>0</v>
      </c>
      <c r="DUE46" s="68">
        <f t="shared" si="1616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7"/>
        <v>0</v>
      </c>
      <c r="DUM46" s="68">
        <f t="shared" si="1618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9"/>
        <v>0</v>
      </c>
      <c r="DUU46" s="68">
        <f t="shared" si="1620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21"/>
        <v>0</v>
      </c>
      <c r="DVC46" s="68">
        <f t="shared" si="1622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23"/>
        <v>0</v>
      </c>
      <c r="DVK46" s="68">
        <f t="shared" si="1624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25"/>
        <v>2977</v>
      </c>
      <c r="DVS46" s="68">
        <f t="shared" si="1626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7"/>
        <v>705</v>
      </c>
      <c r="DWA46" s="68">
        <f t="shared" si="1628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9"/>
        <v>2354</v>
      </c>
      <c r="DWI46" s="68">
        <f t="shared" si="1630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31"/>
        <v>1118</v>
      </c>
      <c r="DWQ46" s="68">
        <f t="shared" si="1632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33"/>
        <v>3265</v>
      </c>
      <c r="DWY46" s="68">
        <f t="shared" si="1634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35"/>
        <v>2975</v>
      </c>
      <c r="DXG46" s="68">
        <f t="shared" si="1636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7"/>
        <v>1960</v>
      </c>
      <c r="DXO46" s="68">
        <f t="shared" si="1638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8"/>
        <v>2120</v>
      </c>
      <c r="DXW46" s="68">
        <f t="shared" si="1329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30"/>
        <v>4339</v>
      </c>
      <c r="DYE46" s="68">
        <f t="shared" si="1331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32"/>
        <v>2452</v>
      </c>
      <c r="DYM46" s="68">
        <f t="shared" si="1333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4"/>
        <v>0</v>
      </c>
      <c r="DYU46" s="68">
        <f t="shared" si="1335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6"/>
        <v>3664</v>
      </c>
      <c r="DZC46" s="68">
        <f t="shared" si="1337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8"/>
        <v>0</v>
      </c>
      <c r="DZK46" s="68">
        <f t="shared" si="1339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40"/>
        <v>558</v>
      </c>
      <c r="DZS46" s="68">
        <f t="shared" si="1341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42"/>
        <v>990</v>
      </c>
      <c r="EAA46" s="68">
        <f t="shared" si="1343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4"/>
        <v>0</v>
      </c>
      <c r="EAI46" s="68">
        <f t="shared" si="1345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6"/>
        <v>400</v>
      </c>
      <c r="EAQ46" s="68">
        <f t="shared" si="1347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8"/>
        <v>400</v>
      </c>
      <c r="EAY46" s="68">
        <f t="shared" si="1349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50"/>
        <v>0</v>
      </c>
      <c r="EBG46" s="68">
        <f t="shared" si="1351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52"/>
        <v>0</v>
      </c>
      <c r="EBO46" s="68">
        <f t="shared" si="1353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4"/>
        <v>0</v>
      </c>
      <c r="EBW46" s="68">
        <f t="shared" si="1355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6"/>
        <v>0</v>
      </c>
      <c r="ECE46" s="68">
        <f t="shared" si="1357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8"/>
        <v>0</v>
      </c>
      <c r="ECM46" s="68">
        <f t="shared" si="1359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60"/>
        <v>0</v>
      </c>
      <c r="ECU46" s="68">
        <f t="shared" si="1361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62"/>
        <v>0</v>
      </c>
      <c r="EDC46" s="68">
        <f t="shared" si="1363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4"/>
        <v>0</v>
      </c>
      <c r="EDK46" s="68">
        <f t="shared" si="1365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6"/>
        <v>0</v>
      </c>
      <c r="EDS46" s="68">
        <f t="shared" si="1367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8"/>
        <v>0</v>
      </c>
      <c r="EEA46" s="68">
        <f t="shared" si="1369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70"/>
        <v>0</v>
      </c>
      <c r="EEI46" s="68">
        <f t="shared" si="1371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72"/>
        <v>0</v>
      </c>
      <c r="EEQ46" s="68">
        <f t="shared" si="1373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4"/>
        <v>0</v>
      </c>
      <c r="EEY46" s="68">
        <f t="shared" si="1375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6"/>
        <v>0</v>
      </c>
      <c r="EFG46" s="68">
        <f t="shared" si="1377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8"/>
        <v>0</v>
      </c>
      <c r="EFO46" s="68">
        <f t="shared" si="1379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80"/>
        <v>0</v>
      </c>
      <c r="EFW46" s="68">
        <f t="shared" si="1381"/>
        <v>0</v>
      </c>
      <c r="EFX46" s="48"/>
      <c r="EFY46" s="49"/>
      <c r="EFZ46" s="49"/>
      <c r="EGA46" s="49"/>
      <c r="EGB46" s="49"/>
      <c r="EGC46" s="49"/>
      <c r="EGD46" s="64">
        <f t="shared" si="1382"/>
        <v>0</v>
      </c>
      <c r="EGE46" s="68">
        <f t="shared" si="1383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4"/>
        <v>1405</v>
      </c>
      <c r="EGM46" s="68">
        <f t="shared" si="1385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6"/>
        <v>1372</v>
      </c>
      <c r="EGU46" s="68">
        <f t="shared" si="1387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8"/>
        <v>644</v>
      </c>
      <c r="EHC46" s="68">
        <f t="shared" si="1389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90"/>
        <v>2249</v>
      </c>
      <c r="EHK46" s="68">
        <f t="shared" si="1391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92"/>
        <v>1350</v>
      </c>
      <c r="EHS46" s="68">
        <f t="shared" si="1393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4"/>
        <v>2019</v>
      </c>
      <c r="EIA46" s="68">
        <f t="shared" si="1395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6"/>
        <v>0</v>
      </c>
      <c r="EII46" s="68">
        <f t="shared" si="1397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8"/>
        <v>2113</v>
      </c>
      <c r="EIQ46" s="68">
        <f t="shared" si="1399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400"/>
        <v>1584</v>
      </c>
      <c r="EIY46" s="68">
        <f t="shared" si="1401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402"/>
        <v>4267</v>
      </c>
      <c r="EJG46" s="68">
        <f t="shared" si="1403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4"/>
        <v>1902</v>
      </c>
      <c r="EJO46" s="68">
        <f t="shared" si="1405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6"/>
        <v>7726</v>
      </c>
      <c r="EJW46" s="68">
        <f t="shared" si="1407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8"/>
        <v>0</v>
      </c>
      <c r="EKE46" s="68">
        <f t="shared" si="1409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10"/>
        <v>2327</v>
      </c>
      <c r="EKM46" s="68">
        <f t="shared" si="1411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12"/>
        <v>2359</v>
      </c>
      <c r="EKU46" s="184">
        <f t="shared" si="1413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4"/>
        <v>3256</v>
      </c>
      <c r="ELD46" s="211">
        <f t="shared" si="1415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6"/>
        <v>0</v>
      </c>
      <c r="ELL46" s="211">
        <f t="shared" si="1417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8"/>
        <v>2054</v>
      </c>
      <c r="ELT46" s="211">
        <f t="shared" si="1419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20"/>
        <v>5055</v>
      </c>
      <c r="EMB46" s="211">
        <f t="shared" si="1421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22"/>
        <v>762</v>
      </c>
      <c r="EMJ46" s="211">
        <f t="shared" si="1423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4"/>
        <v>2374</v>
      </c>
      <c r="EMR46" s="211">
        <f t="shared" si="1425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6"/>
        <v>3912</v>
      </c>
      <c r="EMZ46" s="211">
        <f t="shared" si="1427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8"/>
        <v>4730</v>
      </c>
      <c r="ENH46" s="211">
        <f t="shared" si="1429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30"/>
        <v>1299</v>
      </c>
      <c r="ENP46" s="211">
        <f t="shared" si="1431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32"/>
        <v>3996</v>
      </c>
      <c r="ENX46" s="211">
        <f t="shared" si="1433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4"/>
        <v>3007</v>
      </c>
      <c r="EOF46" s="211">
        <f t="shared" si="1435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6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7"/>
        <v>5172</v>
      </c>
      <c r="EOV46" s="211">
        <f t="shared" si="1438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9"/>
        <v>5360</v>
      </c>
      <c r="EPD46" s="211">
        <f t="shared" si="1440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41"/>
        <v>1249</v>
      </c>
      <c r="EPL46" s="211">
        <f t="shared" si="1442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43"/>
        <v>4343</v>
      </c>
      <c r="EPT46" s="211">
        <f t="shared" si="1444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5"/>
        <v>3622</v>
      </c>
      <c r="EQB46" s="211">
        <f t="shared" si="1446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7"/>
        <v>5162</v>
      </c>
      <c r="EQJ46" s="211">
        <f t="shared" si="1448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9"/>
        <v>4319</v>
      </c>
      <c r="EQR46" s="211">
        <f t="shared" si="1450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51"/>
        <v>1801</v>
      </c>
      <c r="EQZ46" s="211">
        <f t="shared" si="1452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53"/>
        <v>3347</v>
      </c>
      <c r="ERH46" s="211">
        <f t="shared" si="1454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5"/>
        <v>6869</v>
      </c>
      <c r="ERP46" s="211">
        <f t="shared" si="1456"/>
        <v>1144.8333333333333</v>
      </c>
      <c r="ERQ46" s="195"/>
      <c r="ERR46" s="49"/>
      <c r="ERS46" s="49"/>
      <c r="ERT46" s="49"/>
      <c r="ERU46" s="49"/>
      <c r="ERV46" s="49"/>
      <c r="ERW46" s="64">
        <f t="shared" si="1457"/>
        <v>0</v>
      </c>
      <c r="ERX46" s="211">
        <f t="shared" si="1458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9"/>
        <v>3413</v>
      </c>
      <c r="ESF46" s="211">
        <f t="shared" si="1460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61"/>
        <v>1150</v>
      </c>
      <c r="ESN46" s="211">
        <f t="shared" si="1462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63"/>
        <v>5730</v>
      </c>
      <c r="ESV46" s="211">
        <f t="shared" si="1464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5"/>
        <v>0</v>
      </c>
      <c r="ETD46" s="211">
        <f t="shared" si="1466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7"/>
        <v>6827</v>
      </c>
      <c r="ETL46" s="211">
        <f t="shared" si="1468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9"/>
        <v>0</v>
      </c>
      <c r="ETT46" s="211">
        <f t="shared" si="1470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71"/>
        <v>3086</v>
      </c>
      <c r="EUB46" s="211">
        <f t="shared" si="1472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73"/>
        <v>3957</v>
      </c>
      <c r="EUJ46" s="211">
        <f t="shared" si="1474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5"/>
        <v>3873</v>
      </c>
      <c r="EUR46" s="211">
        <f t="shared" si="1476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7"/>
        <v>6586</v>
      </c>
      <c r="EUZ46" s="211">
        <f t="shared" si="1478"/>
        <v>1097.6666666666667</v>
      </c>
      <c r="EVA46" s="195"/>
      <c r="EVB46" s="49"/>
      <c r="EVC46" s="49"/>
      <c r="EVD46" s="49"/>
      <c r="EVE46" s="49"/>
      <c r="EVF46" s="49"/>
      <c r="EVG46" s="808">
        <f t="shared" si="1479"/>
        <v>0</v>
      </c>
      <c r="EVH46" s="211">
        <f t="shared" si="1480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81"/>
        <v>0</v>
      </c>
      <c r="EVP46" s="211">
        <f t="shared" si="1482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83"/>
        <v>5181</v>
      </c>
      <c r="EVX46" s="211">
        <f t="shared" si="1484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5"/>
        <v>1290</v>
      </c>
      <c r="EWF46" s="211">
        <f t="shared" si="1486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7"/>
        <v>0</v>
      </c>
      <c r="EWN46" s="211">
        <f t="shared" si="1488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9"/>
        <v>2078</v>
      </c>
      <c r="EWV46" s="211">
        <f t="shared" si="1490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91"/>
        <v>1709</v>
      </c>
      <c r="EXD46" s="211">
        <f t="shared" si="1492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93"/>
        <v>4158</v>
      </c>
      <c r="EXL46" s="211">
        <f t="shared" si="1494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5"/>
        <v>0</v>
      </c>
      <c r="EXT46" s="211">
        <f t="shared" si="1496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7"/>
        <v>4007</v>
      </c>
      <c r="EYB46" s="211">
        <f t="shared" si="1498"/>
        <v>667.83333333333337</v>
      </c>
      <c r="EYC46" s="195"/>
      <c r="EYD46" s="49"/>
      <c r="EYE46" s="49"/>
      <c r="EYF46" s="49"/>
      <c r="EYG46" s="49"/>
      <c r="EYH46" s="49"/>
      <c r="EYI46" s="808">
        <f t="shared" si="1499"/>
        <v>0</v>
      </c>
      <c r="EYJ46" s="211">
        <f t="shared" si="1500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501"/>
        <v>4935</v>
      </c>
      <c r="EYR46" s="211">
        <f t="shared" si="1502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503"/>
        <v>1990</v>
      </c>
      <c r="EYZ46" s="873">
        <f t="shared" si="1504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5"/>
        <v>1677</v>
      </c>
      <c r="EZH46" s="873">
        <f t="shared" si="1506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7"/>
        <v>0</v>
      </c>
      <c r="EZP46" s="873">
        <f t="shared" si="1508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>
        <v>0</v>
      </c>
      <c r="EZV46" s="83">
        <v>680</v>
      </c>
      <c r="EZW46" s="872">
        <f t="shared" si="1509"/>
        <v>2290</v>
      </c>
      <c r="EZX46" s="873">
        <f t="shared" si="1510"/>
        <v>381.66666666666669</v>
      </c>
      <c r="EZY46" s="195">
        <v>3631</v>
      </c>
      <c r="EZZ46" s="49">
        <v>985</v>
      </c>
      <c r="FAA46" s="49"/>
      <c r="FAB46" s="49"/>
      <c r="FAC46" s="49"/>
      <c r="FAD46" s="49"/>
      <c r="FAE46" s="872">
        <f t="shared" si="1511"/>
        <v>4616</v>
      </c>
      <c r="FAF46" s="873">
        <f t="shared" si="1512"/>
        <v>769.33333333333337</v>
      </c>
    </row>
    <row r="47" spans="1:4088" s="8" customFormat="1" ht="13.5" thickBot="1" x14ac:dyDescent="0.25">
      <c r="A47" s="21">
        <v>18</v>
      </c>
      <c r="B47" s="297" t="s">
        <v>196</v>
      </c>
      <c r="C47" s="730" t="s">
        <v>309</v>
      </c>
      <c r="D47" s="297">
        <v>25</v>
      </c>
      <c r="E47" s="24"/>
      <c r="F47" s="24">
        <v>2527</v>
      </c>
      <c r="G47" s="24"/>
      <c r="H47" s="24"/>
      <c r="I47" s="24"/>
      <c r="J47" s="360"/>
      <c r="K47" s="24">
        <f t="shared" si="1226"/>
        <v>0</v>
      </c>
      <c r="L47" s="24">
        <f t="shared" ref="L47" si="2425">F47+H47-J47</f>
        <v>2527</v>
      </c>
      <c r="M47" s="15">
        <f t="shared" ref="M47" si="2426">K47+L47</f>
        <v>2527</v>
      </c>
      <c r="N47" s="15">
        <v>0</v>
      </c>
      <c r="O47" s="276">
        <f t="shared" si="1229"/>
        <v>0</v>
      </c>
      <c r="P47" s="712"/>
      <c r="Q47" s="276">
        <f t="shared" si="1518"/>
        <v>0</v>
      </c>
      <c r="R47" s="277">
        <f t="shared" si="1519"/>
        <v>0</v>
      </c>
      <c r="S47" s="222"/>
      <c r="T47" s="276">
        <f t="shared" si="1640"/>
        <v>0</v>
      </c>
      <c r="U47" s="278"/>
      <c r="V47" s="276">
        <f t="shared" si="1233"/>
        <v>0</v>
      </c>
      <c r="W47" s="279">
        <f t="shared" si="1234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80"/>
        <v>1878</v>
      </c>
      <c r="EFW47" s="68">
        <f t="shared" si="1381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82"/>
        <v>1598</v>
      </c>
      <c r="EGE47" s="68">
        <f t="shared" si="1383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4"/>
        <v>0</v>
      </c>
      <c r="EGM47" s="68">
        <f t="shared" si="1385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6"/>
        <v>0</v>
      </c>
      <c r="EGU47" s="68">
        <f t="shared" si="1387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8"/>
        <v>0</v>
      </c>
      <c r="EHC47" s="68">
        <f t="shared" si="1389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90"/>
        <v>1957</v>
      </c>
      <c r="EHK47" s="68">
        <f t="shared" si="1391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92"/>
        <v>1433</v>
      </c>
      <c r="EHS47" s="68">
        <f t="shared" si="1393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4"/>
        <v>2019</v>
      </c>
      <c r="EIA47" s="68">
        <f t="shared" si="1395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6"/>
        <v>1584</v>
      </c>
      <c r="EII47" s="68">
        <f t="shared" si="1397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8"/>
        <v>3493</v>
      </c>
      <c r="EIQ47" s="68">
        <f t="shared" si="1399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400"/>
        <v>122</v>
      </c>
      <c r="EIY47" s="68">
        <f t="shared" si="1401"/>
        <v>20.333333333333332</v>
      </c>
      <c r="EIZ47" s="48"/>
      <c r="EJA47" s="49"/>
      <c r="EJB47" s="49"/>
      <c r="EJC47" s="49"/>
      <c r="EJD47" s="49"/>
      <c r="EJE47" s="49"/>
      <c r="EJF47" s="64">
        <f t="shared" si="1402"/>
        <v>0</v>
      </c>
      <c r="EJG47" s="68">
        <f t="shared" si="1403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4"/>
        <v>960</v>
      </c>
      <c r="EJO47" s="68">
        <f t="shared" si="1405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6"/>
        <v>800</v>
      </c>
      <c r="EJW47" s="68">
        <f t="shared" si="1407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8"/>
        <v>3286</v>
      </c>
      <c r="EKE47" s="68">
        <f t="shared" si="1409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10"/>
        <v>2503</v>
      </c>
      <c r="EKM47" s="68">
        <f t="shared" si="1411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12"/>
        <v>0</v>
      </c>
      <c r="EKU47" s="184">
        <f t="shared" si="1413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4"/>
        <v>1776</v>
      </c>
      <c r="ELD47" s="211">
        <f t="shared" si="1415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6"/>
        <v>2342</v>
      </c>
      <c r="ELL47" s="211">
        <f t="shared" si="1417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8"/>
        <v>0</v>
      </c>
      <c r="ELT47" s="211">
        <f t="shared" si="1419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20"/>
        <v>0</v>
      </c>
      <c r="EMB47" s="211">
        <f t="shared" si="1421"/>
        <v>0</v>
      </c>
      <c r="EMC47" s="195"/>
      <c r="EMD47" s="49"/>
      <c r="EME47" s="49"/>
      <c r="EMF47" s="49"/>
      <c r="EMG47" s="49"/>
      <c r="EMH47" s="49"/>
      <c r="EMI47" s="64">
        <f t="shared" si="1422"/>
        <v>0</v>
      </c>
      <c r="EMJ47" s="211">
        <f t="shared" si="1423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4"/>
        <v>0</v>
      </c>
      <c r="EMR47" s="211">
        <f t="shared" si="1425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6"/>
        <v>1306</v>
      </c>
      <c r="EMZ47" s="211">
        <f t="shared" si="1427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8"/>
        <v>1038</v>
      </c>
      <c r="ENH47" s="211">
        <f t="shared" si="1429"/>
        <v>173</v>
      </c>
      <c r="ENI47" s="195"/>
      <c r="ENJ47" s="49"/>
      <c r="ENK47" s="49"/>
      <c r="ENL47" s="49"/>
      <c r="ENM47" s="49"/>
      <c r="ENN47" s="49"/>
      <c r="ENO47" s="64">
        <f t="shared" si="1430"/>
        <v>0</v>
      </c>
      <c r="ENP47" s="211">
        <f t="shared" si="1431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32"/>
        <v>1387</v>
      </c>
      <c r="ENX47" s="211">
        <f t="shared" si="1433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4"/>
        <v>2198</v>
      </c>
      <c r="EOF47" s="211">
        <f t="shared" si="1435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6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7"/>
        <v>999</v>
      </c>
      <c r="EOV47" s="211">
        <f t="shared" si="1438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9"/>
        <v>966</v>
      </c>
      <c r="EPD47" s="211">
        <f t="shared" si="1440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41"/>
        <v>868</v>
      </c>
      <c r="EPL47" s="211">
        <f t="shared" si="1442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43"/>
        <v>2241</v>
      </c>
      <c r="EPT47" s="211">
        <f t="shared" si="1444"/>
        <v>373.5</v>
      </c>
      <c r="EPU47" s="195"/>
      <c r="EPV47" s="49"/>
      <c r="EPW47" s="49"/>
      <c r="EPX47" s="49"/>
      <c r="EPY47" s="49"/>
      <c r="EPZ47" s="49"/>
      <c r="EQA47" s="64">
        <f t="shared" si="1445"/>
        <v>0</v>
      </c>
      <c r="EQB47" s="211">
        <f t="shared" si="1446"/>
        <v>0</v>
      </c>
      <c r="EQC47" s="195"/>
      <c r="EQD47" s="49"/>
      <c r="EQE47" s="49"/>
      <c r="EQF47" s="49"/>
      <c r="EQG47" s="49"/>
      <c r="EQH47" s="49"/>
      <c r="EQI47" s="64">
        <f t="shared" si="1447"/>
        <v>0</v>
      </c>
      <c r="EQJ47" s="211">
        <f t="shared" si="1448"/>
        <v>0</v>
      </c>
      <c r="EQK47" s="195"/>
      <c r="EQL47" s="49"/>
      <c r="EQM47" s="49"/>
      <c r="EQN47" s="49"/>
      <c r="EQO47" s="49"/>
      <c r="EQP47" s="49"/>
      <c r="EQQ47" s="64">
        <f t="shared" si="1449"/>
        <v>0</v>
      </c>
      <c r="EQR47" s="211">
        <f t="shared" si="1450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51"/>
        <v>108</v>
      </c>
      <c r="EQZ47" s="211">
        <f t="shared" si="1452"/>
        <v>18</v>
      </c>
      <c r="ERA47" s="195"/>
      <c r="ERB47" s="49"/>
      <c r="ERC47" s="49"/>
      <c r="ERD47" s="49"/>
      <c r="ERE47" s="49"/>
      <c r="ERF47" s="49"/>
      <c r="ERG47" s="64">
        <f t="shared" si="1453"/>
        <v>0</v>
      </c>
      <c r="ERH47" s="211">
        <f t="shared" si="1454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5"/>
        <v>1642</v>
      </c>
      <c r="ERP47" s="211">
        <f t="shared" si="1456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7"/>
        <v>0</v>
      </c>
      <c r="ERX47" s="211">
        <f t="shared" si="1458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9"/>
        <v>3087</v>
      </c>
      <c r="ESF47" s="211">
        <f t="shared" si="1460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61"/>
        <v>1239</v>
      </c>
      <c r="ESN47" s="211">
        <f t="shared" si="1462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63"/>
        <v>0</v>
      </c>
      <c r="ESV47" s="211">
        <f t="shared" si="1464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5"/>
        <v>984</v>
      </c>
      <c r="ETD47" s="211">
        <f t="shared" si="1466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7"/>
        <v>3279</v>
      </c>
      <c r="ETL47" s="211">
        <f t="shared" si="1468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9"/>
        <v>1930</v>
      </c>
      <c r="ETT47" s="211">
        <f t="shared" si="1470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71"/>
        <v>0</v>
      </c>
      <c r="EUB47" s="211">
        <f t="shared" si="1472"/>
        <v>0</v>
      </c>
      <c r="EUC47" s="458"/>
      <c r="EUD47" s="83"/>
      <c r="EUE47" s="83"/>
      <c r="EUF47" s="83"/>
      <c r="EUG47" s="83"/>
      <c r="EUH47" s="83"/>
      <c r="EUI47" s="808">
        <f t="shared" si="1473"/>
        <v>0</v>
      </c>
      <c r="EUJ47" s="211">
        <f t="shared" si="1474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5"/>
        <v>0</v>
      </c>
      <c r="EUR47" s="211">
        <f t="shared" si="1476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7"/>
        <v>0</v>
      </c>
      <c r="EUZ47" s="211">
        <f t="shared" si="1478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9"/>
        <v>1024</v>
      </c>
      <c r="EVH47" s="211">
        <f t="shared" si="1480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81"/>
        <v>898</v>
      </c>
      <c r="EVP47" s="211">
        <f t="shared" si="1482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83"/>
        <v>2664</v>
      </c>
      <c r="EVX47" s="211">
        <f t="shared" si="1484"/>
        <v>444</v>
      </c>
      <c r="EVY47" s="195"/>
      <c r="EVZ47" s="49"/>
      <c r="EWA47" s="49"/>
      <c r="EWB47" s="49"/>
      <c r="EWC47" s="49"/>
      <c r="EWD47" s="49"/>
      <c r="EWE47" s="808">
        <f t="shared" si="1485"/>
        <v>0</v>
      </c>
      <c r="EWF47" s="211">
        <f t="shared" si="1486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7"/>
        <v>0</v>
      </c>
      <c r="EWN47" s="211">
        <f t="shared" si="1488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9"/>
        <v>696</v>
      </c>
      <c r="EWV47" s="211">
        <f t="shared" si="1490"/>
        <v>116</v>
      </c>
      <c r="EWW47" s="195"/>
      <c r="EWX47" s="49"/>
      <c r="EWY47" s="49"/>
      <c r="EWZ47" s="49"/>
      <c r="EXA47" s="49"/>
      <c r="EXB47" s="49"/>
      <c r="EXC47" s="808">
        <f t="shared" si="1491"/>
        <v>0</v>
      </c>
      <c r="EXD47" s="211">
        <f t="shared" si="1492"/>
        <v>0</v>
      </c>
      <c r="EXE47" s="195"/>
      <c r="EXF47" s="49"/>
      <c r="EXG47" s="49"/>
      <c r="EXH47" s="49"/>
      <c r="EXI47" s="49"/>
      <c r="EXJ47" s="49"/>
      <c r="EXK47" s="808">
        <f t="shared" si="1493"/>
        <v>0</v>
      </c>
      <c r="EXL47" s="211">
        <f t="shared" si="1494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5"/>
        <v>1184</v>
      </c>
      <c r="EXT47" s="211">
        <f t="shared" si="1496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7"/>
        <v>0</v>
      </c>
      <c r="EYB47" s="211">
        <f t="shared" si="1498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9"/>
        <v>0</v>
      </c>
      <c r="EYJ47" s="211">
        <f t="shared" si="1500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501"/>
        <v>638</v>
      </c>
      <c r="EYR47" s="211">
        <f t="shared" si="1502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503"/>
        <v>814</v>
      </c>
      <c r="EYZ47" s="873">
        <f t="shared" si="1504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5"/>
        <v>0</v>
      </c>
      <c r="EZH47" s="873">
        <f t="shared" si="1506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7"/>
        <v>920</v>
      </c>
      <c r="EZP47" s="873">
        <f t="shared" si="1508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9"/>
        <v>0</v>
      </c>
      <c r="EZX47" s="873">
        <f t="shared" si="1510"/>
        <v>0</v>
      </c>
      <c r="EZY47" s="195"/>
      <c r="EZZ47" s="49"/>
      <c r="FAA47" s="49"/>
      <c r="FAB47" s="49"/>
      <c r="FAC47" s="49"/>
      <c r="FAD47" s="49"/>
      <c r="FAE47" s="872">
        <f t="shared" si="1511"/>
        <v>0</v>
      </c>
      <c r="FAF47" s="873">
        <f t="shared" si="1512"/>
        <v>0</v>
      </c>
    </row>
    <row r="48" spans="1:4088" s="8" customFormat="1" ht="13.5" thickBot="1" x14ac:dyDescent="0.25">
      <c r="A48" s="21">
        <v>19</v>
      </c>
      <c r="B48" s="297" t="s">
        <v>149</v>
      </c>
      <c r="C48" s="730" t="s">
        <v>294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6"/>
        <v>0</v>
      </c>
      <c r="L48" s="24">
        <f t="shared" si="1517"/>
        <v>6217</v>
      </c>
      <c r="M48" s="15">
        <f t="shared" si="1639"/>
        <v>6217</v>
      </c>
      <c r="N48" s="15">
        <v>0</v>
      </c>
      <c r="O48" s="276">
        <f t="shared" si="1229"/>
        <v>0</v>
      </c>
      <c r="P48" s="712">
        <v>0</v>
      </c>
      <c r="Q48" s="276">
        <f t="shared" si="1518"/>
        <v>0</v>
      </c>
      <c r="R48" s="277">
        <f t="shared" si="1519"/>
        <v>373.84615384615387</v>
      </c>
      <c r="S48" s="222">
        <v>9720</v>
      </c>
      <c r="T48" s="276">
        <f t="shared" si="1640"/>
        <v>16.6298353909465</v>
      </c>
      <c r="U48" s="278"/>
      <c r="V48" s="276">
        <f t="shared" si="1233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14"/>
        <v>0</v>
      </c>
      <c r="COM48" s="68">
        <f t="shared" si="1715"/>
        <v>0</v>
      </c>
      <c r="CON48" s="48"/>
      <c r="COO48" s="49"/>
      <c r="COP48" s="49"/>
      <c r="COQ48" s="49"/>
      <c r="COR48" s="49"/>
      <c r="COS48" s="49"/>
      <c r="COT48" s="67">
        <f t="shared" si="1716"/>
        <v>0</v>
      </c>
      <c r="COU48" s="68">
        <f t="shared" si="1717"/>
        <v>0</v>
      </c>
      <c r="COV48" s="48"/>
      <c r="COW48" s="49"/>
      <c r="COX48" s="49"/>
      <c r="COY48" s="49"/>
      <c r="COZ48" s="49"/>
      <c r="CPA48" s="49"/>
      <c r="CPB48" s="67">
        <f t="shared" si="1718"/>
        <v>0</v>
      </c>
      <c r="CPC48" s="68">
        <f t="shared" si="1719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20"/>
        <v>0</v>
      </c>
      <c r="CPK48" s="68">
        <f t="shared" si="1721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22"/>
        <v>1319</v>
      </c>
      <c r="CPS48" s="68">
        <f t="shared" si="1723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24"/>
        <v>835</v>
      </c>
      <c r="CQA48" s="68">
        <f t="shared" si="1725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6"/>
        <v>1565</v>
      </c>
      <c r="CQI48" s="68">
        <f t="shared" si="1727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8"/>
        <v>907</v>
      </c>
      <c r="CQQ48" s="68">
        <f t="shared" si="1729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30"/>
        <v>0</v>
      </c>
      <c r="CQY48" s="68">
        <f t="shared" si="1731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32"/>
        <v>601</v>
      </c>
      <c r="CRG48" s="68">
        <f t="shared" si="1733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34"/>
        <v>0</v>
      </c>
      <c r="CRO48" s="68">
        <f t="shared" si="1735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6"/>
        <v>548</v>
      </c>
      <c r="CRW48" s="68">
        <f t="shared" si="1737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8"/>
        <v>0</v>
      </c>
      <c r="CSE48" s="68">
        <f t="shared" si="1739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40"/>
        <v>0</v>
      </c>
      <c r="CSM48" s="68">
        <f t="shared" si="1741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42"/>
        <v>577</v>
      </c>
      <c r="CSU48" s="68">
        <f t="shared" si="1743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44"/>
        <v>574</v>
      </c>
      <c r="CTC48" s="68">
        <f t="shared" si="1745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6"/>
        <v>596</v>
      </c>
      <c r="CTK48" s="68">
        <f t="shared" si="1747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8"/>
        <v>1322</v>
      </c>
      <c r="CTS48" s="68">
        <f t="shared" si="1749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50"/>
        <v>600</v>
      </c>
      <c r="CUA48" s="68">
        <f t="shared" si="1751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52"/>
        <v>0</v>
      </c>
      <c r="CUI48" s="68">
        <f t="shared" si="1753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54"/>
        <v>0</v>
      </c>
      <c r="CUQ48" s="68">
        <f t="shared" si="1755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6"/>
        <v>0</v>
      </c>
      <c r="CUY48" s="68">
        <f t="shared" si="1757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8"/>
        <v>245</v>
      </c>
      <c r="CVG48" s="68">
        <f t="shared" si="1759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60"/>
        <v>897</v>
      </c>
      <c r="CVO48" s="68">
        <f t="shared" si="1761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62"/>
        <v>0</v>
      </c>
      <c r="CVW48" s="68">
        <f t="shared" si="1763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64"/>
        <v>0</v>
      </c>
      <c r="CWE48" s="68">
        <f t="shared" si="1765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6"/>
        <v>0</v>
      </c>
      <c r="CWM48" s="68">
        <f t="shared" si="1767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8"/>
        <v>477</v>
      </c>
      <c r="CWU48" s="68">
        <f t="shared" si="1769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70"/>
        <v>0</v>
      </c>
      <c r="CXC48" s="43">
        <f t="shared" si="1771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72"/>
        <v>0</v>
      </c>
      <c r="CXK48" s="43">
        <f t="shared" si="1773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74"/>
        <v>0</v>
      </c>
      <c r="CXS48" s="43">
        <f t="shared" si="1775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6"/>
        <v>523</v>
      </c>
      <c r="CYA48" s="43">
        <f t="shared" si="1777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8"/>
        <v>234</v>
      </c>
      <c r="CYI48" s="43">
        <f t="shared" si="1779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80"/>
        <v>1048</v>
      </c>
      <c r="CYQ48" s="43">
        <f t="shared" si="1781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82"/>
        <v>0</v>
      </c>
      <c r="CYY48" s="43">
        <f t="shared" si="1783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84"/>
        <v>0</v>
      </c>
      <c r="CZG48" s="43">
        <f t="shared" si="1785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6"/>
        <v>0</v>
      </c>
      <c r="CZO48" s="43">
        <f t="shared" si="1787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8"/>
        <v>0</v>
      </c>
      <c r="CZW48" s="43">
        <f t="shared" si="1789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90"/>
        <v>0</v>
      </c>
      <c r="DAE48" s="68">
        <f t="shared" si="1791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92"/>
        <v>0</v>
      </c>
      <c r="DAM48" s="68">
        <f t="shared" si="1793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94"/>
        <v>0</v>
      </c>
      <c r="DAU48" s="68">
        <f t="shared" si="1795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6"/>
        <v>0</v>
      </c>
      <c r="DBC48" s="68">
        <f t="shared" si="1797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8"/>
        <v>0</v>
      </c>
      <c r="DBK48" s="68">
        <f t="shared" si="1799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800"/>
        <v>0</v>
      </c>
      <c r="DBS48" s="68">
        <f t="shared" si="1801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802"/>
        <v>0</v>
      </c>
      <c r="DCA48" s="68">
        <f t="shared" si="1803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804"/>
        <v>0</v>
      </c>
      <c r="DCI48" s="68">
        <f t="shared" si="1805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6"/>
        <v>180</v>
      </c>
      <c r="DCQ48" s="68">
        <f t="shared" si="1807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8"/>
        <v>227</v>
      </c>
      <c r="DCY48" s="68">
        <f t="shared" si="1809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10"/>
        <v>0</v>
      </c>
      <c r="DDG48" s="68">
        <f t="shared" si="1811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12"/>
        <v>0</v>
      </c>
      <c r="DDO48" s="43">
        <f t="shared" si="1813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14"/>
        <v>234</v>
      </c>
      <c r="DDW48" s="43">
        <f t="shared" si="1815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6"/>
        <v>0</v>
      </c>
      <c r="DEE48" s="43">
        <f t="shared" si="1817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8"/>
        <v>0</v>
      </c>
      <c r="DEM48" s="43">
        <f t="shared" si="1819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20"/>
        <v>0</v>
      </c>
      <c r="DEU48" s="43">
        <f t="shared" si="1821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22"/>
        <v>715</v>
      </c>
      <c r="DFC48" s="43">
        <f t="shared" si="1823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24"/>
        <v>0</v>
      </c>
      <c r="DFK48" s="43">
        <f t="shared" si="1825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6"/>
        <v>0</v>
      </c>
      <c r="DFS48" s="68">
        <f t="shared" si="1827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8"/>
        <v>242</v>
      </c>
      <c r="DGA48" s="43">
        <f t="shared" si="1829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30"/>
        <v>821</v>
      </c>
      <c r="DGI48" s="43">
        <f t="shared" si="1831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32"/>
        <v>0</v>
      </c>
      <c r="DGQ48" s="68">
        <f t="shared" si="1833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34"/>
        <v>0</v>
      </c>
      <c r="DGY48" s="68">
        <f t="shared" si="1835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6"/>
        <v>0</v>
      </c>
      <c r="DHG48" s="68">
        <f t="shared" si="1837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8"/>
        <v>239</v>
      </c>
      <c r="DHO48" s="68">
        <f t="shared" si="1839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40"/>
        <v>0</v>
      </c>
      <c r="DHW48" s="68">
        <f t="shared" si="1841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42"/>
        <v>0</v>
      </c>
      <c r="DIE48" s="68">
        <f t="shared" si="1843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44"/>
        <v>154</v>
      </c>
      <c r="DIM48" s="68">
        <f t="shared" si="1845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6"/>
        <v>225</v>
      </c>
      <c r="DIU48" s="68">
        <f t="shared" si="1847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8"/>
        <v>165</v>
      </c>
      <c r="DJC48" s="68">
        <f t="shared" si="1849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50"/>
        <v>203</v>
      </c>
      <c r="DJK48" s="68">
        <f t="shared" si="1851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52"/>
        <v>445</v>
      </c>
      <c r="DJS48" s="68">
        <f t="shared" si="1853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54"/>
        <v>272</v>
      </c>
      <c r="DKA48" s="68">
        <f t="shared" si="1855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6"/>
        <v>1143</v>
      </c>
      <c r="DKI48" s="68">
        <f t="shared" si="1857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8"/>
        <v>0</v>
      </c>
      <c r="DKQ48" s="68">
        <f t="shared" si="1859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60"/>
        <v>1125</v>
      </c>
      <c r="DKY48" s="68">
        <f t="shared" si="1861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62"/>
        <v>588</v>
      </c>
      <c r="DLG48" s="68">
        <f t="shared" si="1863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64"/>
        <v>0</v>
      </c>
      <c r="DLO48" s="68">
        <f t="shared" si="1865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6"/>
        <v>0</v>
      </c>
      <c r="DLW48" s="68">
        <f t="shared" si="1867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8"/>
        <v>890</v>
      </c>
      <c r="DME48" s="68">
        <f t="shared" si="1869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70"/>
        <v>0</v>
      </c>
      <c r="DMM48" s="68">
        <f t="shared" si="1871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72"/>
        <v>610</v>
      </c>
      <c r="DMU48" s="68">
        <f t="shared" si="1873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74"/>
        <v>1246</v>
      </c>
      <c r="DNC48" s="68">
        <f t="shared" si="1875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6"/>
        <v>1436</v>
      </c>
      <c r="DNK48" s="68">
        <f t="shared" si="1877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8"/>
        <v>566</v>
      </c>
      <c r="DNS48" s="68">
        <f t="shared" si="1879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80"/>
        <v>1152</v>
      </c>
      <c r="DOA48" s="68">
        <f t="shared" si="1881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82"/>
        <v>1231</v>
      </c>
      <c r="DOI48" s="68">
        <f t="shared" si="1883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84"/>
        <v>581</v>
      </c>
      <c r="DOQ48" s="68">
        <f t="shared" si="1885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6"/>
        <v>588</v>
      </c>
      <c r="DOY48" s="68">
        <f t="shared" si="1887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8"/>
        <v>622</v>
      </c>
      <c r="DPG48" s="68">
        <f t="shared" si="1889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90"/>
        <v>0</v>
      </c>
      <c r="DPO48" s="68">
        <f t="shared" si="1891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92"/>
        <v>1419</v>
      </c>
      <c r="DPW48" s="492">
        <f t="shared" si="1893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94"/>
        <v>0</v>
      </c>
      <c r="DQE48" s="492">
        <f t="shared" si="1895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6"/>
        <v>2291</v>
      </c>
      <c r="DQM48" s="492">
        <f t="shared" si="1897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8"/>
        <v>1214</v>
      </c>
      <c r="DQU48" s="68">
        <f t="shared" si="1899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900"/>
        <v>1687</v>
      </c>
      <c r="DRC48" s="492">
        <f t="shared" si="1901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902"/>
        <v>902</v>
      </c>
      <c r="DRK48" s="492">
        <f t="shared" si="1903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9"/>
        <v>2243</v>
      </c>
      <c r="DRS48" s="68">
        <f t="shared" si="1600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601"/>
        <v>1207</v>
      </c>
      <c r="DSA48" s="68">
        <f t="shared" si="1602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603"/>
        <v>1198</v>
      </c>
      <c r="DSI48" s="68">
        <f t="shared" si="1604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605"/>
        <v>2221</v>
      </c>
      <c r="DSQ48" s="68">
        <f t="shared" si="1606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7"/>
        <v>1191</v>
      </c>
      <c r="DSY48" s="68">
        <f t="shared" si="1608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9"/>
        <v>1647</v>
      </c>
      <c r="DTG48" s="68">
        <f t="shared" si="1610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11"/>
        <v>2440</v>
      </c>
      <c r="DTO48" s="68">
        <f t="shared" si="1612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13"/>
        <v>1618</v>
      </c>
      <c r="DTW48" s="68">
        <f t="shared" si="1614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15"/>
        <v>2064</v>
      </c>
      <c r="DUE48" s="68">
        <f t="shared" si="1616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7"/>
        <v>1589</v>
      </c>
      <c r="DUM48" s="68">
        <f t="shared" si="1618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9"/>
        <v>3856</v>
      </c>
      <c r="DUU48" s="68">
        <f t="shared" si="1620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21"/>
        <v>1</v>
      </c>
      <c r="DVC48" s="68">
        <f t="shared" si="1622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23"/>
        <v>0</v>
      </c>
      <c r="DVK48" s="68">
        <f t="shared" si="1624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25"/>
        <v>0</v>
      </c>
      <c r="DVS48" s="68">
        <f t="shared" si="1626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7"/>
        <v>1528</v>
      </c>
      <c r="DWA48" s="68">
        <f t="shared" si="1628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9"/>
        <v>2213</v>
      </c>
      <c r="DWI48" s="68">
        <f t="shared" si="1630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31"/>
        <v>1633</v>
      </c>
      <c r="DWQ48" s="68">
        <f t="shared" si="1632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33"/>
        <v>0</v>
      </c>
      <c r="DWY48" s="68">
        <f t="shared" si="1634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35"/>
        <v>1296</v>
      </c>
      <c r="DXG48" s="68">
        <f t="shared" si="1636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7"/>
        <v>969</v>
      </c>
      <c r="DXO48" s="68">
        <f t="shared" si="1638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8"/>
        <v>1270</v>
      </c>
      <c r="DXW48" s="68">
        <f t="shared" si="1329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30"/>
        <v>0</v>
      </c>
      <c r="DYE48" s="68">
        <f t="shared" si="1331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32"/>
        <v>888</v>
      </c>
      <c r="DYM48" s="68">
        <f t="shared" si="1333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4"/>
        <v>0</v>
      </c>
      <c r="DYU48" s="68">
        <f t="shared" si="1335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6"/>
        <v>620</v>
      </c>
      <c r="DZC48" s="68">
        <f t="shared" si="1337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8"/>
        <v>2148</v>
      </c>
      <c r="DZK48" s="68">
        <f t="shared" si="1339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40"/>
        <v>630</v>
      </c>
      <c r="DZS48" s="68">
        <f t="shared" si="1341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42"/>
        <v>2597</v>
      </c>
      <c r="EAA48" s="68">
        <f t="shared" si="1343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4"/>
        <v>2305</v>
      </c>
      <c r="EAI48" s="68">
        <f t="shared" si="1345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6"/>
        <v>1614</v>
      </c>
      <c r="EAQ48" s="68">
        <f t="shared" si="1347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8"/>
        <v>1567</v>
      </c>
      <c r="EAY48" s="68">
        <f t="shared" si="1349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50"/>
        <v>0</v>
      </c>
      <c r="EBG48" s="68">
        <f t="shared" si="1351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52"/>
        <v>1162</v>
      </c>
      <c r="EBO48" s="68">
        <f t="shared" si="1353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4"/>
        <v>476</v>
      </c>
      <c r="EBW48" s="68">
        <f t="shared" si="1355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6"/>
        <v>1492</v>
      </c>
      <c r="ECE48" s="68">
        <f t="shared" si="1357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8"/>
        <v>2758</v>
      </c>
      <c r="ECM48" s="68">
        <f t="shared" si="1359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60"/>
        <v>558</v>
      </c>
      <c r="ECU48" s="68">
        <f t="shared" si="1361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62"/>
        <v>2106</v>
      </c>
      <c r="EDC48" s="68">
        <f t="shared" si="1363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4"/>
        <v>1497</v>
      </c>
      <c r="EDK48" s="68">
        <f t="shared" si="1365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6"/>
        <v>2148</v>
      </c>
      <c r="EDS48" s="68">
        <f t="shared" si="1367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8"/>
        <v>942</v>
      </c>
      <c r="EEA48" s="68">
        <f t="shared" si="1369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70"/>
        <v>919</v>
      </c>
      <c r="EEI48" s="68">
        <f t="shared" si="1371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72"/>
        <v>566</v>
      </c>
      <c r="EEQ48" s="68">
        <f t="shared" si="1373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4"/>
        <v>2408</v>
      </c>
      <c r="EEY48" s="68">
        <f t="shared" si="1375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6"/>
        <v>2312</v>
      </c>
      <c r="EFG48" s="68">
        <f t="shared" si="1377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8"/>
        <v>2574</v>
      </c>
      <c r="EFO48" s="68">
        <f t="shared" si="1379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80"/>
        <v>1147</v>
      </c>
      <c r="EFW48" s="68">
        <f t="shared" si="1381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82"/>
        <v>684</v>
      </c>
      <c r="EGE48" s="68">
        <f t="shared" si="1383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4"/>
        <v>934</v>
      </c>
      <c r="EGM48" s="68">
        <f t="shared" si="1385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6"/>
        <v>2466</v>
      </c>
      <c r="EGU48" s="68">
        <f t="shared" si="1387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8"/>
        <v>1542</v>
      </c>
      <c r="EHC48" s="68">
        <f t="shared" si="1389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90"/>
        <v>1751</v>
      </c>
      <c r="EHK48" s="68">
        <f t="shared" si="1391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92"/>
        <v>1061</v>
      </c>
      <c r="EHS48" s="68">
        <f t="shared" si="1393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4"/>
        <v>1879</v>
      </c>
      <c r="EIA48" s="68">
        <f t="shared" si="1395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6"/>
        <v>2102</v>
      </c>
      <c r="EII48" s="68">
        <f t="shared" si="1397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8"/>
        <v>1872</v>
      </c>
      <c r="EIQ48" s="68">
        <f t="shared" si="1399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400"/>
        <v>1251</v>
      </c>
      <c r="EIY48" s="68">
        <f t="shared" si="1401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402"/>
        <v>885</v>
      </c>
      <c r="EJG48" s="68">
        <f t="shared" si="1403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4"/>
        <v>1570</v>
      </c>
      <c r="EJO48" s="68">
        <f t="shared" si="1405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6"/>
        <v>2880</v>
      </c>
      <c r="EJW48" s="68">
        <f t="shared" si="1407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8"/>
        <v>1197</v>
      </c>
      <c r="EKE48" s="68">
        <f t="shared" si="1409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10"/>
        <v>1472</v>
      </c>
      <c r="EKM48" s="68">
        <f t="shared" si="1411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12"/>
        <v>1854</v>
      </c>
      <c r="EKU48" s="184">
        <f t="shared" si="1413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4"/>
        <v>636</v>
      </c>
      <c r="ELD48" s="211">
        <f t="shared" si="1415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6"/>
        <v>1775</v>
      </c>
      <c r="ELL48" s="211">
        <f t="shared" si="1417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8"/>
        <v>1862</v>
      </c>
      <c r="ELT48" s="211">
        <f t="shared" si="1419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20"/>
        <v>613</v>
      </c>
      <c r="EMB48" s="211">
        <f t="shared" si="1421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22"/>
        <v>0</v>
      </c>
      <c r="EMJ48" s="211">
        <f t="shared" si="1423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4"/>
        <v>2175</v>
      </c>
      <c r="EMR48" s="211">
        <f t="shared" si="1425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6"/>
        <v>900</v>
      </c>
      <c r="EMZ48" s="211">
        <f t="shared" si="1427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8"/>
        <v>1442</v>
      </c>
      <c r="ENH48" s="211">
        <f t="shared" si="1429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30"/>
        <v>1426</v>
      </c>
      <c r="ENP48" s="211">
        <f t="shared" si="1431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32"/>
        <v>1558</v>
      </c>
      <c r="ENX48" s="211">
        <f t="shared" si="1433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4"/>
        <v>1223</v>
      </c>
      <c r="EOF48" s="211">
        <f t="shared" si="1435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6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7"/>
        <v>1054</v>
      </c>
      <c r="EOV48" s="211">
        <f t="shared" si="1438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9"/>
        <v>2510</v>
      </c>
      <c r="EPD48" s="211">
        <f t="shared" si="1440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41"/>
        <v>959</v>
      </c>
      <c r="EPL48" s="211">
        <f t="shared" si="1442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43"/>
        <v>923</v>
      </c>
      <c r="EPT48" s="211">
        <f t="shared" si="1444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5"/>
        <v>1583</v>
      </c>
      <c r="EQB48" s="211">
        <f t="shared" si="1446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7"/>
        <v>968</v>
      </c>
      <c r="EQJ48" s="211">
        <f t="shared" si="1448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9"/>
        <v>1908</v>
      </c>
      <c r="EQR48" s="211">
        <f t="shared" si="1450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51"/>
        <v>1558</v>
      </c>
      <c r="EQZ48" s="211">
        <f t="shared" si="1452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53"/>
        <v>944</v>
      </c>
      <c r="ERH48" s="211">
        <f t="shared" si="1454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5"/>
        <v>946</v>
      </c>
      <c r="ERP48" s="211">
        <f t="shared" si="1456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7"/>
        <v>1969</v>
      </c>
      <c r="ERX48" s="211">
        <f t="shared" si="1458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9"/>
        <v>898</v>
      </c>
      <c r="ESF48" s="211">
        <f t="shared" si="1460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61"/>
        <v>2242</v>
      </c>
      <c r="ESN48" s="211">
        <f t="shared" si="1462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63"/>
        <v>1640</v>
      </c>
      <c r="ESV48" s="211">
        <f t="shared" si="1464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5"/>
        <v>0</v>
      </c>
      <c r="ETD48" s="211">
        <f t="shared" si="1466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7"/>
        <v>1631</v>
      </c>
      <c r="ETL48" s="211">
        <f t="shared" si="1468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9"/>
        <v>0</v>
      </c>
      <c r="ETT48" s="211">
        <f t="shared" si="1470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71"/>
        <v>1812</v>
      </c>
      <c r="EUB48" s="211">
        <f t="shared" si="1472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73"/>
        <v>1259</v>
      </c>
      <c r="EUJ48" s="211">
        <f t="shared" si="1474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5"/>
        <v>912</v>
      </c>
      <c r="EUR48" s="211">
        <f t="shared" si="1476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7"/>
        <v>0</v>
      </c>
      <c r="EUZ48" s="211">
        <f t="shared" si="1478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9"/>
        <v>0</v>
      </c>
      <c r="EVH48" s="211">
        <f t="shared" si="1480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1"/>
        <v>0</v>
      </c>
      <c r="EVP48" s="211">
        <f t="shared" si="1482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83"/>
        <v>1306</v>
      </c>
      <c r="EVX48" s="211">
        <f t="shared" si="1484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5"/>
        <v>1218</v>
      </c>
      <c r="EWF48" s="211">
        <f t="shared" si="1486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7"/>
        <v>925</v>
      </c>
      <c r="EWN48" s="211">
        <f t="shared" si="1488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9"/>
        <v>2586</v>
      </c>
      <c r="EWV48" s="211">
        <f t="shared" si="1490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91"/>
        <v>1291</v>
      </c>
      <c r="EXD48" s="211">
        <f t="shared" si="1492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93"/>
        <v>962</v>
      </c>
      <c r="EXL48" s="211">
        <f t="shared" si="1494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5"/>
        <v>0</v>
      </c>
      <c r="EXT48" s="211">
        <f t="shared" si="1496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7"/>
        <v>0</v>
      </c>
      <c r="EYB48" s="211">
        <f t="shared" si="1498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9"/>
        <v>591</v>
      </c>
      <c r="EYJ48" s="211">
        <f t="shared" si="1500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501"/>
        <v>911</v>
      </c>
      <c r="EYR48" s="211">
        <f t="shared" si="1502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503"/>
        <v>1766</v>
      </c>
      <c r="EYZ48" s="873">
        <f t="shared" si="1504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5"/>
        <v>289</v>
      </c>
      <c r="EZH48" s="873">
        <f t="shared" si="1506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7"/>
        <v>0</v>
      </c>
      <c r="EZP48" s="873">
        <f t="shared" si="1508"/>
        <v>0</v>
      </c>
      <c r="EZQ48" s="458">
        <v>0</v>
      </c>
      <c r="EZR48" s="83"/>
      <c r="EZS48" s="83">
        <v>0</v>
      </c>
      <c r="EZT48" s="83">
        <v>0</v>
      </c>
      <c r="EZU48" s="83">
        <v>0</v>
      </c>
      <c r="EZV48" s="83">
        <v>0</v>
      </c>
      <c r="EZW48" s="872">
        <f t="shared" si="1509"/>
        <v>0</v>
      </c>
      <c r="EZX48" s="873">
        <f t="shared" si="1510"/>
        <v>0</v>
      </c>
      <c r="EZY48" s="195">
        <v>0</v>
      </c>
      <c r="EZZ48" s="49">
        <v>0</v>
      </c>
      <c r="FAA48" s="49"/>
      <c r="FAB48" s="49"/>
      <c r="FAC48" s="49"/>
      <c r="FAD48" s="49"/>
      <c r="FAE48" s="872">
        <f t="shared" si="1511"/>
        <v>0</v>
      </c>
      <c r="FAF48" s="873">
        <f t="shared" si="1512"/>
        <v>0</v>
      </c>
    </row>
    <row r="49" spans="1:4088" s="8" customFormat="1" ht="13.5" thickBot="1" x14ac:dyDescent="0.25">
      <c r="A49" s="21">
        <v>20</v>
      </c>
      <c r="B49" s="297" t="s">
        <v>335</v>
      </c>
      <c r="C49" s="730" t="s">
        <v>338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6"/>
        <v>0</v>
      </c>
      <c r="L49" s="24">
        <f t="shared" ref="L49:L54" si="2427">F49+H49-J49</f>
        <v>1838</v>
      </c>
      <c r="M49" s="15">
        <f t="shared" ref="M49:M54" si="2428">K49+L49</f>
        <v>1838</v>
      </c>
      <c r="N49" s="15">
        <v>88.5</v>
      </c>
      <c r="O49" s="276"/>
      <c r="P49" s="712"/>
      <c r="Q49" s="276"/>
      <c r="R49" s="277"/>
      <c r="S49" s="222"/>
      <c r="T49" s="276"/>
      <c r="U49" s="278"/>
      <c r="V49" s="276">
        <f t="shared" si="1233"/>
        <v>0</v>
      </c>
      <c r="W49" s="279">
        <f t="shared" ref="W49:W61" si="2429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20"/>
        <v>220</v>
      </c>
      <c r="EMB49" s="211">
        <f t="shared" si="1421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22"/>
        <v>588</v>
      </c>
      <c r="EMJ49" s="211">
        <f t="shared" si="1423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4"/>
        <v>0</v>
      </c>
      <c r="EMR49" s="211">
        <f t="shared" si="1425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6"/>
        <v>1042</v>
      </c>
      <c r="EMZ49" s="211">
        <f t="shared" si="1427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8"/>
        <v>0</v>
      </c>
      <c r="ENH49" s="211">
        <f t="shared" si="1429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30"/>
        <v>988</v>
      </c>
      <c r="ENP49" s="211">
        <f t="shared" si="1431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32"/>
        <v>527</v>
      </c>
      <c r="ENX49" s="211">
        <f t="shared" si="1433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4"/>
        <v>1848</v>
      </c>
      <c r="EOF49" s="211">
        <f t="shared" si="1435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6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7"/>
        <v>282</v>
      </c>
      <c r="EOV49" s="211">
        <f t="shared" si="1438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9"/>
        <v>291</v>
      </c>
      <c r="EPD49" s="211">
        <f t="shared" si="1440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41"/>
        <v>0</v>
      </c>
      <c r="EPL49" s="211">
        <f t="shared" si="1442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43"/>
        <v>587</v>
      </c>
      <c r="EPT49" s="211">
        <f t="shared" si="1444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5"/>
        <v>1268</v>
      </c>
      <c r="EQB49" s="211">
        <f t="shared" si="1446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7"/>
        <v>1222</v>
      </c>
      <c r="EQJ49" s="211">
        <f t="shared" si="1448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9"/>
        <v>0</v>
      </c>
      <c r="EQR49" s="211">
        <f t="shared" si="1450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1"/>
        <v>0</v>
      </c>
      <c r="EQZ49" s="211">
        <f t="shared" si="1452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53"/>
        <v>0</v>
      </c>
      <c r="ERH49" s="211">
        <f t="shared" si="1454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5"/>
        <v>0</v>
      </c>
      <c r="ERP49" s="211">
        <f t="shared" si="1456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7"/>
        <v>794</v>
      </c>
      <c r="ERX49" s="211">
        <f t="shared" si="1458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9"/>
        <v>1583</v>
      </c>
      <c r="ESF49" s="211">
        <f t="shared" si="1460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61"/>
        <v>1507</v>
      </c>
      <c r="ESN49" s="211">
        <f t="shared" si="1462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63"/>
        <v>0</v>
      </c>
      <c r="ESV49" s="211">
        <f t="shared" si="1464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5"/>
        <v>1314</v>
      </c>
      <c r="ETD49" s="211">
        <f t="shared" si="1466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7"/>
        <v>0</v>
      </c>
      <c r="ETL49" s="211">
        <f t="shared" si="1468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9"/>
        <v>1886</v>
      </c>
      <c r="ETT49" s="211">
        <f t="shared" si="1470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71"/>
        <v>0</v>
      </c>
      <c r="EUB49" s="211">
        <f t="shared" si="1472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73"/>
        <v>0</v>
      </c>
      <c r="EUJ49" s="211">
        <f t="shared" si="1474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5"/>
        <v>1124</v>
      </c>
      <c r="EUR49" s="211">
        <f t="shared" si="1476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7"/>
        <v>0</v>
      </c>
      <c r="EUZ49" s="211">
        <f t="shared" si="1478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9"/>
        <v>974</v>
      </c>
      <c r="EVH49" s="211">
        <f t="shared" si="1480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81"/>
        <v>962</v>
      </c>
      <c r="EVP49" s="211">
        <f t="shared" si="1482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83"/>
        <v>964</v>
      </c>
      <c r="EVX49" s="211">
        <f t="shared" si="1484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5"/>
        <v>715</v>
      </c>
      <c r="EWF49" s="211">
        <f t="shared" si="1486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7"/>
        <v>0</v>
      </c>
      <c r="EWN49" s="211">
        <f t="shared" si="1488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9"/>
        <v>583</v>
      </c>
      <c r="EWV49" s="211">
        <f t="shared" si="1490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91"/>
        <v>627</v>
      </c>
      <c r="EXD49" s="211">
        <f t="shared" si="1492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93"/>
        <v>1138</v>
      </c>
      <c r="EXL49" s="211">
        <f t="shared" si="1494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5"/>
        <v>268</v>
      </c>
      <c r="EXT49" s="211">
        <f t="shared" si="1496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7"/>
        <v>1247</v>
      </c>
      <c r="EYB49" s="211">
        <f t="shared" si="1498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9"/>
        <v>774</v>
      </c>
      <c r="EYJ49" s="211">
        <f t="shared" si="1500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1"/>
        <v>0</v>
      </c>
      <c r="EYR49" s="211">
        <f t="shared" si="1502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503"/>
        <v>1267</v>
      </c>
      <c r="EYZ49" s="873">
        <f t="shared" si="1504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5"/>
        <v>0</v>
      </c>
      <c r="EZH49" s="873">
        <f t="shared" si="1506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7"/>
        <v>0</v>
      </c>
      <c r="EZP49" s="873">
        <f t="shared" si="1508"/>
        <v>0</v>
      </c>
      <c r="EZQ49" s="458">
        <v>281</v>
      </c>
      <c r="EZR49" s="83"/>
      <c r="EZS49" s="83">
        <v>0</v>
      </c>
      <c r="EZT49" s="83">
        <v>250</v>
      </c>
      <c r="EZU49" s="83">
        <v>0</v>
      </c>
      <c r="EZV49" s="83">
        <v>0</v>
      </c>
      <c r="EZW49" s="872">
        <f t="shared" si="1509"/>
        <v>531</v>
      </c>
      <c r="EZX49" s="873">
        <f t="shared" si="1510"/>
        <v>88.5</v>
      </c>
      <c r="EZY49" s="195">
        <v>0</v>
      </c>
      <c r="EZZ49" s="49">
        <v>0</v>
      </c>
      <c r="FAA49" s="49"/>
      <c r="FAB49" s="49"/>
      <c r="FAC49" s="49"/>
      <c r="FAD49" s="49"/>
      <c r="FAE49" s="872">
        <f t="shared" si="1511"/>
        <v>0</v>
      </c>
      <c r="FAF49" s="873">
        <f t="shared" si="1512"/>
        <v>0</v>
      </c>
    </row>
    <row r="50" spans="1:4088" s="8" customFormat="1" ht="13.5" thickBot="1" x14ac:dyDescent="0.25">
      <c r="A50" s="21">
        <v>21</v>
      </c>
      <c r="B50" s="297" t="s">
        <v>166</v>
      </c>
      <c r="C50" s="730" t="s">
        <v>289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6"/>
        <v>0</v>
      </c>
      <c r="L50" s="24">
        <f t="shared" si="2427"/>
        <v>3340</v>
      </c>
      <c r="M50" s="15">
        <f t="shared" si="2428"/>
        <v>3340</v>
      </c>
      <c r="N50" s="15">
        <v>0</v>
      </c>
      <c r="O50" s="276">
        <f t="shared" si="1229"/>
        <v>0</v>
      </c>
      <c r="P50" s="712">
        <v>0</v>
      </c>
      <c r="Q50" s="276">
        <f t="shared" si="1518"/>
        <v>0</v>
      </c>
      <c r="R50" s="277">
        <f t="shared" si="1519"/>
        <v>132.30769230769232</v>
      </c>
      <c r="S50" s="222">
        <v>3440</v>
      </c>
      <c r="T50" s="276">
        <f t="shared" si="1640"/>
        <v>25.244186046511626</v>
      </c>
      <c r="U50" s="278"/>
      <c r="V50" s="276">
        <f t="shared" si="1233"/>
        <v>25.244186046511626</v>
      </c>
      <c r="W50" s="279">
        <f t="shared" si="2429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24"/>
        <v>0</v>
      </c>
      <c r="CQA50" s="68">
        <f t="shared" si="1725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6"/>
        <v>0</v>
      </c>
      <c r="CQI50" s="68">
        <f t="shared" si="1727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8"/>
        <v>0</v>
      </c>
      <c r="CQQ50" s="68">
        <f t="shared" si="1729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30"/>
        <v>0</v>
      </c>
      <c r="CQY50" s="68">
        <f t="shared" si="1731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32"/>
        <v>0</v>
      </c>
      <c r="CRG50" s="68">
        <f t="shared" si="1733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34"/>
        <v>0</v>
      </c>
      <c r="CRO50" s="68">
        <f t="shared" si="1735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6"/>
        <v>0</v>
      </c>
      <c r="CRW50" s="68">
        <f t="shared" si="1737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8"/>
        <v>0</v>
      </c>
      <c r="CSE50" s="68">
        <f t="shared" si="1739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40"/>
        <v>0</v>
      </c>
      <c r="CSM50" s="68">
        <f t="shared" si="1741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42"/>
        <v>0</v>
      </c>
      <c r="CSU50" s="68">
        <f t="shared" si="1743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44"/>
        <v>0</v>
      </c>
      <c r="CTC50" s="68">
        <f t="shared" si="1745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6"/>
        <v>0</v>
      </c>
      <c r="CTK50" s="68">
        <f t="shared" si="1747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8"/>
        <v>1333</v>
      </c>
      <c r="CTS50" s="68">
        <f t="shared" si="1749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50"/>
        <v>0</v>
      </c>
      <c r="CUA50" s="68">
        <f t="shared" si="1751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52"/>
        <v>1599</v>
      </c>
      <c r="CUI50" s="68">
        <f t="shared" si="1753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54"/>
        <v>2314</v>
      </c>
      <c r="CUQ50" s="68">
        <f t="shared" si="1755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6"/>
        <v>2224</v>
      </c>
      <c r="CUY50" s="68">
        <f t="shared" si="1757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8"/>
        <v>2439</v>
      </c>
      <c r="CVG50" s="68">
        <f t="shared" si="1759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60"/>
        <v>3396</v>
      </c>
      <c r="CVO50" s="68">
        <f t="shared" si="1761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62"/>
        <v>2311</v>
      </c>
      <c r="CVW50" s="68">
        <f t="shared" si="1763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64"/>
        <v>660</v>
      </c>
      <c r="CWE50" s="68">
        <f t="shared" si="1765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6"/>
        <v>0</v>
      </c>
      <c r="CWM50" s="68">
        <f t="shared" si="1767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8"/>
        <v>0</v>
      </c>
      <c r="CWU50" s="68">
        <f t="shared" si="1769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70"/>
        <v>659</v>
      </c>
      <c r="CXC50" s="43">
        <f t="shared" si="1771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72"/>
        <v>0</v>
      </c>
      <c r="CXK50" s="43">
        <f t="shared" si="1773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74"/>
        <v>0</v>
      </c>
      <c r="CXS50" s="43">
        <f t="shared" si="1775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6"/>
        <v>1336</v>
      </c>
      <c r="CYA50" s="43">
        <f t="shared" si="1777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8"/>
        <v>0</v>
      </c>
      <c r="CYI50" s="43">
        <f t="shared" si="1779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80"/>
        <v>0</v>
      </c>
      <c r="CYQ50" s="43">
        <f t="shared" si="1781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82"/>
        <v>945</v>
      </c>
      <c r="CYY50" s="43">
        <f t="shared" si="1783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84"/>
        <v>0</v>
      </c>
      <c r="CZG50" s="43">
        <f t="shared" si="1785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6"/>
        <v>645</v>
      </c>
      <c r="CZO50" s="43">
        <f t="shared" si="1787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8"/>
        <v>0</v>
      </c>
      <c r="CZW50" s="43">
        <f t="shared" si="1789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90"/>
        <v>1350</v>
      </c>
      <c r="DAE50" s="68">
        <f t="shared" si="1791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92"/>
        <v>0</v>
      </c>
      <c r="DAM50" s="68">
        <f t="shared" si="1793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94"/>
        <v>0</v>
      </c>
      <c r="DAU50" s="68">
        <f t="shared" si="1795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6"/>
        <v>0</v>
      </c>
      <c r="DBC50" s="68">
        <f t="shared" si="1797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8"/>
        <v>0</v>
      </c>
      <c r="DBK50" s="68">
        <f t="shared" si="1799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800"/>
        <v>0</v>
      </c>
      <c r="DBS50" s="68">
        <f t="shared" si="1801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802"/>
        <v>0</v>
      </c>
      <c r="DCA50" s="68">
        <f t="shared" si="1803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804"/>
        <v>0</v>
      </c>
      <c r="DCI50" s="68">
        <f t="shared" si="1805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6"/>
        <v>0</v>
      </c>
      <c r="DCQ50" s="68">
        <f t="shared" si="1807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8"/>
        <v>0</v>
      </c>
      <c r="DCY50" s="68">
        <f t="shared" si="1809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10"/>
        <v>0</v>
      </c>
      <c r="DDG50" s="68">
        <f t="shared" si="1811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12"/>
        <v>0</v>
      </c>
      <c r="DDO50" s="43">
        <f t="shared" si="1813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14"/>
        <v>0</v>
      </c>
      <c r="DDW50" s="43">
        <f t="shared" si="1815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6"/>
        <v>0</v>
      </c>
      <c r="DEE50" s="43">
        <f t="shared" si="1817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8"/>
        <v>0</v>
      </c>
      <c r="DEM50" s="43">
        <f t="shared" si="1819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20"/>
        <v>0</v>
      </c>
      <c r="DEU50" s="43">
        <f t="shared" si="1821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22"/>
        <v>0</v>
      </c>
      <c r="DFC50" s="43">
        <f t="shared" si="1823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24"/>
        <v>0</v>
      </c>
      <c r="DFK50" s="43">
        <f t="shared" si="1825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6"/>
        <v>0</v>
      </c>
      <c r="DFS50" s="68">
        <f t="shared" si="1827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8"/>
        <v>0</v>
      </c>
      <c r="DGA50" s="43">
        <f t="shared" si="1829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30"/>
        <v>0</v>
      </c>
      <c r="DGI50" s="43">
        <f t="shared" si="1831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32"/>
        <v>0</v>
      </c>
      <c r="DGQ50" s="68">
        <f t="shared" si="1833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34"/>
        <v>0</v>
      </c>
      <c r="DGY50" s="68">
        <f t="shared" si="1835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6"/>
        <v>0</v>
      </c>
      <c r="DHG50" s="68">
        <f t="shared" si="1837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8"/>
        <v>0</v>
      </c>
      <c r="DHO50" s="68">
        <f t="shared" si="1839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40"/>
        <v>0</v>
      </c>
      <c r="DHW50" s="68">
        <f t="shared" si="1841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42"/>
        <v>0</v>
      </c>
      <c r="DIE50" s="68">
        <f t="shared" si="1843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44"/>
        <v>0</v>
      </c>
      <c r="DIM50" s="68">
        <f t="shared" si="1845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6"/>
        <v>0</v>
      </c>
      <c r="DIU50" s="68">
        <f t="shared" si="1847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8"/>
        <v>0</v>
      </c>
      <c r="DJC50" s="68">
        <f t="shared" si="1849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50"/>
        <v>0</v>
      </c>
      <c r="DJK50" s="68">
        <f t="shared" si="1851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52"/>
        <v>0</v>
      </c>
      <c r="DJS50" s="68">
        <f t="shared" si="1853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54"/>
        <v>0</v>
      </c>
      <c r="DKA50" s="68">
        <f t="shared" si="1855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6"/>
        <v>0</v>
      </c>
      <c r="DKI50" s="68">
        <f t="shared" si="1857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8"/>
        <v>0</v>
      </c>
      <c r="DKQ50" s="68">
        <f t="shared" si="1859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60"/>
        <v>0</v>
      </c>
      <c r="DKY50" s="68">
        <f t="shared" si="1861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62"/>
        <v>0</v>
      </c>
      <c r="DLG50" s="68">
        <f t="shared" si="1863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64"/>
        <v>0</v>
      </c>
      <c r="DLO50" s="68">
        <f t="shared" si="1865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6"/>
        <v>0</v>
      </c>
      <c r="DLW50" s="68">
        <f t="shared" si="1867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8"/>
        <v>0</v>
      </c>
      <c r="DME50" s="68">
        <f t="shared" si="1869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70"/>
        <v>0</v>
      </c>
      <c r="DMM50" s="68">
        <f t="shared" si="1871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72"/>
        <v>0</v>
      </c>
      <c r="DMU50" s="68">
        <f t="shared" si="1873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74"/>
        <v>0</v>
      </c>
      <c r="DNC50" s="68">
        <f t="shared" si="1875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6"/>
        <v>0</v>
      </c>
      <c r="DNK50" s="68">
        <f t="shared" si="1877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8"/>
        <v>0</v>
      </c>
      <c r="DNS50" s="68">
        <f t="shared" si="1879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80"/>
        <v>0</v>
      </c>
      <c r="DOA50" s="68">
        <f t="shared" si="1881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82"/>
        <v>0</v>
      </c>
      <c r="DOI50" s="68">
        <f t="shared" si="1883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84"/>
        <v>0</v>
      </c>
      <c r="DOQ50" s="68">
        <f t="shared" si="1885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6"/>
        <v>0</v>
      </c>
      <c r="DOY50" s="68">
        <f t="shared" si="1887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8"/>
        <v>0</v>
      </c>
      <c r="DPG50" s="68">
        <f t="shared" si="1889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90"/>
        <v>0</v>
      </c>
      <c r="DPO50" s="68">
        <f t="shared" si="1891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92"/>
        <v>0</v>
      </c>
      <c r="DPW50" s="492">
        <f t="shared" si="1893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94"/>
        <v>0</v>
      </c>
      <c r="DQE50" s="492">
        <f t="shared" si="1895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6"/>
        <v>0</v>
      </c>
      <c r="DQM50" s="492">
        <f t="shared" si="1897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8"/>
        <v>0</v>
      </c>
      <c r="DQU50" s="68">
        <f t="shared" si="1899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900"/>
        <v>0</v>
      </c>
      <c r="DRC50" s="492">
        <f t="shared" si="1901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902"/>
        <v>0</v>
      </c>
      <c r="DRK50" s="492">
        <f t="shared" si="1903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9"/>
        <v>0</v>
      </c>
      <c r="DRS50" s="68">
        <f t="shared" si="1600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601"/>
        <v>636</v>
      </c>
      <c r="DSA50" s="68">
        <f t="shared" si="1602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603"/>
        <v>0</v>
      </c>
      <c r="DSI50" s="68">
        <f t="shared" si="1604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605"/>
        <v>1733</v>
      </c>
      <c r="DSQ50" s="68">
        <f t="shared" si="1606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7"/>
        <v>304</v>
      </c>
      <c r="DSY50" s="68">
        <f t="shared" si="1608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9"/>
        <v>0</v>
      </c>
      <c r="DTG50" s="68">
        <f t="shared" si="1610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11"/>
        <v>0</v>
      </c>
      <c r="DTO50" s="68">
        <f t="shared" si="1612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13"/>
        <v>0</v>
      </c>
      <c r="DTW50" s="68">
        <f t="shared" si="1614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15"/>
        <v>0</v>
      </c>
      <c r="DUE50" s="68">
        <f t="shared" si="1616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7"/>
        <v>301</v>
      </c>
      <c r="DUM50" s="68">
        <f t="shared" si="1618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9"/>
        <v>0</v>
      </c>
      <c r="DUU50" s="68">
        <f t="shared" si="1620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21"/>
        <v>2597</v>
      </c>
      <c r="DVC50" s="68">
        <f t="shared" si="1622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23"/>
        <v>2582</v>
      </c>
      <c r="DVK50" s="68">
        <f t="shared" si="1624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25"/>
        <v>954</v>
      </c>
      <c r="DVS50" s="68">
        <f t="shared" si="1626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7"/>
        <v>1953</v>
      </c>
      <c r="DWA50" s="68">
        <f t="shared" si="1628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9"/>
        <v>1938</v>
      </c>
      <c r="DWI50" s="68">
        <f t="shared" si="1630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31"/>
        <v>0</v>
      </c>
      <c r="DWQ50" s="68">
        <f t="shared" si="1632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33"/>
        <v>0</v>
      </c>
      <c r="DWY50" s="68">
        <f t="shared" si="1634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35"/>
        <v>0</v>
      </c>
      <c r="DXG50" s="68">
        <f t="shared" si="1636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7"/>
        <v>1739</v>
      </c>
      <c r="DXO50" s="68">
        <f t="shared" si="1638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8"/>
        <v>1595</v>
      </c>
      <c r="DXW50" s="68">
        <f t="shared" si="1329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30"/>
        <v>2836</v>
      </c>
      <c r="DYE50" s="68">
        <f t="shared" si="1331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32"/>
        <v>1966</v>
      </c>
      <c r="DYM50" s="68">
        <f t="shared" si="1333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4"/>
        <v>624</v>
      </c>
      <c r="DYU50" s="68">
        <f t="shared" si="1335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6"/>
        <v>2293</v>
      </c>
      <c r="DZC50" s="68">
        <f t="shared" si="1337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8"/>
        <v>0</v>
      </c>
      <c r="DZK50" s="68">
        <f t="shared" si="1339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40"/>
        <v>0</v>
      </c>
      <c r="DZS50" s="68">
        <f t="shared" si="1341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42"/>
        <v>0</v>
      </c>
      <c r="EAA50" s="68">
        <f t="shared" si="1343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4"/>
        <v>0</v>
      </c>
      <c r="EAI50" s="68">
        <f t="shared" si="1345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6"/>
        <v>0</v>
      </c>
      <c r="EAQ50" s="68">
        <f t="shared" si="1347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8"/>
        <v>990</v>
      </c>
      <c r="EAY50" s="68">
        <f t="shared" si="1349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50"/>
        <v>636</v>
      </c>
      <c r="EBG50" s="68">
        <f t="shared" si="1351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52"/>
        <v>1952</v>
      </c>
      <c r="EBO50" s="68">
        <f t="shared" si="1353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4"/>
        <v>203</v>
      </c>
      <c r="EBW50" s="68">
        <f t="shared" si="1355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6"/>
        <v>0</v>
      </c>
      <c r="ECE50" s="68">
        <f t="shared" si="1357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8"/>
        <v>0</v>
      </c>
      <c r="ECM50" s="68">
        <f t="shared" si="1359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60"/>
        <v>0</v>
      </c>
      <c r="ECU50" s="68">
        <f t="shared" si="1361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62"/>
        <v>1508</v>
      </c>
      <c r="EDC50" s="68">
        <f t="shared" si="1363"/>
        <v>251.33333333333334</v>
      </c>
      <c r="EDD50" s="48"/>
      <c r="EDE50" s="49"/>
      <c r="EDF50" s="49"/>
      <c r="EDG50" s="49"/>
      <c r="EDH50" s="49"/>
      <c r="EDI50" s="49"/>
      <c r="EDJ50" s="64">
        <f t="shared" si="1364"/>
        <v>0</v>
      </c>
      <c r="EDK50" s="68">
        <f t="shared" si="1365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6"/>
        <v>0</v>
      </c>
      <c r="EDS50" s="68">
        <f t="shared" si="1367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8"/>
        <v>369</v>
      </c>
      <c r="EEA50" s="68">
        <f t="shared" si="1369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70"/>
        <v>3367</v>
      </c>
      <c r="EEI50" s="68">
        <f t="shared" si="1371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72"/>
        <v>4192</v>
      </c>
      <c r="EEQ50" s="68">
        <f t="shared" si="1373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4"/>
        <v>187</v>
      </c>
      <c r="EEY50" s="68">
        <f t="shared" si="1375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6"/>
        <v>0</v>
      </c>
      <c r="EFG50" s="68">
        <f t="shared" si="1377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8"/>
        <v>0</v>
      </c>
      <c r="EFO50" s="68">
        <f t="shared" si="1379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80"/>
        <v>0</v>
      </c>
      <c r="EFW50" s="68">
        <f t="shared" si="1381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82"/>
        <v>1274</v>
      </c>
      <c r="EGE50" s="68">
        <f t="shared" si="1383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4"/>
        <v>1585</v>
      </c>
      <c r="EGM50" s="68">
        <f t="shared" si="1385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6"/>
        <v>0</v>
      </c>
      <c r="EGU50" s="68">
        <f t="shared" si="1387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8"/>
        <v>902</v>
      </c>
      <c r="EHC50" s="68">
        <f t="shared" si="1389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90"/>
        <v>347</v>
      </c>
      <c r="EHK50" s="68">
        <f t="shared" si="1391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92"/>
        <v>345</v>
      </c>
      <c r="EHS50" s="68">
        <f t="shared" si="1393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4"/>
        <v>648</v>
      </c>
      <c r="EIA50" s="68">
        <f t="shared" si="1395"/>
        <v>108</v>
      </c>
      <c r="EIB50" s="48"/>
      <c r="EIC50" s="49"/>
      <c r="EID50" s="49"/>
      <c r="EIE50" s="49"/>
      <c r="EIF50" s="49"/>
      <c r="EIG50" s="49"/>
      <c r="EIH50" s="64">
        <f t="shared" si="1396"/>
        <v>0</v>
      </c>
      <c r="EII50" s="68">
        <f t="shared" si="1397"/>
        <v>0</v>
      </c>
      <c r="EIJ50" s="48"/>
      <c r="EIK50" s="49"/>
      <c r="EIL50" s="49"/>
      <c r="EIM50" s="49"/>
      <c r="EIN50" s="49"/>
      <c r="EIO50" s="49"/>
      <c r="EIP50" s="64">
        <f t="shared" si="1398"/>
        <v>0</v>
      </c>
      <c r="EIQ50" s="68">
        <f t="shared" si="1399"/>
        <v>0</v>
      </c>
      <c r="EIR50" s="48"/>
      <c r="EIS50" s="49"/>
      <c r="EIT50" s="49"/>
      <c r="EIU50" s="49"/>
      <c r="EIV50" s="49"/>
      <c r="EIW50" s="49"/>
      <c r="EIX50" s="64">
        <f t="shared" si="1400"/>
        <v>0</v>
      </c>
      <c r="EIY50" s="68">
        <f t="shared" si="1401"/>
        <v>0</v>
      </c>
      <c r="EIZ50" s="48"/>
      <c r="EJA50" s="49"/>
      <c r="EJB50" s="49"/>
      <c r="EJC50" s="49"/>
      <c r="EJD50" s="49"/>
      <c r="EJE50" s="49"/>
      <c r="EJF50" s="64">
        <f t="shared" si="1402"/>
        <v>0</v>
      </c>
      <c r="EJG50" s="68">
        <f t="shared" si="1403"/>
        <v>0</v>
      </c>
      <c r="EJH50" s="48"/>
      <c r="EJI50" s="49"/>
      <c r="EJJ50" s="49"/>
      <c r="EJK50" s="49"/>
      <c r="EJL50" s="49"/>
      <c r="EJM50" s="49"/>
      <c r="EJN50" s="64">
        <f t="shared" si="1404"/>
        <v>0</v>
      </c>
      <c r="EJO50" s="68">
        <f t="shared" si="1405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6"/>
        <v>1263</v>
      </c>
      <c r="EJW50" s="68">
        <f t="shared" si="1407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8"/>
        <v>784</v>
      </c>
      <c r="EKE50" s="68">
        <f t="shared" si="1409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10"/>
        <v>612</v>
      </c>
      <c r="EKM50" s="68">
        <f t="shared" si="1411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12"/>
        <v>1212</v>
      </c>
      <c r="EKU50" s="184">
        <f t="shared" si="1413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4"/>
        <v>1726</v>
      </c>
      <c r="ELD50" s="211">
        <f t="shared" si="1415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6"/>
        <v>0</v>
      </c>
      <c r="ELL50" s="211">
        <f t="shared" si="1417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8"/>
        <v>612</v>
      </c>
      <c r="ELT50" s="211">
        <f t="shared" si="1419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20"/>
        <v>621</v>
      </c>
      <c r="EMB50" s="211">
        <f t="shared" si="1421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22"/>
        <v>0</v>
      </c>
      <c r="EMJ50" s="211">
        <f t="shared" si="1423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4"/>
        <v>0</v>
      </c>
      <c r="EMR50" s="211">
        <f t="shared" si="1425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6"/>
        <v>0</v>
      </c>
      <c r="EMZ50" s="211">
        <f t="shared" si="1427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8"/>
        <v>0</v>
      </c>
      <c r="ENH50" s="211">
        <f t="shared" si="1429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30"/>
        <v>0</v>
      </c>
      <c r="ENP50" s="211">
        <f t="shared" si="1431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32"/>
        <v>0</v>
      </c>
      <c r="ENX50" s="211">
        <f t="shared" si="1433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4"/>
        <v>0</v>
      </c>
      <c r="EOF50" s="211">
        <f t="shared" si="1435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6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7"/>
        <v>0</v>
      </c>
      <c r="EOV50" s="211">
        <f t="shared" si="1438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9"/>
        <v>0</v>
      </c>
      <c r="EPD50" s="211">
        <f t="shared" si="1440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1"/>
        <v>0</v>
      </c>
      <c r="EPL50" s="211">
        <f t="shared" si="1442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3"/>
        <v>0</v>
      </c>
      <c r="EPT50" s="211">
        <f t="shared" si="1444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5"/>
        <v>0</v>
      </c>
      <c r="EQB50" s="211">
        <f t="shared" si="1446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7"/>
        <v>678</v>
      </c>
      <c r="EQJ50" s="211">
        <f t="shared" si="1448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9"/>
        <v>0</v>
      </c>
      <c r="EQR50" s="211">
        <f t="shared" si="1450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51"/>
        <v>1169</v>
      </c>
      <c r="EQZ50" s="211">
        <f t="shared" si="1452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53"/>
        <v>0</v>
      </c>
      <c r="ERH50" s="211">
        <f t="shared" si="1454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5"/>
        <v>0</v>
      </c>
      <c r="ERP50" s="211">
        <f t="shared" si="1456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7"/>
        <v>0</v>
      </c>
      <c r="ERX50" s="211">
        <f t="shared" si="1458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9"/>
        <v>0</v>
      </c>
      <c r="ESF50" s="211">
        <f t="shared" si="1460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61"/>
        <v>0</v>
      </c>
      <c r="ESN50" s="211">
        <f t="shared" si="1462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3"/>
        <v>0</v>
      </c>
      <c r="ESV50" s="211">
        <f t="shared" si="1464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5"/>
        <v>0</v>
      </c>
      <c r="ETD50" s="211">
        <f t="shared" si="1466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7"/>
        <v>640</v>
      </c>
      <c r="ETL50" s="211">
        <f t="shared" si="1468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9"/>
        <v>0</v>
      </c>
      <c r="ETT50" s="211">
        <f t="shared" si="1470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71"/>
        <v>0</v>
      </c>
      <c r="EUB50" s="211">
        <f t="shared" si="1472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73"/>
        <v>0</v>
      </c>
      <c r="EUJ50" s="211">
        <f t="shared" si="1474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5"/>
        <v>0</v>
      </c>
      <c r="EUR50" s="211">
        <f t="shared" si="1476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7"/>
        <v>0</v>
      </c>
      <c r="EUZ50" s="211">
        <f t="shared" si="1478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9"/>
        <v>0</v>
      </c>
      <c r="EVH50" s="211">
        <f t="shared" si="1480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81"/>
        <v>0</v>
      </c>
      <c r="EVP50" s="211">
        <f t="shared" si="1482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3"/>
        <v>0</v>
      </c>
      <c r="EVX50" s="211">
        <f t="shared" si="1484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5"/>
        <v>549</v>
      </c>
      <c r="EWF50" s="211">
        <f t="shared" si="1486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7"/>
        <v>0</v>
      </c>
      <c r="EWN50" s="211">
        <f t="shared" si="1488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9"/>
        <v>0</v>
      </c>
      <c r="EWV50" s="211">
        <f t="shared" si="1490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91"/>
        <v>0</v>
      </c>
      <c r="EXD50" s="211">
        <f t="shared" si="1492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93"/>
        <v>0</v>
      </c>
      <c r="EXL50" s="211">
        <f t="shared" si="1494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5"/>
        <v>0</v>
      </c>
      <c r="EXT50" s="211">
        <f t="shared" si="1496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7"/>
        <v>363</v>
      </c>
      <c r="EYB50" s="211">
        <f t="shared" si="1498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9"/>
        <v>0</v>
      </c>
      <c r="EYJ50" s="211">
        <f t="shared" si="1500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501"/>
        <v>0</v>
      </c>
      <c r="EYR50" s="211">
        <f t="shared" si="1502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3"/>
        <v>0</v>
      </c>
      <c r="EYZ50" s="873">
        <f t="shared" si="1504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5"/>
        <v>0</v>
      </c>
      <c r="EZH50" s="873">
        <f t="shared" si="1506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7"/>
        <v>1286</v>
      </c>
      <c r="EZP50" s="873">
        <f t="shared" si="1508"/>
        <v>214.33333333333334</v>
      </c>
      <c r="EZQ50" s="458">
        <v>0</v>
      </c>
      <c r="EZR50" s="83"/>
      <c r="EZS50" s="83"/>
      <c r="EZT50" s="83">
        <v>0</v>
      </c>
      <c r="EZU50" s="83">
        <v>0</v>
      </c>
      <c r="EZV50" s="83">
        <v>0</v>
      </c>
      <c r="EZW50" s="872">
        <f t="shared" si="1509"/>
        <v>0</v>
      </c>
      <c r="EZX50" s="873">
        <f t="shared" si="1510"/>
        <v>0</v>
      </c>
      <c r="EZY50" s="195">
        <v>0</v>
      </c>
      <c r="EZZ50" s="49">
        <v>0</v>
      </c>
      <c r="FAA50" s="49"/>
      <c r="FAB50" s="49"/>
      <c r="FAC50" s="49"/>
      <c r="FAD50" s="49"/>
      <c r="FAE50" s="872">
        <f t="shared" si="1511"/>
        <v>0</v>
      </c>
      <c r="FAF50" s="873">
        <f t="shared" si="1512"/>
        <v>0</v>
      </c>
    </row>
    <row r="51" spans="1:4088" s="8" customFormat="1" ht="13.5" thickBot="1" x14ac:dyDescent="0.25">
      <c r="A51" s="21">
        <v>22</v>
      </c>
      <c r="B51" s="297" t="s">
        <v>150</v>
      </c>
      <c r="C51" s="730" t="s">
        <v>295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6"/>
        <v>0</v>
      </c>
      <c r="L51" s="24">
        <f t="shared" si="2427"/>
        <v>1403</v>
      </c>
      <c r="M51" s="15">
        <f t="shared" si="2428"/>
        <v>1403</v>
      </c>
      <c r="N51" s="15">
        <v>0</v>
      </c>
      <c r="O51" s="276">
        <f t="shared" si="1229"/>
        <v>0</v>
      </c>
      <c r="P51" s="712"/>
      <c r="Q51" s="276">
        <f t="shared" si="1518"/>
        <v>0</v>
      </c>
      <c r="R51" s="277">
        <f t="shared" si="1519"/>
        <v>0</v>
      </c>
      <c r="S51" s="222"/>
      <c r="T51" s="276">
        <f t="shared" si="1640"/>
        <v>0</v>
      </c>
      <c r="U51" s="278"/>
      <c r="V51" s="276">
        <f t="shared" si="1233"/>
        <v>0</v>
      </c>
      <c r="W51" s="279">
        <f t="shared" si="2429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4"/>
        <v>0</v>
      </c>
      <c r="CQA51" s="68">
        <f t="shared" si="1725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6"/>
        <v>0</v>
      </c>
      <c r="CQI51" s="68">
        <f t="shared" si="1727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8"/>
        <v>0</v>
      </c>
      <c r="CQQ51" s="68">
        <f t="shared" si="1729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30"/>
        <v>1677</v>
      </c>
      <c r="CQY51" s="68">
        <f t="shared" si="1731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2"/>
        <v>0</v>
      </c>
      <c r="CRG51" s="68">
        <f t="shared" si="1733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34"/>
        <v>2986</v>
      </c>
      <c r="CRO51" s="68">
        <f t="shared" si="1735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6"/>
        <v>4539</v>
      </c>
      <c r="CRW51" s="68">
        <f t="shared" si="1737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8"/>
        <v>1818</v>
      </c>
      <c r="CSE51" s="68">
        <f t="shared" si="1739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0"/>
        <v>1505</v>
      </c>
      <c r="CSM51" s="68">
        <f t="shared" si="1741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42"/>
        <v>611</v>
      </c>
      <c r="CSU51" s="68">
        <f t="shared" si="1743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44"/>
        <v>1209</v>
      </c>
      <c r="CTC51" s="68">
        <f t="shared" si="1745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6"/>
        <v>0</v>
      </c>
      <c r="CTK51" s="68">
        <f t="shared" si="1747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8"/>
        <v>2386</v>
      </c>
      <c r="CTS51" s="68">
        <f t="shared" si="1749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50"/>
        <v>5207</v>
      </c>
      <c r="CUA51" s="68">
        <f t="shared" si="1751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52"/>
        <v>0</v>
      </c>
      <c r="CUI51" s="68">
        <f t="shared" si="1753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54"/>
        <v>1821</v>
      </c>
      <c r="CUQ51" s="68">
        <f t="shared" si="1755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6"/>
        <v>2578</v>
      </c>
      <c r="CUY51" s="68">
        <f t="shared" si="1757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8"/>
        <v>1633</v>
      </c>
      <c r="CVG51" s="68">
        <f t="shared" si="1759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60"/>
        <v>0</v>
      </c>
      <c r="CVO51" s="68">
        <f t="shared" si="1761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62"/>
        <v>1163</v>
      </c>
      <c r="CVW51" s="68">
        <f t="shared" si="1763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64"/>
        <v>260</v>
      </c>
      <c r="CWE51" s="68">
        <f t="shared" si="1765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6"/>
        <v>256</v>
      </c>
      <c r="CWM51" s="68">
        <f t="shared" si="1767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8"/>
        <v>884</v>
      </c>
      <c r="CWU51" s="68">
        <f t="shared" si="1769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70"/>
        <v>578</v>
      </c>
      <c r="CXC51" s="43">
        <f t="shared" si="1771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2"/>
        <v>278</v>
      </c>
      <c r="CXK51" s="43">
        <f t="shared" si="1773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4"/>
        <v>864</v>
      </c>
      <c r="CXS51" s="43">
        <f t="shared" si="1775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6"/>
        <v>583</v>
      </c>
      <c r="CYA51" s="43">
        <f t="shared" si="1777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8"/>
        <v>954</v>
      </c>
      <c r="CYI51" s="43">
        <f t="shared" si="1779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0"/>
        <v>0</v>
      </c>
      <c r="CYQ51" s="43">
        <f t="shared" si="1781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82"/>
        <v>1816</v>
      </c>
      <c r="CYY51" s="43">
        <f t="shared" si="1783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84"/>
        <v>1304</v>
      </c>
      <c r="CZG51" s="43">
        <f t="shared" si="1785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6"/>
        <v>0</v>
      </c>
      <c r="CZO51" s="43">
        <f t="shared" si="1787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8"/>
        <v>943</v>
      </c>
      <c r="CZW51" s="43">
        <f t="shared" si="1789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90"/>
        <v>0</v>
      </c>
      <c r="DAE51" s="68">
        <f t="shared" si="1791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92"/>
        <v>574</v>
      </c>
      <c r="DAM51" s="68">
        <f t="shared" si="1793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94"/>
        <v>398</v>
      </c>
      <c r="DAU51" s="68">
        <f t="shared" si="1795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6"/>
        <v>163</v>
      </c>
      <c r="DBC51" s="68">
        <f t="shared" si="1797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8"/>
        <v>372</v>
      </c>
      <c r="DBK51" s="68">
        <f t="shared" si="1799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0"/>
        <v>0</v>
      </c>
      <c r="DBS51" s="68">
        <f t="shared" si="1801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802"/>
        <v>292</v>
      </c>
      <c r="DCA51" s="68">
        <f t="shared" si="1803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804"/>
        <v>0</v>
      </c>
      <c r="DCI51" s="68">
        <f t="shared" si="1805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6"/>
        <v>0</v>
      </c>
      <c r="DCQ51" s="68">
        <f t="shared" si="1807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8"/>
        <v>585</v>
      </c>
      <c r="DCY51" s="68">
        <f t="shared" si="1809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0"/>
        <v>0</v>
      </c>
      <c r="DDG51" s="68">
        <f t="shared" si="1811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12"/>
        <v>0</v>
      </c>
      <c r="DDO51" s="43">
        <f t="shared" si="1813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14"/>
        <v>565</v>
      </c>
      <c r="DDW51" s="43">
        <f t="shared" si="1815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6"/>
        <v>857</v>
      </c>
      <c r="DEE51" s="43">
        <f t="shared" si="1817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8"/>
        <v>0</v>
      </c>
      <c r="DEM51" s="43">
        <f t="shared" si="1819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0"/>
        <v>0</v>
      </c>
      <c r="DEU51" s="43">
        <f t="shared" si="1821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22"/>
        <v>1019</v>
      </c>
      <c r="DFC51" s="43">
        <f t="shared" si="1823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24"/>
        <v>0</v>
      </c>
      <c r="DFK51" s="43">
        <f t="shared" si="1825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6"/>
        <v>585</v>
      </c>
      <c r="DFS51" s="68">
        <f t="shared" si="1827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8"/>
        <v>925</v>
      </c>
      <c r="DGA51" s="43">
        <f t="shared" si="1829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30"/>
        <v>896</v>
      </c>
      <c r="DGI51" s="43">
        <f t="shared" si="1831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32"/>
        <v>2639</v>
      </c>
      <c r="DGQ51" s="68">
        <f t="shared" si="1833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4"/>
        <v>0</v>
      </c>
      <c r="DGY51" s="68">
        <f t="shared" si="1835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6"/>
        <v>0</v>
      </c>
      <c r="DHG51" s="68">
        <f t="shared" si="1837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8"/>
        <v>0</v>
      </c>
      <c r="DHO51" s="68">
        <f t="shared" si="1839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40"/>
        <v>259</v>
      </c>
      <c r="DHW51" s="68">
        <f t="shared" si="1841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42"/>
        <v>0</v>
      </c>
      <c r="DIE51" s="68">
        <f t="shared" si="1843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4"/>
        <v>0</v>
      </c>
      <c r="DIM51" s="68">
        <f t="shared" si="1845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6"/>
        <v>0</v>
      </c>
      <c r="DIU51" s="68">
        <f t="shared" si="1847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8"/>
        <v>312</v>
      </c>
      <c r="DJC51" s="68">
        <f t="shared" si="1849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0"/>
        <v>0</v>
      </c>
      <c r="DJK51" s="68">
        <f t="shared" si="1851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52"/>
        <v>3</v>
      </c>
      <c r="DJS51" s="68">
        <f t="shared" si="1853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54"/>
        <v>209</v>
      </c>
      <c r="DKA51" s="68">
        <f t="shared" si="1855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6"/>
        <v>817</v>
      </c>
      <c r="DKI51" s="68">
        <f t="shared" si="1857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8"/>
        <v>1257</v>
      </c>
      <c r="DKQ51" s="68">
        <f t="shared" si="1859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60"/>
        <v>612</v>
      </c>
      <c r="DKY51" s="68">
        <f t="shared" si="1861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62"/>
        <v>565</v>
      </c>
      <c r="DLG51" s="68">
        <f t="shared" si="1863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64"/>
        <v>0</v>
      </c>
      <c r="DLO51" s="68">
        <f t="shared" si="1865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6"/>
        <v>0</v>
      </c>
      <c r="DLW51" s="68">
        <f t="shared" si="1867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8"/>
        <v>0</v>
      </c>
      <c r="DME51" s="68">
        <f t="shared" si="1869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0"/>
        <v>0</v>
      </c>
      <c r="DMM51" s="68">
        <f t="shared" si="1871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2"/>
        <v>0</v>
      </c>
      <c r="DMU51" s="68">
        <f t="shared" si="1873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74"/>
        <v>920</v>
      </c>
      <c r="DNC51" s="68">
        <f t="shared" si="1875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6"/>
        <v>609</v>
      </c>
      <c r="DNK51" s="68">
        <f t="shared" si="1877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8"/>
        <v>0</v>
      </c>
      <c r="DNS51" s="68">
        <f t="shared" si="1879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0"/>
        <v>0</v>
      </c>
      <c r="DOA51" s="68">
        <f t="shared" si="1881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82"/>
        <v>0</v>
      </c>
      <c r="DOI51" s="68">
        <f t="shared" si="1883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4"/>
        <v>0</v>
      </c>
      <c r="DOQ51" s="68">
        <f t="shared" si="1885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6"/>
        <v>0</v>
      </c>
      <c r="DOY51" s="68">
        <f t="shared" si="1887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8"/>
        <v>0</v>
      </c>
      <c r="DPG51" s="68">
        <f t="shared" si="1889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0"/>
        <v>0</v>
      </c>
      <c r="DPO51" s="68">
        <f t="shared" si="1891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92"/>
        <v>0</v>
      </c>
      <c r="DPW51" s="492">
        <f t="shared" si="1893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4"/>
        <v>262</v>
      </c>
      <c r="DQE51" s="492">
        <f t="shared" si="1895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6"/>
        <v>0</v>
      </c>
      <c r="DQM51" s="492">
        <f t="shared" si="1897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8"/>
        <v>858</v>
      </c>
      <c r="DQU51" s="68">
        <f t="shared" si="1899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900"/>
        <v>520</v>
      </c>
      <c r="DRC51" s="492">
        <f t="shared" si="1901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902"/>
        <v>622</v>
      </c>
      <c r="DRK51" s="492">
        <f t="shared" si="1903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9"/>
        <v>610</v>
      </c>
      <c r="DRS51" s="68">
        <f t="shared" si="1600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601"/>
        <v>3199</v>
      </c>
      <c r="DSA51" s="68">
        <f t="shared" si="1602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603"/>
        <v>1628</v>
      </c>
      <c r="DSI51" s="68">
        <f t="shared" si="1604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605"/>
        <v>2290</v>
      </c>
      <c r="DSQ51" s="68">
        <f t="shared" si="1606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7"/>
        <v>1882</v>
      </c>
      <c r="DSY51" s="68">
        <f t="shared" si="1608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9"/>
        <v>1001</v>
      </c>
      <c r="DTG51" s="68">
        <f t="shared" si="1610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11"/>
        <v>3997</v>
      </c>
      <c r="DTO51" s="68">
        <f t="shared" si="1612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13"/>
        <v>2569</v>
      </c>
      <c r="DTW51" s="68">
        <f t="shared" si="1614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15"/>
        <v>3081</v>
      </c>
      <c r="DUE51" s="68">
        <f t="shared" si="1616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7"/>
        <v>6159</v>
      </c>
      <c r="DUM51" s="68">
        <f t="shared" si="1618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9"/>
        <v>2483</v>
      </c>
      <c r="DUU51" s="68">
        <f t="shared" si="1620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21"/>
        <v>1986</v>
      </c>
      <c r="DVC51" s="68">
        <f t="shared" si="1622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23"/>
        <v>2688</v>
      </c>
      <c r="DVK51" s="68">
        <f t="shared" si="1624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25"/>
        <v>3</v>
      </c>
      <c r="DVS51" s="68">
        <f t="shared" si="1626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7"/>
        <v>0</v>
      </c>
      <c r="DWA51" s="68">
        <f t="shared" si="1628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9"/>
        <v>1499</v>
      </c>
      <c r="DWI51" s="68">
        <f t="shared" si="1630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31"/>
        <v>3014</v>
      </c>
      <c r="DWQ51" s="68">
        <f t="shared" si="1632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33"/>
        <v>4852</v>
      </c>
      <c r="DWY51" s="68">
        <f t="shared" si="1634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35"/>
        <v>1334</v>
      </c>
      <c r="DXG51" s="68">
        <f t="shared" si="1636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7"/>
        <v>1985</v>
      </c>
      <c r="DXO51" s="68">
        <f t="shared" si="1638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8"/>
        <v>970</v>
      </c>
      <c r="DXW51" s="68">
        <f t="shared" si="1329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30"/>
        <v>1965</v>
      </c>
      <c r="DYE51" s="68">
        <f t="shared" si="1331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32"/>
        <v>1200</v>
      </c>
      <c r="DYM51" s="68">
        <f t="shared" si="1333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4"/>
        <v>590</v>
      </c>
      <c r="DYU51" s="68">
        <f t="shared" si="1335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6"/>
        <v>662</v>
      </c>
      <c r="DZC51" s="68">
        <f t="shared" si="1337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8"/>
        <v>272</v>
      </c>
      <c r="DZK51" s="68">
        <f t="shared" si="1339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40"/>
        <v>2658</v>
      </c>
      <c r="DZS51" s="68">
        <f t="shared" si="1341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42"/>
        <v>1682</v>
      </c>
      <c r="EAA51" s="68">
        <f t="shared" si="1343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4"/>
        <v>0</v>
      </c>
      <c r="EAI51" s="68">
        <f t="shared" si="1345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6"/>
        <v>1609</v>
      </c>
      <c r="EAQ51" s="68">
        <f t="shared" si="1347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8"/>
        <v>669</v>
      </c>
      <c r="EAY51" s="68">
        <f t="shared" si="1349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50"/>
        <v>309</v>
      </c>
      <c r="EBG51" s="68">
        <f t="shared" si="1351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52"/>
        <v>0</v>
      </c>
      <c r="EBO51" s="68">
        <f t="shared" si="1353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4"/>
        <v>0</v>
      </c>
      <c r="EBW51" s="68">
        <f t="shared" si="1355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6"/>
        <v>0</v>
      </c>
      <c r="ECE51" s="68">
        <f t="shared" si="1357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8"/>
        <v>998</v>
      </c>
      <c r="ECM51" s="68">
        <f t="shared" si="1359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60"/>
        <v>990</v>
      </c>
      <c r="ECU51" s="68">
        <f t="shared" si="1361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62"/>
        <v>1334</v>
      </c>
      <c r="EDC51" s="68">
        <f t="shared" si="1363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4"/>
        <v>989</v>
      </c>
      <c r="EDK51" s="68">
        <f t="shared" si="1365"/>
        <v>164.83333333333334</v>
      </c>
      <c r="EDL51" s="48"/>
      <c r="EDM51" s="49"/>
      <c r="EDN51" s="49"/>
      <c r="EDO51" s="49"/>
      <c r="EDP51" s="49"/>
      <c r="EDQ51" s="49"/>
      <c r="EDR51" s="64">
        <f t="shared" si="1366"/>
        <v>0</v>
      </c>
      <c r="EDS51" s="68">
        <f t="shared" si="1367"/>
        <v>0</v>
      </c>
      <c r="EDT51" s="48"/>
      <c r="EDU51" s="49"/>
      <c r="EDV51" s="49"/>
      <c r="EDW51" s="49"/>
      <c r="EDX51" s="49"/>
      <c r="EDY51" s="49"/>
      <c r="EDZ51" s="64">
        <f t="shared" si="1368"/>
        <v>0</v>
      </c>
      <c r="EEA51" s="68">
        <f t="shared" si="1369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70"/>
        <v>2249</v>
      </c>
      <c r="EEI51" s="68">
        <f t="shared" si="1371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72"/>
        <v>1228</v>
      </c>
      <c r="EEQ51" s="68">
        <f t="shared" si="1373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4"/>
        <v>1263</v>
      </c>
      <c r="EEY51" s="68">
        <f t="shared" si="1375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6"/>
        <v>0</v>
      </c>
      <c r="EFG51" s="68">
        <f t="shared" si="1377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8"/>
        <v>877</v>
      </c>
      <c r="EFO51" s="68">
        <f t="shared" si="1379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80"/>
        <v>882</v>
      </c>
      <c r="EFW51" s="68">
        <f t="shared" si="1381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82"/>
        <v>1308</v>
      </c>
      <c r="EGE51" s="68">
        <f t="shared" si="1383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4"/>
        <v>0</v>
      </c>
      <c r="EGM51" s="68">
        <f t="shared" si="1385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6"/>
        <v>0</v>
      </c>
      <c r="EGU51" s="68">
        <f t="shared" si="1387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8"/>
        <v>1301</v>
      </c>
      <c r="EHC51" s="68">
        <f t="shared" si="1389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90"/>
        <v>0</v>
      </c>
      <c r="EHK51" s="68">
        <f t="shared" si="1391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92"/>
        <v>0</v>
      </c>
      <c r="EHS51" s="68">
        <f t="shared" si="1393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4"/>
        <v>0</v>
      </c>
      <c r="EIA51" s="68">
        <f t="shared" si="1395"/>
        <v>0</v>
      </c>
      <c r="EIB51" s="48"/>
      <c r="EIC51" s="49"/>
      <c r="EID51" s="49"/>
      <c r="EIE51" s="49"/>
      <c r="EIF51" s="49"/>
      <c r="EIG51" s="49"/>
      <c r="EIH51" s="64">
        <f t="shared" si="1396"/>
        <v>0</v>
      </c>
      <c r="EII51" s="68">
        <f t="shared" si="1397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8"/>
        <v>1266</v>
      </c>
      <c r="EIQ51" s="68">
        <f t="shared" si="1399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400"/>
        <v>268</v>
      </c>
      <c r="EIY51" s="68">
        <f t="shared" si="1401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402"/>
        <v>2316</v>
      </c>
      <c r="EJG51" s="68">
        <f t="shared" si="1403"/>
        <v>386</v>
      </c>
      <c r="EJH51" s="48"/>
      <c r="EJI51" s="49"/>
      <c r="EJJ51" s="49"/>
      <c r="EJK51" s="49"/>
      <c r="EJL51" s="49"/>
      <c r="EJM51" s="49"/>
      <c r="EJN51" s="64">
        <f t="shared" si="1404"/>
        <v>0</v>
      </c>
      <c r="EJO51" s="68">
        <f t="shared" si="1405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6"/>
        <v>429</v>
      </c>
      <c r="EJW51" s="68">
        <f t="shared" si="1407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8"/>
        <v>1249</v>
      </c>
      <c r="EKE51" s="68">
        <f t="shared" si="1409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10"/>
        <v>0</v>
      </c>
      <c r="EKM51" s="68">
        <f t="shared" si="1411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12"/>
        <v>178</v>
      </c>
      <c r="EKU51" s="184">
        <f t="shared" si="1413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4"/>
        <v>0</v>
      </c>
      <c r="ELD51" s="211">
        <f t="shared" si="1415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6"/>
        <v>0</v>
      </c>
      <c r="ELL51" s="211">
        <f t="shared" si="1417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8"/>
        <v>813</v>
      </c>
      <c r="ELT51" s="211">
        <f t="shared" si="1419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20"/>
        <v>680</v>
      </c>
      <c r="EMB51" s="211">
        <f t="shared" si="1421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22"/>
        <v>0</v>
      </c>
      <c r="EMJ51" s="211">
        <f t="shared" si="1423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4"/>
        <v>0</v>
      </c>
      <c r="EMR51" s="211">
        <f t="shared" si="1425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6"/>
        <v>0</v>
      </c>
      <c r="EMZ51" s="211">
        <f t="shared" si="1427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8"/>
        <v>1506</v>
      </c>
      <c r="ENH51" s="211">
        <f t="shared" si="1429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30"/>
        <v>328</v>
      </c>
      <c r="ENP51" s="211">
        <f t="shared" si="1431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32"/>
        <v>0</v>
      </c>
      <c r="ENX51" s="211">
        <f t="shared" si="1433"/>
        <v>0</v>
      </c>
      <c r="ENY51" s="195"/>
      <c r="ENZ51" s="49"/>
      <c r="EOA51" s="49"/>
      <c r="EOB51" s="49"/>
      <c r="EOC51" s="49"/>
      <c r="EOD51" s="49"/>
      <c r="EOE51" s="64">
        <f t="shared" si="1434"/>
        <v>0</v>
      </c>
      <c r="EOF51" s="211">
        <f t="shared" si="1435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6"/>
        <v>0</v>
      </c>
      <c r="EOO51" s="244"/>
      <c r="EOP51" s="49"/>
      <c r="EOQ51" s="49"/>
      <c r="EOR51" s="49"/>
      <c r="EOS51" s="49"/>
      <c r="EOT51" s="49"/>
      <c r="EOU51" s="64">
        <f t="shared" si="1437"/>
        <v>0</v>
      </c>
      <c r="EOV51" s="211">
        <f t="shared" si="1438"/>
        <v>0</v>
      </c>
      <c r="EOW51" s="195"/>
      <c r="EOX51" s="49"/>
      <c r="EOY51" s="49"/>
      <c r="EOZ51" s="49"/>
      <c r="EPA51" s="49"/>
      <c r="EPB51" s="49"/>
      <c r="EPC51" s="64">
        <f t="shared" si="1439"/>
        <v>0</v>
      </c>
      <c r="EPD51" s="211">
        <f t="shared" si="1440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41"/>
        <v>440</v>
      </c>
      <c r="EPL51" s="211">
        <f t="shared" si="1442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43"/>
        <v>619</v>
      </c>
      <c r="EPT51" s="211">
        <f t="shared" si="1444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5"/>
        <v>0</v>
      </c>
      <c r="EQB51" s="211">
        <f t="shared" si="1446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7"/>
        <v>0</v>
      </c>
      <c r="EQJ51" s="211">
        <f t="shared" si="1448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9"/>
        <v>0</v>
      </c>
      <c r="EQR51" s="211">
        <f t="shared" si="1450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51"/>
        <v>666</v>
      </c>
      <c r="EQZ51" s="211">
        <f t="shared" si="1452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3"/>
        <v>0</v>
      </c>
      <c r="ERH51" s="211">
        <f t="shared" si="1454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5"/>
        <v>0</v>
      </c>
      <c r="ERP51" s="211">
        <f t="shared" si="1456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7"/>
        <v>0</v>
      </c>
      <c r="ERX51" s="211">
        <f t="shared" si="1458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9"/>
        <v>0</v>
      </c>
      <c r="ESF51" s="211">
        <f t="shared" si="1460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61"/>
        <v>634</v>
      </c>
      <c r="ESN51" s="211">
        <f t="shared" si="1462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63"/>
        <v>307</v>
      </c>
      <c r="ESV51" s="211">
        <f t="shared" si="1464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5"/>
        <v>638</v>
      </c>
      <c r="ETD51" s="211">
        <f t="shared" si="1466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7"/>
        <v>277</v>
      </c>
      <c r="ETL51" s="211">
        <f t="shared" si="1468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9"/>
        <v>0</v>
      </c>
      <c r="ETT51" s="211">
        <f t="shared" si="1470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71"/>
        <v>333</v>
      </c>
      <c r="EUB51" s="211">
        <f t="shared" si="1472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3"/>
        <v>0</v>
      </c>
      <c r="EUJ51" s="211">
        <f t="shared" si="1474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5"/>
        <v>0</v>
      </c>
      <c r="EUR51" s="211">
        <f t="shared" si="1476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7"/>
        <v>0</v>
      </c>
      <c r="EUZ51" s="211">
        <f t="shared" si="1478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9"/>
        <v>0</v>
      </c>
      <c r="EVH51" s="211">
        <f t="shared" si="1480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1"/>
        <v>0</v>
      </c>
      <c r="EVP51" s="211">
        <f t="shared" si="1482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83"/>
        <v>0</v>
      </c>
      <c r="EVX51" s="211">
        <f t="shared" si="1484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5"/>
        <v>251</v>
      </c>
      <c r="EWF51" s="211">
        <f t="shared" si="1486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7"/>
        <v>0</v>
      </c>
      <c r="EWN51" s="211">
        <f t="shared" si="1488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9"/>
        <v>0</v>
      </c>
      <c r="EWV51" s="211">
        <f t="shared" si="1490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91"/>
        <v>636</v>
      </c>
      <c r="EXD51" s="211">
        <f t="shared" si="1492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3"/>
        <v>0</v>
      </c>
      <c r="EXL51" s="211">
        <f t="shared" si="1494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5"/>
        <v>0</v>
      </c>
      <c r="EXT51" s="211">
        <f t="shared" si="1496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7"/>
        <v>0</v>
      </c>
      <c r="EYB51" s="211">
        <f t="shared" si="1498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9"/>
        <v>0</v>
      </c>
      <c r="EYJ51" s="211">
        <f t="shared" si="1500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501"/>
        <v>118</v>
      </c>
      <c r="EYR51" s="211">
        <f t="shared" si="1502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503"/>
        <v>0</v>
      </c>
      <c r="EYZ51" s="873">
        <f t="shared" si="1504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5"/>
        <v>0</v>
      </c>
      <c r="EZH51" s="873">
        <f t="shared" si="1506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7"/>
        <v>0</v>
      </c>
      <c r="EZP51" s="873">
        <f t="shared" si="1508"/>
        <v>0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09"/>
        <v>0</v>
      </c>
      <c r="EZX51" s="873">
        <f t="shared" si="1510"/>
        <v>0</v>
      </c>
      <c r="EZY51" s="195">
        <v>0</v>
      </c>
      <c r="EZZ51" s="49"/>
      <c r="FAA51" s="49"/>
      <c r="FAB51" s="49"/>
      <c r="FAC51" s="49"/>
      <c r="FAD51" s="49"/>
      <c r="FAE51" s="872">
        <f t="shared" si="1511"/>
        <v>0</v>
      </c>
      <c r="FAF51" s="873">
        <f t="shared" si="1512"/>
        <v>0</v>
      </c>
    </row>
    <row r="52" spans="1:4088" s="8" customFormat="1" ht="13.5" thickBot="1" x14ac:dyDescent="0.25">
      <c r="A52" s="21">
        <v>23</v>
      </c>
      <c r="B52" s="297" t="s">
        <v>150</v>
      </c>
      <c r="C52" s="730" t="s">
        <v>329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6"/>
        <v>0</v>
      </c>
      <c r="L52" s="24">
        <f t="shared" si="2427"/>
        <v>1000</v>
      </c>
      <c r="M52" s="15">
        <f t="shared" si="2428"/>
        <v>1000</v>
      </c>
      <c r="N52" s="15">
        <v>0</v>
      </c>
      <c r="O52" s="276">
        <f t="shared" si="1229"/>
        <v>0</v>
      </c>
      <c r="P52" s="712"/>
      <c r="Q52" s="276">
        <f t="shared" ref="Q52:Q56" si="2430">IF(P52=0,0,M52/P52*6)</f>
        <v>0</v>
      </c>
      <c r="R52" s="277">
        <f t="shared" ref="R52:R56" si="2431">S52/$S$3</f>
        <v>0</v>
      </c>
      <c r="S52" s="222"/>
      <c r="T52" s="276">
        <f t="shared" ref="T52:T56" si="2432">IF(R52=0,0,M52/R52)</f>
        <v>0</v>
      </c>
      <c r="U52" s="278"/>
      <c r="V52" s="276">
        <f t="shared" si="1233"/>
        <v>0</v>
      </c>
      <c r="W52" s="279">
        <f t="shared" si="2429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6"/>
        <v>0</v>
      </c>
      <c r="ELL52" s="211">
        <f t="shared" si="1417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8"/>
        <v>510</v>
      </c>
      <c r="ELT52" s="211">
        <f t="shared" si="1419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20"/>
        <v>0</v>
      </c>
      <c r="EMB52" s="211">
        <f t="shared" si="1421"/>
        <v>0</v>
      </c>
      <c r="EMC52" s="195"/>
      <c r="EMD52" s="49"/>
      <c r="EME52" s="49"/>
      <c r="EMF52" s="49"/>
      <c r="EMG52" s="49"/>
      <c r="EMH52" s="49"/>
      <c r="EMI52" s="64">
        <f t="shared" si="1422"/>
        <v>0</v>
      </c>
      <c r="EMJ52" s="211">
        <f t="shared" si="1423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4"/>
        <v>0</v>
      </c>
      <c r="EMR52" s="211">
        <f t="shared" si="1425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6"/>
        <v>0</v>
      </c>
      <c r="EMZ52" s="211">
        <f t="shared" si="1427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8"/>
        <v>0</v>
      </c>
      <c r="ENH52" s="211">
        <f t="shared" si="1429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30"/>
        <v>231</v>
      </c>
      <c r="ENP52" s="211">
        <f t="shared" si="1431"/>
        <v>38.5</v>
      </c>
      <c r="ENQ52" s="195"/>
      <c r="ENR52" s="49"/>
      <c r="ENS52" s="49"/>
      <c r="ENT52" s="49"/>
      <c r="ENU52" s="49"/>
      <c r="ENV52" s="49"/>
      <c r="ENW52" s="64">
        <f t="shared" si="1432"/>
        <v>0</v>
      </c>
      <c r="ENX52" s="211">
        <f t="shared" si="1433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4"/>
        <v>275</v>
      </c>
      <c r="EOF52" s="211">
        <f t="shared" si="1435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6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7"/>
        <v>0</v>
      </c>
      <c r="EOV52" s="211">
        <f t="shared" si="1438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9"/>
        <v>0</v>
      </c>
      <c r="EPD52" s="211">
        <f t="shared" si="1440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41"/>
        <v>252</v>
      </c>
      <c r="EPL52" s="211">
        <f t="shared" si="1442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43"/>
        <v>950</v>
      </c>
      <c r="EPT52" s="211">
        <f t="shared" si="1444"/>
        <v>158.33333333333334</v>
      </c>
      <c r="EPU52" s="195"/>
      <c r="EPV52" s="49"/>
      <c r="EPW52" s="49"/>
      <c r="EPX52" s="49"/>
      <c r="EPY52" s="49"/>
      <c r="EPZ52" s="49"/>
      <c r="EQA52" s="64">
        <f t="shared" si="1445"/>
        <v>0</v>
      </c>
      <c r="EQB52" s="211">
        <f t="shared" si="1446"/>
        <v>0</v>
      </c>
      <c r="EQC52" s="195"/>
      <c r="EQD52" s="49"/>
      <c r="EQE52" s="49"/>
      <c r="EQF52" s="49"/>
      <c r="EQG52" s="49"/>
      <c r="EQH52" s="49"/>
      <c r="EQI52" s="64">
        <f t="shared" si="1447"/>
        <v>0</v>
      </c>
      <c r="EQJ52" s="211">
        <f t="shared" si="1448"/>
        <v>0</v>
      </c>
      <c r="EQK52" s="195"/>
      <c r="EQL52" s="49"/>
      <c r="EQM52" s="49"/>
      <c r="EQN52" s="49"/>
      <c r="EQO52" s="49"/>
      <c r="EQP52" s="49"/>
      <c r="EQQ52" s="64">
        <f t="shared" si="1449"/>
        <v>0</v>
      </c>
      <c r="EQR52" s="211">
        <f t="shared" si="1450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51"/>
        <v>0</v>
      </c>
      <c r="EQZ52" s="211">
        <f t="shared" si="1452"/>
        <v>0</v>
      </c>
      <c r="ERA52" s="195"/>
      <c r="ERB52" s="49"/>
      <c r="ERC52" s="49"/>
      <c r="ERD52" s="49"/>
      <c r="ERE52" s="49"/>
      <c r="ERF52" s="49"/>
      <c r="ERG52" s="64">
        <f t="shared" si="1453"/>
        <v>0</v>
      </c>
      <c r="ERH52" s="211">
        <f t="shared" si="1454"/>
        <v>0</v>
      </c>
      <c r="ERI52" s="195"/>
      <c r="ERJ52" s="49"/>
      <c r="ERK52" s="49"/>
      <c r="ERL52" s="49"/>
      <c r="ERM52" s="49"/>
      <c r="ERN52" s="49"/>
      <c r="ERO52" s="64">
        <f t="shared" si="1455"/>
        <v>0</v>
      </c>
      <c r="ERP52" s="211">
        <f t="shared" si="1456"/>
        <v>0</v>
      </c>
      <c r="ERQ52" s="195"/>
      <c r="ERR52" s="49"/>
      <c r="ERS52" s="49"/>
      <c r="ERT52" s="49"/>
      <c r="ERU52" s="49"/>
      <c r="ERV52" s="49"/>
      <c r="ERW52" s="64">
        <f t="shared" si="1457"/>
        <v>0</v>
      </c>
      <c r="ERX52" s="211">
        <f t="shared" si="1458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9"/>
        <v>0</v>
      </c>
      <c r="ESF52" s="211">
        <f t="shared" si="1460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61"/>
        <v>0</v>
      </c>
      <c r="ESN52" s="211">
        <f t="shared" si="1462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63"/>
        <v>307</v>
      </c>
      <c r="ESV52" s="211">
        <f t="shared" si="1464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5"/>
        <v>0</v>
      </c>
      <c r="ETD52" s="211">
        <f t="shared" si="1466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7"/>
        <v>0</v>
      </c>
      <c r="ETL52" s="211">
        <f t="shared" si="1468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9"/>
        <v>0</v>
      </c>
      <c r="ETT52" s="211">
        <f t="shared" si="1470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71"/>
        <v>0</v>
      </c>
      <c r="EUB52" s="211">
        <f t="shared" si="1472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73"/>
        <v>0</v>
      </c>
      <c r="EUJ52" s="211">
        <f t="shared" si="1474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5"/>
        <v>0</v>
      </c>
      <c r="EUR52" s="211">
        <f t="shared" si="1476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7"/>
        <v>0</v>
      </c>
      <c r="EUZ52" s="211">
        <f t="shared" si="1478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9"/>
        <v>0</v>
      </c>
      <c r="EVH52" s="211">
        <f t="shared" si="1480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81"/>
        <v>0</v>
      </c>
      <c r="EVP52" s="211">
        <f t="shared" si="1482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3"/>
        <v>0</v>
      </c>
      <c r="EVX52" s="211">
        <f t="shared" si="1484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5"/>
        <v>0</v>
      </c>
      <c r="EWF52" s="211">
        <f t="shared" si="1486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7"/>
        <v>0</v>
      </c>
      <c r="EWN52" s="211">
        <f t="shared" si="1488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9"/>
        <v>0</v>
      </c>
      <c r="EWV52" s="211">
        <f t="shared" si="1490"/>
        <v>0</v>
      </c>
      <c r="EWW52" s="195"/>
      <c r="EWX52" s="49"/>
      <c r="EWY52" s="49"/>
      <c r="EWZ52" s="49"/>
      <c r="EXA52" s="49"/>
      <c r="EXB52" s="49"/>
      <c r="EXC52" s="808">
        <f t="shared" si="1491"/>
        <v>0</v>
      </c>
      <c r="EXD52" s="211">
        <f t="shared" si="1492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3"/>
        <v>0</v>
      </c>
      <c r="EXL52" s="211">
        <f t="shared" si="1494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5"/>
        <v>0</v>
      </c>
      <c r="EXT52" s="211">
        <f t="shared" si="1496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7"/>
        <v>0</v>
      </c>
      <c r="EYB52" s="211">
        <f t="shared" si="1498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9"/>
        <v>0</v>
      </c>
      <c r="EYJ52" s="211">
        <f t="shared" si="1500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501"/>
        <v>0</v>
      </c>
      <c r="EYR52" s="211">
        <f t="shared" si="1502"/>
        <v>0</v>
      </c>
      <c r="EYS52" s="195"/>
      <c r="EYT52" s="49"/>
      <c r="EYU52" s="49"/>
      <c r="EYV52" s="49"/>
      <c r="EYW52" s="49"/>
      <c r="EYX52" s="49"/>
      <c r="EYY52" s="872">
        <f t="shared" si="1503"/>
        <v>0</v>
      </c>
      <c r="EYZ52" s="873">
        <f t="shared" si="1504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5"/>
        <v>0</v>
      </c>
      <c r="EZH52" s="873">
        <f t="shared" si="1506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7"/>
        <v>0</v>
      </c>
      <c r="EZP52" s="873">
        <f t="shared" si="1508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09"/>
        <v>0</v>
      </c>
      <c r="EZX52" s="873">
        <f t="shared" si="1510"/>
        <v>0</v>
      </c>
      <c r="EZY52" s="195">
        <v>0</v>
      </c>
      <c r="EZZ52" s="49"/>
      <c r="FAA52" s="49"/>
      <c r="FAB52" s="49"/>
      <c r="FAC52" s="49"/>
      <c r="FAD52" s="49"/>
      <c r="FAE52" s="872">
        <f t="shared" si="1511"/>
        <v>0</v>
      </c>
      <c r="FAF52" s="873">
        <f t="shared" si="1512"/>
        <v>0</v>
      </c>
    </row>
    <row r="53" spans="1:4088" s="8" customFormat="1" ht="13.5" thickBot="1" x14ac:dyDescent="0.25">
      <c r="A53" s="21">
        <v>24</v>
      </c>
      <c r="B53" s="297" t="s">
        <v>333</v>
      </c>
      <c r="C53" s="730" t="s">
        <v>331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6"/>
        <v>0</v>
      </c>
      <c r="L53" s="24">
        <f t="shared" si="2427"/>
        <v>2010</v>
      </c>
      <c r="M53" s="15">
        <f t="shared" si="2428"/>
        <v>2010</v>
      </c>
      <c r="N53" s="15">
        <v>0</v>
      </c>
      <c r="O53" s="276">
        <f t="shared" si="1229"/>
        <v>0</v>
      </c>
      <c r="P53" s="712"/>
      <c r="Q53" s="276">
        <f t="shared" si="2430"/>
        <v>0</v>
      </c>
      <c r="R53" s="277">
        <f t="shared" si="2431"/>
        <v>0</v>
      </c>
      <c r="S53" s="222"/>
      <c r="T53" s="276">
        <f t="shared" si="2432"/>
        <v>0</v>
      </c>
      <c r="U53" s="278"/>
      <c r="V53" s="276">
        <f t="shared" si="1233"/>
        <v>0</v>
      </c>
      <c r="W53" s="279">
        <f t="shared" si="2429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6"/>
        <v>1750</v>
      </c>
      <c r="ELL53" s="211">
        <f t="shared" si="1417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8"/>
        <v>666</v>
      </c>
      <c r="ELT53" s="211">
        <f t="shared" si="1419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20"/>
        <v>0</v>
      </c>
      <c r="EMB53" s="211">
        <f t="shared" si="1421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22"/>
        <v>0</v>
      </c>
      <c r="EMJ53" s="211">
        <f t="shared" si="1423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4"/>
        <v>0</v>
      </c>
      <c r="EMR53" s="211">
        <f t="shared" si="1425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6"/>
        <v>0</v>
      </c>
      <c r="EMZ53" s="211">
        <f t="shared" si="1427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8"/>
        <v>1926</v>
      </c>
      <c r="ENH53" s="211">
        <f t="shared" si="1429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30"/>
        <v>69</v>
      </c>
      <c r="ENP53" s="211">
        <f t="shared" si="1431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32"/>
        <v>153</v>
      </c>
      <c r="ENX53" s="211">
        <f t="shared" si="1433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4"/>
        <v>0</v>
      </c>
      <c r="EOF53" s="211">
        <f t="shared" si="1435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6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7"/>
        <v>0</v>
      </c>
      <c r="EOV53" s="211">
        <f t="shared" si="1438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9"/>
        <v>0</v>
      </c>
      <c r="EPD53" s="211">
        <f t="shared" si="1440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41"/>
        <v>0</v>
      </c>
      <c r="EPL53" s="211">
        <f t="shared" si="1442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43"/>
        <v>0</v>
      </c>
      <c r="EPT53" s="211">
        <f t="shared" si="1444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5"/>
        <v>369</v>
      </c>
      <c r="EQB53" s="211">
        <f t="shared" si="1446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7"/>
        <v>692</v>
      </c>
      <c r="EQJ53" s="211">
        <f t="shared" si="1448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9"/>
        <v>0</v>
      </c>
      <c r="EQR53" s="211">
        <f t="shared" si="1450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51"/>
        <v>0</v>
      </c>
      <c r="EQZ53" s="211">
        <f t="shared" si="1452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53"/>
        <v>0</v>
      </c>
      <c r="ERH53" s="211">
        <f t="shared" si="1454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5"/>
        <v>0</v>
      </c>
      <c r="ERP53" s="211">
        <f t="shared" si="1456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7"/>
        <v>0</v>
      </c>
      <c r="ERX53" s="211">
        <f t="shared" si="1458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9"/>
        <v>0</v>
      </c>
      <c r="ESF53" s="211">
        <f t="shared" si="1460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61"/>
        <v>0</v>
      </c>
      <c r="ESN53" s="211">
        <f t="shared" si="1462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63"/>
        <v>0</v>
      </c>
      <c r="ESV53" s="211">
        <f t="shared" si="1464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5"/>
        <v>0</v>
      </c>
      <c r="ETD53" s="211">
        <f t="shared" si="1466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7"/>
        <v>0</v>
      </c>
      <c r="ETL53" s="211">
        <f t="shared" si="1468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9"/>
        <v>0</v>
      </c>
      <c r="ETT53" s="211">
        <f t="shared" si="1470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71"/>
        <v>0</v>
      </c>
      <c r="EUB53" s="211">
        <f t="shared" si="1472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3"/>
        <v>0</v>
      </c>
      <c r="EUJ53" s="211">
        <f t="shared" si="1474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5"/>
        <v>0</v>
      </c>
      <c r="EUR53" s="211">
        <f t="shared" si="1476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7"/>
        <v>0</v>
      </c>
      <c r="EUZ53" s="211">
        <f t="shared" si="1478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9"/>
        <v>0</v>
      </c>
      <c r="EVH53" s="211">
        <f t="shared" si="1480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1"/>
        <v>0</v>
      </c>
      <c r="EVP53" s="211">
        <f t="shared" si="1482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3"/>
        <v>0</v>
      </c>
      <c r="EVX53" s="211">
        <f t="shared" si="1484"/>
        <v>0</v>
      </c>
      <c r="EVY53" s="195"/>
      <c r="EVZ53" s="49"/>
      <c r="EWA53" s="49"/>
      <c r="EWB53" s="49"/>
      <c r="EWC53" s="49"/>
      <c r="EWD53" s="49"/>
      <c r="EWE53" s="808">
        <f t="shared" si="1485"/>
        <v>0</v>
      </c>
      <c r="EWF53" s="211">
        <f t="shared" si="1486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7"/>
        <v>0</v>
      </c>
      <c r="EWN53" s="211">
        <f t="shared" si="1488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9"/>
        <v>290</v>
      </c>
      <c r="EWV53" s="211">
        <f t="shared" si="1490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91"/>
        <v>0</v>
      </c>
      <c r="EXD53" s="211">
        <f t="shared" si="1492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3"/>
        <v>0</v>
      </c>
      <c r="EXL53" s="211">
        <f t="shared" si="1494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5"/>
        <v>0</v>
      </c>
      <c r="EXT53" s="211">
        <f t="shared" si="1496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7"/>
        <v>0</v>
      </c>
      <c r="EYB53" s="211">
        <f t="shared" si="1498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9"/>
        <v>0</v>
      </c>
      <c r="EYJ53" s="211">
        <f t="shared" si="1500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501"/>
        <v>333</v>
      </c>
      <c r="EYR53" s="211">
        <f t="shared" si="1502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503"/>
        <v>1122</v>
      </c>
      <c r="EYZ53" s="873">
        <f t="shared" si="1504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5"/>
        <v>0</v>
      </c>
      <c r="EZH53" s="873">
        <f t="shared" si="1506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7"/>
        <v>0</v>
      </c>
      <c r="EZP53" s="873">
        <f t="shared" si="1508"/>
        <v>0</v>
      </c>
      <c r="EZQ53" s="458">
        <v>0</v>
      </c>
      <c r="EZR53" s="83"/>
      <c r="EZS53" s="83"/>
      <c r="EZT53" s="83">
        <v>0</v>
      </c>
      <c r="EZU53" s="83"/>
      <c r="EZV53" s="83">
        <v>0</v>
      </c>
      <c r="EZW53" s="872">
        <f t="shared" si="1509"/>
        <v>0</v>
      </c>
      <c r="EZX53" s="873">
        <f t="shared" si="1510"/>
        <v>0</v>
      </c>
      <c r="EZY53" s="195">
        <v>0</v>
      </c>
      <c r="EZZ53" s="49"/>
      <c r="FAA53" s="49"/>
      <c r="FAB53" s="49"/>
      <c r="FAC53" s="49"/>
      <c r="FAD53" s="49"/>
      <c r="FAE53" s="872">
        <f t="shared" si="1511"/>
        <v>0</v>
      </c>
      <c r="FAF53" s="873">
        <f t="shared" si="1512"/>
        <v>0</v>
      </c>
    </row>
    <row r="54" spans="1:4088" s="8" customFormat="1" ht="13.5" thickBot="1" x14ac:dyDescent="0.25">
      <c r="A54" s="21">
        <v>25</v>
      </c>
      <c r="B54" s="297" t="s">
        <v>334</v>
      </c>
      <c r="C54" s="730" t="s">
        <v>330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6"/>
        <v>0</v>
      </c>
      <c r="L54" s="24">
        <f t="shared" si="2427"/>
        <v>2305</v>
      </c>
      <c r="M54" s="15">
        <f t="shared" si="2428"/>
        <v>2305</v>
      </c>
      <c r="N54" s="15">
        <v>0</v>
      </c>
      <c r="O54" s="276">
        <f t="shared" si="1229"/>
        <v>0</v>
      </c>
      <c r="P54" s="712"/>
      <c r="Q54" s="276">
        <f t="shared" si="2430"/>
        <v>0</v>
      </c>
      <c r="R54" s="277">
        <f t="shared" si="2431"/>
        <v>0</v>
      </c>
      <c r="S54" s="222"/>
      <c r="T54" s="276">
        <f t="shared" si="2432"/>
        <v>0</v>
      </c>
      <c r="U54" s="278"/>
      <c r="V54" s="276">
        <f t="shared" si="1233"/>
        <v>0</v>
      </c>
      <c r="W54" s="279">
        <f t="shared" si="2429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6"/>
        <v>1967</v>
      </c>
      <c r="ELL54" s="211">
        <f t="shared" si="1417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8"/>
        <v>0</v>
      </c>
      <c r="ELT54" s="211">
        <f t="shared" si="1419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20"/>
        <v>0</v>
      </c>
      <c r="EMB54" s="211">
        <f t="shared" si="1421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22"/>
        <v>421</v>
      </c>
      <c r="EMJ54" s="211">
        <f t="shared" si="1423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4"/>
        <v>1356</v>
      </c>
      <c r="EMR54" s="211">
        <f t="shared" si="1425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6"/>
        <v>115</v>
      </c>
      <c r="EMZ54" s="211">
        <f t="shared" si="1427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8"/>
        <v>0</v>
      </c>
      <c r="ENH54" s="211">
        <f t="shared" si="1429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30"/>
        <v>333</v>
      </c>
      <c r="ENP54" s="211">
        <f t="shared" si="1431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32"/>
        <v>0</v>
      </c>
      <c r="ENX54" s="211">
        <f t="shared" si="1433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4"/>
        <v>0</v>
      </c>
      <c r="EOF54" s="211">
        <f t="shared" si="1435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6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7"/>
        <v>651</v>
      </c>
      <c r="EOV54" s="211">
        <f t="shared" si="1438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9"/>
        <v>0</v>
      </c>
      <c r="EPD54" s="211">
        <f t="shared" si="1440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1"/>
        <v>0</v>
      </c>
      <c r="EPL54" s="211">
        <f t="shared" si="1442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3"/>
        <v>0</v>
      </c>
      <c r="EPT54" s="211">
        <f t="shared" si="1444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5"/>
        <v>810</v>
      </c>
      <c r="EQB54" s="211">
        <f t="shared" si="1446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7"/>
        <v>0</v>
      </c>
      <c r="EQJ54" s="211">
        <f t="shared" si="1448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9"/>
        <v>0</v>
      </c>
      <c r="EQR54" s="211">
        <f t="shared" si="1450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1"/>
        <v>0</v>
      </c>
      <c r="EQZ54" s="211">
        <f t="shared" si="1452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3"/>
        <v>0</v>
      </c>
      <c r="ERH54" s="211">
        <f t="shared" si="1454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5"/>
        <v>0</v>
      </c>
      <c r="ERP54" s="211">
        <f t="shared" si="1456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7"/>
        <v>0</v>
      </c>
      <c r="ERX54" s="211">
        <f t="shared" si="1458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9"/>
        <v>0</v>
      </c>
      <c r="ESF54" s="211">
        <f t="shared" si="1460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61"/>
        <v>0</v>
      </c>
      <c r="ESN54" s="211">
        <f t="shared" si="1462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63"/>
        <v>0</v>
      </c>
      <c r="ESV54" s="211">
        <f t="shared" si="1464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5"/>
        <v>0</v>
      </c>
      <c r="ETD54" s="211">
        <f t="shared" si="1466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7"/>
        <v>253</v>
      </c>
      <c r="ETL54" s="211">
        <f t="shared" si="1468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9"/>
        <v>0</v>
      </c>
      <c r="ETT54" s="211">
        <f t="shared" si="1470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71"/>
        <v>0</v>
      </c>
      <c r="EUB54" s="211">
        <f t="shared" si="1472"/>
        <v>0</v>
      </c>
      <c r="EUC54" s="458"/>
      <c r="EUD54" s="83"/>
      <c r="EUE54" s="83"/>
      <c r="EUF54" s="83"/>
      <c r="EUG54" s="83"/>
      <c r="EUH54" s="83"/>
      <c r="EUI54" s="808">
        <f t="shared" si="1473"/>
        <v>0</v>
      </c>
      <c r="EUJ54" s="211">
        <f t="shared" si="1474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5"/>
        <v>0</v>
      </c>
      <c r="EUR54" s="211">
        <f t="shared" si="1476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7"/>
        <v>0</v>
      </c>
      <c r="EUZ54" s="211">
        <f t="shared" si="1478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9"/>
        <v>0</v>
      </c>
      <c r="EVH54" s="211">
        <f t="shared" si="1480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81"/>
        <v>0</v>
      </c>
      <c r="EVP54" s="211">
        <f t="shared" si="1482"/>
        <v>0</v>
      </c>
      <c r="EVQ54" s="195"/>
      <c r="EVR54" s="49"/>
      <c r="EVS54" s="49"/>
      <c r="EVT54" s="49"/>
      <c r="EVU54" s="49"/>
      <c r="EVV54" s="49"/>
      <c r="EVW54" s="808">
        <f t="shared" si="1483"/>
        <v>0</v>
      </c>
      <c r="EVX54" s="211">
        <f t="shared" si="1484"/>
        <v>0</v>
      </c>
      <c r="EVY54" s="195"/>
      <c r="EVZ54" s="49"/>
      <c r="EWA54" s="49"/>
      <c r="EWB54" s="49"/>
      <c r="EWC54" s="49"/>
      <c r="EWD54" s="49"/>
      <c r="EWE54" s="808">
        <f t="shared" si="1485"/>
        <v>0</v>
      </c>
      <c r="EWF54" s="211">
        <f t="shared" si="1486"/>
        <v>0</v>
      </c>
      <c r="EWG54" s="195"/>
      <c r="EWH54" s="49"/>
      <c r="EWI54" s="49"/>
      <c r="EWJ54" s="49"/>
      <c r="EWK54" s="49"/>
      <c r="EWL54" s="49"/>
      <c r="EWM54" s="808">
        <f t="shared" si="1487"/>
        <v>0</v>
      </c>
      <c r="EWN54" s="211">
        <f t="shared" si="1488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9"/>
        <v>0</v>
      </c>
      <c r="EWV54" s="211">
        <f t="shared" si="1490"/>
        <v>0</v>
      </c>
      <c r="EWW54" s="195"/>
      <c r="EWX54" s="49"/>
      <c r="EWY54" s="49"/>
      <c r="EWZ54" s="49"/>
      <c r="EXA54" s="49"/>
      <c r="EXB54" s="49"/>
      <c r="EXC54" s="808">
        <f t="shared" si="1491"/>
        <v>0</v>
      </c>
      <c r="EXD54" s="211">
        <f t="shared" si="1492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93"/>
        <v>332</v>
      </c>
      <c r="EXL54" s="211">
        <f t="shared" si="1494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5"/>
        <v>628</v>
      </c>
      <c r="EXT54" s="211">
        <f t="shared" si="1496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7"/>
        <v>1262</v>
      </c>
      <c r="EYB54" s="211">
        <f t="shared" si="1498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9"/>
        <v>0</v>
      </c>
      <c r="EYJ54" s="211">
        <f t="shared" si="1500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501"/>
        <v>0</v>
      </c>
      <c r="EYR54" s="211">
        <f t="shared" si="1502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503"/>
        <v>0</v>
      </c>
      <c r="EYZ54" s="873">
        <f t="shared" si="1504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5"/>
        <v>0</v>
      </c>
      <c r="EZH54" s="873">
        <f t="shared" si="1506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7"/>
        <v>0</v>
      </c>
      <c r="EZP54" s="873">
        <f t="shared" si="1508"/>
        <v>0</v>
      </c>
      <c r="EZQ54" s="458"/>
      <c r="EZR54" s="83"/>
      <c r="EZS54" s="83"/>
      <c r="EZT54" s="83">
        <v>0</v>
      </c>
      <c r="EZU54" s="83"/>
      <c r="EZV54" s="83">
        <v>0</v>
      </c>
      <c r="EZW54" s="872">
        <f t="shared" si="1509"/>
        <v>0</v>
      </c>
      <c r="EZX54" s="873">
        <f t="shared" si="1510"/>
        <v>0</v>
      </c>
      <c r="EZY54" s="195">
        <v>0</v>
      </c>
      <c r="EZZ54" s="49"/>
      <c r="FAA54" s="49"/>
      <c r="FAB54" s="49"/>
      <c r="FAC54" s="49"/>
      <c r="FAD54" s="49"/>
      <c r="FAE54" s="872">
        <f t="shared" si="1511"/>
        <v>0</v>
      </c>
      <c r="FAF54" s="873">
        <f t="shared" si="1512"/>
        <v>0</v>
      </c>
    </row>
    <row r="55" spans="1:4088" s="8" customFormat="1" ht="13.5" thickBot="1" x14ac:dyDescent="0.25">
      <c r="A55" s="21">
        <v>26</v>
      </c>
      <c r="B55" s="297" t="s">
        <v>334</v>
      </c>
      <c r="C55" s="730" t="s">
        <v>350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6"/>
        <v>0</v>
      </c>
      <c r="L55" s="24">
        <f t="shared" ref="L55:L57" si="2433">F55+H55-J55</f>
        <v>2174</v>
      </c>
      <c r="M55" s="15">
        <f t="shared" ref="M55:M57" si="2434">K55+L55</f>
        <v>2174</v>
      </c>
      <c r="N55" s="15">
        <v>39.5</v>
      </c>
      <c r="O55" s="276"/>
      <c r="P55" s="712"/>
      <c r="Q55" s="276">
        <f t="shared" si="2430"/>
        <v>0</v>
      </c>
      <c r="R55" s="277">
        <f t="shared" si="2431"/>
        <v>0</v>
      </c>
      <c r="S55" s="222"/>
      <c r="T55" s="276">
        <f t="shared" si="2432"/>
        <v>0</v>
      </c>
      <c r="U55" s="278"/>
      <c r="V55" s="276">
        <f t="shared" si="1233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7"/>
        <v>0</v>
      </c>
      <c r="EQJ55" s="211">
        <f t="shared" si="1448"/>
        <v>0</v>
      </c>
      <c r="EQK55" s="195"/>
      <c r="EQL55" s="49"/>
      <c r="EQM55" s="49"/>
      <c r="EQN55" s="49"/>
      <c r="EQO55" s="49"/>
      <c r="EQP55" s="49"/>
      <c r="EQQ55" s="64">
        <f t="shared" si="1449"/>
        <v>0</v>
      </c>
      <c r="EQR55" s="211">
        <f t="shared" si="1450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51"/>
        <v>0</v>
      </c>
      <c r="EQZ55" s="211">
        <f t="shared" si="1452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3"/>
        <v>0</v>
      </c>
      <c r="ERH55" s="211">
        <f t="shared" si="1454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5"/>
        <v>0</v>
      </c>
      <c r="ERP55" s="211">
        <f t="shared" si="1456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7"/>
        <v>0</v>
      </c>
      <c r="ERX55" s="211">
        <f t="shared" si="1458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9"/>
        <v>0</v>
      </c>
      <c r="ESF55" s="211">
        <f t="shared" si="1460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61"/>
        <v>600</v>
      </c>
      <c r="ESN55" s="211">
        <f t="shared" si="1462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63"/>
        <v>622</v>
      </c>
      <c r="ESV55" s="211">
        <f t="shared" si="1464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5"/>
        <v>0</v>
      </c>
      <c r="ETD55" s="211">
        <f t="shared" si="1466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7"/>
        <v>855</v>
      </c>
      <c r="ETL55" s="211">
        <f t="shared" si="1468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9"/>
        <v>590</v>
      </c>
      <c r="ETT55" s="211">
        <f t="shared" si="1470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71"/>
        <v>604</v>
      </c>
      <c r="EUB55" s="211">
        <f t="shared" si="1472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73"/>
        <v>0</v>
      </c>
      <c r="EUJ55" s="211">
        <f t="shared" si="1474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5"/>
        <v>269</v>
      </c>
      <c r="EUR55" s="211">
        <f t="shared" si="1476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7"/>
        <v>0</v>
      </c>
      <c r="EUZ55" s="211">
        <f t="shared" si="1478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9"/>
        <v>0</v>
      </c>
      <c r="EVH55" s="211">
        <f t="shared" si="1480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81"/>
        <v>0</v>
      </c>
      <c r="EVP55" s="211">
        <f t="shared" si="1482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83"/>
        <v>0</v>
      </c>
      <c r="EVX55" s="211">
        <f t="shared" si="1484"/>
        <v>0</v>
      </c>
      <c r="EVY55" s="195"/>
      <c r="EVZ55" s="49"/>
      <c r="EWA55" s="49"/>
      <c r="EWB55" s="49"/>
      <c r="EWC55" s="49"/>
      <c r="EWD55" s="49"/>
      <c r="EWE55" s="808">
        <f t="shared" si="1485"/>
        <v>0</v>
      </c>
      <c r="EWF55" s="211">
        <f t="shared" si="1486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7"/>
        <v>0</v>
      </c>
      <c r="EWN55" s="211">
        <f t="shared" si="1488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9"/>
        <v>0</v>
      </c>
      <c r="EWV55" s="211">
        <f t="shared" si="1490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91"/>
        <v>0</v>
      </c>
      <c r="EXD55" s="211">
        <f t="shared" si="1492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93"/>
        <v>0</v>
      </c>
      <c r="EXL55" s="211">
        <f t="shared" si="1494"/>
        <v>0</v>
      </c>
      <c r="EXM55" s="458"/>
      <c r="EXN55" s="83"/>
      <c r="EXO55" s="83"/>
      <c r="EXP55" s="83"/>
      <c r="EXQ55" s="83"/>
      <c r="EXR55" s="83"/>
      <c r="EXS55" s="808">
        <f t="shared" si="1495"/>
        <v>0</v>
      </c>
      <c r="EXT55" s="211">
        <f t="shared" si="1496"/>
        <v>0</v>
      </c>
      <c r="EXU55" s="195"/>
      <c r="EXV55" s="49"/>
      <c r="EXW55" s="49"/>
      <c r="EXX55" s="49"/>
      <c r="EXY55" s="49"/>
      <c r="EXZ55" s="49"/>
      <c r="EYA55" s="808">
        <f t="shared" si="1497"/>
        <v>0</v>
      </c>
      <c r="EYB55" s="211">
        <f t="shared" si="1498"/>
        <v>0</v>
      </c>
      <c r="EYC55" s="195"/>
      <c r="EYD55" s="49"/>
      <c r="EYE55" s="49"/>
      <c r="EYF55" s="49"/>
      <c r="EYG55" s="49"/>
      <c r="EYH55" s="49"/>
      <c r="EYI55" s="808">
        <f t="shared" si="1499"/>
        <v>0</v>
      </c>
      <c r="EYJ55" s="211">
        <f t="shared" si="1500"/>
        <v>0</v>
      </c>
      <c r="EYK55" s="195"/>
      <c r="EYL55" s="49"/>
      <c r="EYM55" s="49"/>
      <c r="EYN55" s="49"/>
      <c r="EYO55" s="49"/>
      <c r="EYP55" s="49"/>
      <c r="EYQ55" s="808">
        <f t="shared" si="1501"/>
        <v>0</v>
      </c>
      <c r="EYR55" s="211">
        <f t="shared" si="1502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503"/>
        <v>0</v>
      </c>
      <c r="EYZ55" s="873">
        <f t="shared" si="1504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5"/>
        <v>0</v>
      </c>
      <c r="EZH55" s="873">
        <f t="shared" si="1506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7"/>
        <v>0</v>
      </c>
      <c r="EZP55" s="873">
        <f t="shared" si="1508"/>
        <v>0</v>
      </c>
      <c r="EZQ55" s="458">
        <v>237</v>
      </c>
      <c r="EZR55" s="83"/>
      <c r="EZS55" s="83"/>
      <c r="EZT55" s="83">
        <v>0</v>
      </c>
      <c r="EZU55" s="83"/>
      <c r="EZV55" s="83">
        <v>0</v>
      </c>
      <c r="EZW55" s="872">
        <f t="shared" si="1509"/>
        <v>237</v>
      </c>
      <c r="EZX55" s="873">
        <f t="shared" si="1510"/>
        <v>39.5</v>
      </c>
      <c r="EZY55" s="195">
        <v>0</v>
      </c>
      <c r="EZZ55" s="49"/>
      <c r="FAA55" s="49"/>
      <c r="FAB55" s="49"/>
      <c r="FAC55" s="49"/>
      <c r="FAD55" s="49"/>
      <c r="FAE55" s="872">
        <f t="shared" si="1511"/>
        <v>0</v>
      </c>
      <c r="FAF55" s="873">
        <f t="shared" si="1512"/>
        <v>0</v>
      </c>
    </row>
    <row r="56" spans="1:4088" s="8" customFormat="1" ht="13.5" thickBot="1" x14ac:dyDescent="0.25">
      <c r="A56" s="21">
        <v>27</v>
      </c>
      <c r="B56" s="297" t="s">
        <v>336</v>
      </c>
      <c r="C56" s="730" t="s">
        <v>337</v>
      </c>
      <c r="D56" s="297">
        <v>25</v>
      </c>
      <c r="E56" s="24"/>
      <c r="F56" s="24">
        <v>3394</v>
      </c>
      <c r="G56" s="24"/>
      <c r="H56" s="24"/>
      <c r="I56" s="360"/>
      <c r="J56" s="360">
        <f>SUMIF(SUMPK!$B:$B,$B:$B,SUMPK!$O:$O)</f>
        <v>0</v>
      </c>
      <c r="K56" s="24">
        <f t="shared" si="1226"/>
        <v>0</v>
      </c>
      <c r="L56" s="24">
        <f t="shared" si="2433"/>
        <v>3394</v>
      </c>
      <c r="M56" s="15">
        <f t="shared" si="2434"/>
        <v>3394</v>
      </c>
      <c r="N56" s="15">
        <v>0</v>
      </c>
      <c r="O56" s="276"/>
      <c r="P56" s="712"/>
      <c r="Q56" s="276">
        <f t="shared" si="2430"/>
        <v>0</v>
      </c>
      <c r="R56" s="277">
        <f t="shared" si="2431"/>
        <v>0</v>
      </c>
      <c r="S56" s="222"/>
      <c r="T56" s="276">
        <f t="shared" si="2432"/>
        <v>0</v>
      </c>
      <c r="U56" s="278"/>
      <c r="V56" s="276">
        <f t="shared" si="1233"/>
        <v>0</v>
      </c>
      <c r="W56" s="279">
        <f t="shared" si="2429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20"/>
        <v>0</v>
      </c>
      <c r="EMB56" s="211">
        <f t="shared" si="1421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22"/>
        <v>0</v>
      </c>
      <c r="EMJ56" s="211">
        <f t="shared" si="1423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4"/>
        <v>0</v>
      </c>
      <c r="EMR56" s="211">
        <f t="shared" si="1425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6"/>
        <v>0</v>
      </c>
      <c r="EMZ56" s="211">
        <f t="shared" si="1427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8"/>
        <v>0</v>
      </c>
      <c r="ENH56" s="211">
        <f t="shared" si="1429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30"/>
        <v>0</v>
      </c>
      <c r="ENP56" s="211">
        <f t="shared" si="1431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32"/>
        <v>0</v>
      </c>
      <c r="ENX56" s="211">
        <f t="shared" si="1433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4"/>
        <v>2000</v>
      </c>
      <c r="EOF56" s="211">
        <f t="shared" si="1435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6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7"/>
        <v>0</v>
      </c>
      <c r="EOV56" s="211">
        <f t="shared" si="1438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9"/>
        <v>227</v>
      </c>
      <c r="EPD56" s="211">
        <f t="shared" si="1440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41"/>
        <v>348</v>
      </c>
      <c r="EPL56" s="211">
        <f t="shared" si="1442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43"/>
        <v>861</v>
      </c>
      <c r="EPT56" s="211">
        <f t="shared" si="1444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5"/>
        <v>613</v>
      </c>
      <c r="EQB56" s="211">
        <f t="shared" si="1446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7"/>
        <v>918</v>
      </c>
      <c r="EQJ56" s="211">
        <f t="shared" si="1448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9"/>
        <v>214</v>
      </c>
      <c r="EQR56" s="211">
        <f t="shared" si="1450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51"/>
        <v>1244</v>
      </c>
      <c r="EQZ56" s="211">
        <f t="shared" si="1452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53"/>
        <v>1597</v>
      </c>
      <c r="ERH56" s="211">
        <f t="shared" si="1454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5"/>
        <v>2233</v>
      </c>
      <c r="ERP56" s="211">
        <f t="shared" si="1456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7"/>
        <v>1340</v>
      </c>
      <c r="ERX56" s="211">
        <f t="shared" si="1458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9"/>
        <v>0</v>
      </c>
      <c r="ESF56" s="211">
        <f t="shared" si="1460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61"/>
        <v>981</v>
      </c>
      <c r="ESN56" s="211">
        <f t="shared" si="1462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63"/>
        <v>1334</v>
      </c>
      <c r="ESV56" s="211">
        <f t="shared" si="1464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5"/>
        <v>1065</v>
      </c>
      <c r="ETD56" s="211">
        <f t="shared" si="1466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7"/>
        <v>1226</v>
      </c>
      <c r="ETL56" s="211">
        <f t="shared" si="1468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9"/>
        <v>1250</v>
      </c>
      <c r="ETT56" s="211">
        <f t="shared" si="1470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71"/>
        <v>440</v>
      </c>
      <c r="EUB56" s="211">
        <f t="shared" si="1472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73"/>
        <v>632</v>
      </c>
      <c r="EUJ56" s="211">
        <f t="shared" si="1474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5"/>
        <v>662</v>
      </c>
      <c r="EUR56" s="211">
        <f t="shared" si="1476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7"/>
        <v>613</v>
      </c>
      <c r="EUZ56" s="211">
        <f t="shared" si="1478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9"/>
        <v>0</v>
      </c>
      <c r="EVH56" s="211">
        <f t="shared" si="1480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1"/>
        <v>0</v>
      </c>
      <c r="EVP56" s="211">
        <f t="shared" si="1482"/>
        <v>0</v>
      </c>
      <c r="EVQ56" s="195"/>
      <c r="EVR56" s="49"/>
      <c r="EVS56" s="49"/>
      <c r="EVT56" s="49"/>
      <c r="EVU56" s="49"/>
      <c r="EVV56" s="49"/>
      <c r="EVW56" s="808">
        <f t="shared" si="1483"/>
        <v>0</v>
      </c>
      <c r="EVX56" s="211">
        <f t="shared" si="1484"/>
        <v>0</v>
      </c>
      <c r="EVY56" s="195"/>
      <c r="EVZ56" s="49"/>
      <c r="EWA56" s="49"/>
      <c r="EWB56" s="49"/>
      <c r="EWC56" s="49"/>
      <c r="EWD56" s="49"/>
      <c r="EWE56" s="808">
        <f t="shared" si="1485"/>
        <v>0</v>
      </c>
      <c r="EWF56" s="211">
        <f t="shared" si="1486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7"/>
        <v>0</v>
      </c>
      <c r="EWN56" s="211">
        <f t="shared" si="1488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9"/>
        <v>0</v>
      </c>
      <c r="EWV56" s="211">
        <f t="shared" si="1490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1"/>
        <v>0</v>
      </c>
      <c r="EXD56" s="211">
        <f t="shared" si="1492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93"/>
        <v>627</v>
      </c>
      <c r="EXL56" s="211">
        <f t="shared" si="1494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5"/>
        <v>0</v>
      </c>
      <c r="EXT56" s="211">
        <f t="shared" si="1496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7"/>
        <v>0</v>
      </c>
      <c r="EYB56" s="211">
        <f t="shared" si="1498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9"/>
        <v>981</v>
      </c>
      <c r="EYJ56" s="211">
        <f t="shared" si="1500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501"/>
        <v>0</v>
      </c>
      <c r="EYR56" s="211">
        <f t="shared" si="1502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503"/>
        <v>0</v>
      </c>
      <c r="EYZ56" s="873">
        <f t="shared" si="1504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5"/>
        <v>0</v>
      </c>
      <c r="EZH56" s="873">
        <f t="shared" si="1506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7"/>
        <v>637</v>
      </c>
      <c r="EZP56" s="873">
        <f t="shared" si="1508"/>
        <v>106.16666666666667</v>
      </c>
      <c r="EZQ56" s="458">
        <v>0</v>
      </c>
      <c r="EZR56" s="83"/>
      <c r="EZS56" s="83"/>
      <c r="EZT56" s="83">
        <v>0</v>
      </c>
      <c r="EZU56" s="83"/>
      <c r="EZV56" s="83">
        <v>0</v>
      </c>
      <c r="EZW56" s="872">
        <f t="shared" si="1509"/>
        <v>0</v>
      </c>
      <c r="EZX56" s="873">
        <f t="shared" si="1510"/>
        <v>0</v>
      </c>
      <c r="EZY56" s="195">
        <v>606</v>
      </c>
      <c r="EZZ56" s="49"/>
      <c r="FAA56" s="49"/>
      <c r="FAB56" s="49"/>
      <c r="FAC56" s="49"/>
      <c r="FAD56" s="49"/>
      <c r="FAE56" s="872">
        <f t="shared" si="1511"/>
        <v>606</v>
      </c>
      <c r="FAF56" s="873">
        <f t="shared" si="1512"/>
        <v>101</v>
      </c>
    </row>
    <row r="57" spans="1:4088" s="8" customFormat="1" ht="13.5" thickBot="1" x14ac:dyDescent="0.25">
      <c r="A57" s="21">
        <v>28</v>
      </c>
      <c r="B57" s="297" t="s">
        <v>183</v>
      </c>
      <c r="C57" s="730" t="s">
        <v>296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33"/>
        <v>5824</v>
      </c>
      <c r="M57" s="15">
        <f t="shared" si="2434"/>
        <v>5824</v>
      </c>
      <c r="N57" s="15">
        <v>0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9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5"/>
        <v>333</v>
      </c>
      <c r="EZH57" s="873">
        <f t="shared" si="1506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7"/>
        <v>276</v>
      </c>
      <c r="EZP57" s="873">
        <f t="shared" si="1508"/>
        <v>46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09"/>
        <v>0</v>
      </c>
      <c r="EZX57" s="873">
        <f t="shared" si="1510"/>
        <v>0</v>
      </c>
      <c r="EZY57" s="195">
        <v>0</v>
      </c>
      <c r="EZZ57" s="49"/>
      <c r="FAA57" s="49"/>
      <c r="FAB57" s="49"/>
      <c r="FAC57" s="49"/>
      <c r="FAD57" s="49"/>
      <c r="FAE57" s="872">
        <f t="shared" si="1511"/>
        <v>0</v>
      </c>
      <c r="FAF57" s="873">
        <f t="shared" si="1512"/>
        <v>0</v>
      </c>
    </row>
    <row r="58" spans="1:4088" s="8" customFormat="1" ht="13.5" thickBot="1" x14ac:dyDescent="0.25">
      <c r="A58" s="21">
        <v>29</v>
      </c>
      <c r="B58" s="297" t="s">
        <v>544</v>
      </c>
      <c r="C58" s="730" t="s">
        <v>542</v>
      </c>
      <c r="D58" s="297">
        <v>40</v>
      </c>
      <c r="E58" s="24"/>
      <c r="F58" s="24">
        <v>1946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ref="L58:L61" si="2435">F58+H58-J58</f>
        <v>1946</v>
      </c>
      <c r="M58" s="15">
        <f t="shared" ref="M58:M61" si="2436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29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>
        <f t="shared" si="1510"/>
        <v>0</v>
      </c>
      <c r="EZY58" s="195">
        <v>0</v>
      </c>
      <c r="EZZ58" s="49"/>
      <c r="FAA58" s="49"/>
      <c r="FAB58" s="49"/>
      <c r="FAC58" s="49"/>
      <c r="FAD58" s="49"/>
      <c r="FAE58" s="872">
        <f t="shared" si="1511"/>
        <v>0</v>
      </c>
      <c r="FAF58" s="873">
        <f t="shared" si="1512"/>
        <v>0</v>
      </c>
    </row>
    <row r="59" spans="1:4088" s="8" customFormat="1" ht="13.5" thickBot="1" x14ac:dyDescent="0.25">
      <c r="A59" s="21">
        <v>30</v>
      </c>
      <c r="B59" s="297" t="s">
        <v>545</v>
      </c>
      <c r="C59" s="730" t="s">
        <v>543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35"/>
        <v>1938</v>
      </c>
      <c r="M59" s="15">
        <f t="shared" si="2436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29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0"/>
        <v>0</v>
      </c>
      <c r="EZY59" s="195"/>
      <c r="EZZ59" s="49"/>
      <c r="FAA59" s="49"/>
      <c r="FAB59" s="49"/>
      <c r="FAC59" s="49"/>
      <c r="FAD59" s="49"/>
      <c r="FAE59" s="872">
        <f t="shared" si="1511"/>
        <v>0</v>
      </c>
      <c r="FAF59" s="873">
        <f t="shared" si="1512"/>
        <v>0</v>
      </c>
    </row>
    <row r="60" spans="1:4088" s="8" customFormat="1" ht="13.5" thickBot="1" x14ac:dyDescent="0.25">
      <c r="A60" s="21">
        <v>31</v>
      </c>
      <c r="B60" s="297" t="s">
        <v>529</v>
      </c>
      <c r="C60" s="730" t="s">
        <v>531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5"/>
        <v>1700</v>
      </c>
      <c r="M60" s="15">
        <f t="shared" si="2436"/>
        <v>1700</v>
      </c>
      <c r="N60" s="15">
        <v>0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9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5"/>
        <v>100</v>
      </c>
      <c r="EZH60" s="873">
        <f t="shared" si="1506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7"/>
        <v>100</v>
      </c>
      <c r="EZP60" s="873">
        <f t="shared" si="1508"/>
        <v>16.666666666666668</v>
      </c>
      <c r="EZQ60" s="458"/>
      <c r="EZR60" s="83"/>
      <c r="EZS60" s="83"/>
      <c r="EZT60" s="83"/>
      <c r="EZU60" s="83"/>
      <c r="EZV60" s="83"/>
      <c r="EZW60" s="872">
        <f t="shared" si="1509"/>
        <v>0</v>
      </c>
      <c r="EZX60" s="873">
        <f t="shared" si="1510"/>
        <v>0</v>
      </c>
      <c r="EZY60" s="195">
        <v>0</v>
      </c>
      <c r="EZZ60" s="49"/>
      <c r="FAA60" s="49"/>
      <c r="FAB60" s="49"/>
      <c r="FAC60" s="49"/>
      <c r="FAD60" s="49"/>
      <c r="FAE60" s="872">
        <f t="shared" si="1511"/>
        <v>0</v>
      </c>
      <c r="FAF60" s="873">
        <f t="shared" si="1512"/>
        <v>0</v>
      </c>
    </row>
    <row r="61" spans="1:4088" s="8" customFormat="1" ht="13.5" thickBot="1" x14ac:dyDescent="0.25">
      <c r="A61" s="21">
        <v>32</v>
      </c>
      <c r="B61" s="297" t="s">
        <v>530</v>
      </c>
      <c r="C61" s="730" t="s">
        <v>532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5"/>
        <v>2030</v>
      </c>
      <c r="M61" s="15">
        <f t="shared" si="2436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9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14"/>
        <v>0</v>
      </c>
      <c r="COM61" s="68">
        <f t="shared" si="1715"/>
        <v>0</v>
      </c>
      <c r="CON61" s="48"/>
      <c r="COO61" s="49"/>
      <c r="COP61" s="49"/>
      <c r="COQ61" s="49"/>
      <c r="COR61" s="49"/>
      <c r="COS61" s="49"/>
      <c r="COT61" s="67">
        <f t="shared" si="1716"/>
        <v>0</v>
      </c>
      <c r="COU61" s="68">
        <f t="shared" si="1717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8"/>
        <v>267</v>
      </c>
      <c r="CPC61" s="68">
        <f t="shared" si="1719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20"/>
        <v>260</v>
      </c>
      <c r="CPK61" s="68">
        <f t="shared" si="1721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22"/>
        <v>1073</v>
      </c>
      <c r="CPS61" s="68">
        <f t="shared" si="1723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24"/>
        <v>1699</v>
      </c>
      <c r="CQA61" s="68">
        <f t="shared" si="1725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6"/>
        <v>0</v>
      </c>
      <c r="CQI61" s="68">
        <f t="shared" si="1727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8"/>
        <v>3124</v>
      </c>
      <c r="CQQ61" s="68">
        <f t="shared" si="1729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30"/>
        <v>1268</v>
      </c>
      <c r="CQY61" s="68">
        <f t="shared" si="1731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32"/>
        <v>1531</v>
      </c>
      <c r="CRG61" s="68">
        <f t="shared" si="1733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34"/>
        <v>3286</v>
      </c>
      <c r="CRO61" s="68">
        <f t="shared" si="1735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6"/>
        <v>560</v>
      </c>
      <c r="CRW61" s="68">
        <f t="shared" si="1737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8"/>
        <v>2882</v>
      </c>
      <c r="CSE61" s="68">
        <f t="shared" si="1739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40"/>
        <v>1530</v>
      </c>
      <c r="CSM61" s="68">
        <f t="shared" si="1741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42"/>
        <v>1979</v>
      </c>
      <c r="CSU61" s="68">
        <f t="shared" si="1743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44"/>
        <v>2271</v>
      </c>
      <c r="CTC61" s="68">
        <f t="shared" si="1745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6"/>
        <v>3079</v>
      </c>
      <c r="CTK61" s="68">
        <f t="shared" si="1747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8"/>
        <v>0</v>
      </c>
      <c r="CTS61" s="68">
        <f t="shared" si="1749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50"/>
        <v>0</v>
      </c>
      <c r="CUA61" s="68">
        <f t="shared" si="1751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52"/>
        <v>0</v>
      </c>
      <c r="CUI61" s="68">
        <f t="shared" si="1753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54"/>
        <v>0</v>
      </c>
      <c r="CUQ61" s="68">
        <f t="shared" si="1755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6"/>
        <v>670</v>
      </c>
      <c r="CUY61" s="68">
        <f t="shared" si="1757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8"/>
        <v>658</v>
      </c>
      <c r="CVG61" s="68">
        <f t="shared" si="1759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60"/>
        <v>641</v>
      </c>
      <c r="CVO61" s="68">
        <f t="shared" si="1761"/>
        <v>106.83333333333333</v>
      </c>
      <c r="CVP61" s="48"/>
      <c r="CVQ61" s="49"/>
      <c r="CVR61" s="49"/>
      <c r="CVS61" s="49"/>
      <c r="CVT61" s="49"/>
      <c r="CVU61" s="49"/>
      <c r="CVV61" s="64">
        <f t="shared" si="1762"/>
        <v>0</v>
      </c>
      <c r="CVW61" s="68">
        <f t="shared" si="1763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64"/>
        <v>697</v>
      </c>
      <c r="CWE61" s="68">
        <f t="shared" si="1765"/>
        <v>116.16666666666667</v>
      </c>
      <c r="CWF61" s="48"/>
      <c r="CWG61" s="49"/>
      <c r="CWH61" s="49"/>
      <c r="CWI61" s="49"/>
      <c r="CWJ61" s="49"/>
      <c r="CWK61" s="49"/>
      <c r="CWL61" s="64">
        <f t="shared" si="1766"/>
        <v>0</v>
      </c>
      <c r="CWM61" s="68">
        <f t="shared" si="1767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8"/>
        <v>336</v>
      </c>
      <c r="CWU61" s="68">
        <f t="shared" si="1769"/>
        <v>56</v>
      </c>
      <c r="CWV61" s="48"/>
      <c r="CWW61" s="49"/>
      <c r="CWX61" s="49"/>
      <c r="CWY61" s="49"/>
      <c r="CWZ61" s="49"/>
      <c r="CXA61" s="49"/>
      <c r="CXB61" s="127">
        <f t="shared" si="1770"/>
        <v>0</v>
      </c>
      <c r="CXC61" s="43">
        <f t="shared" si="1771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72"/>
        <v>645</v>
      </c>
      <c r="CXK61" s="43">
        <f t="shared" si="1773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74"/>
        <v>1844</v>
      </c>
      <c r="CXS61" s="43">
        <f t="shared" si="1775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6"/>
        <v>174</v>
      </c>
      <c r="CYA61" s="43">
        <f t="shared" si="1777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8"/>
        <v>0</v>
      </c>
      <c r="CYI61" s="43">
        <f t="shared" si="1779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80"/>
        <v>1078</v>
      </c>
      <c r="CYQ61" s="43">
        <f t="shared" si="1781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82"/>
        <v>905</v>
      </c>
      <c r="CYY61" s="43">
        <f t="shared" si="1783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84"/>
        <v>1747</v>
      </c>
      <c r="CZG61" s="43">
        <f t="shared" si="1785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6"/>
        <v>0</v>
      </c>
      <c r="CZO61" s="43">
        <f t="shared" si="1787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8"/>
        <v>0</v>
      </c>
      <c r="CZW61" s="43">
        <f t="shared" si="1789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90"/>
        <v>1808</v>
      </c>
      <c r="DAE61" s="68">
        <f t="shared" si="1791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92"/>
        <v>916</v>
      </c>
      <c r="DAM61" s="68">
        <f t="shared" si="1793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94"/>
        <v>665</v>
      </c>
      <c r="DAU61" s="68">
        <f t="shared" si="1795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6"/>
        <v>657</v>
      </c>
      <c r="DBC61" s="68">
        <f t="shared" si="1797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8"/>
        <v>2006</v>
      </c>
      <c r="DBK61" s="68">
        <f t="shared" si="1799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800"/>
        <v>666</v>
      </c>
      <c r="DBS61" s="68">
        <f t="shared" si="1801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802"/>
        <v>629</v>
      </c>
      <c r="DCA61" s="68">
        <f t="shared" si="1803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804"/>
        <v>995</v>
      </c>
      <c r="DCI61" s="68">
        <f t="shared" si="1805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6"/>
        <v>681</v>
      </c>
      <c r="DCQ61" s="68">
        <f t="shared" si="1807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8"/>
        <v>602</v>
      </c>
      <c r="DCY61" s="68">
        <f t="shared" si="1809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10"/>
        <v>1658</v>
      </c>
      <c r="DDG61" s="68">
        <f t="shared" si="1811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12"/>
        <v>0</v>
      </c>
      <c r="DDO61" s="43">
        <f t="shared" si="1813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14"/>
        <v>0</v>
      </c>
      <c r="DDW61" s="43">
        <f t="shared" si="1815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6"/>
        <v>1703</v>
      </c>
      <c r="DEE61" s="43">
        <f t="shared" si="1817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8"/>
        <v>0</v>
      </c>
      <c r="DEM61" s="43">
        <f t="shared" si="1819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20"/>
        <v>1186</v>
      </c>
      <c r="DEU61" s="43">
        <f t="shared" si="1821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22"/>
        <v>943</v>
      </c>
      <c r="DFC61" s="43">
        <f t="shared" si="1823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24"/>
        <v>667</v>
      </c>
      <c r="DFK61" s="43">
        <f t="shared" si="1825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6"/>
        <v>1334</v>
      </c>
      <c r="DFS61" s="68">
        <f t="shared" si="1827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8"/>
        <v>1346</v>
      </c>
      <c r="DGA61" s="43">
        <f t="shared" si="1829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30"/>
        <v>1320</v>
      </c>
      <c r="DGI61" s="43">
        <f t="shared" si="1831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32"/>
        <v>1266</v>
      </c>
      <c r="DGQ61" s="68">
        <f t="shared" si="1833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34"/>
        <v>945</v>
      </c>
      <c r="DGY61" s="68">
        <f t="shared" si="1835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6"/>
        <v>966</v>
      </c>
      <c r="DHG61" s="68">
        <f t="shared" si="1837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8"/>
        <v>1494</v>
      </c>
      <c r="DHO61" s="68">
        <f t="shared" si="1839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40"/>
        <v>2465</v>
      </c>
      <c r="DHW61" s="68">
        <f t="shared" si="1841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42"/>
        <v>1390</v>
      </c>
      <c r="DIE61" s="68">
        <f t="shared" si="1843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44"/>
        <v>1149</v>
      </c>
      <c r="DIM61" s="68">
        <f t="shared" si="1845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6"/>
        <v>1345</v>
      </c>
      <c r="DIU61" s="68">
        <f t="shared" si="1847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8"/>
        <v>2622</v>
      </c>
      <c r="DJC61" s="68">
        <f t="shared" si="1849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50"/>
        <v>1664</v>
      </c>
      <c r="DJK61" s="68">
        <f t="shared" si="1851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52"/>
        <v>3258</v>
      </c>
      <c r="DJS61" s="68">
        <f t="shared" si="1853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54"/>
        <v>44</v>
      </c>
      <c r="DKA61" s="68">
        <f t="shared" si="1855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6"/>
        <v>1437</v>
      </c>
      <c r="DKI61" s="68">
        <f t="shared" si="1857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8"/>
        <v>552</v>
      </c>
      <c r="DKQ61" s="68">
        <f t="shared" si="1859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60"/>
        <v>1287</v>
      </c>
      <c r="DKY61" s="68">
        <f t="shared" si="1861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62"/>
        <v>1646</v>
      </c>
      <c r="DLG61" s="68">
        <f t="shared" si="1863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64"/>
        <v>669</v>
      </c>
      <c r="DLO61" s="68">
        <f t="shared" si="1865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6"/>
        <v>2487</v>
      </c>
      <c r="DLW61" s="68">
        <f t="shared" si="1867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8"/>
        <v>996</v>
      </c>
      <c r="DME61" s="68">
        <f t="shared" si="1869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70"/>
        <v>2962</v>
      </c>
      <c r="DMM61" s="68">
        <f t="shared" si="1871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72"/>
        <v>1330</v>
      </c>
      <c r="DMU61" s="68">
        <f t="shared" si="1873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74"/>
        <v>2381</v>
      </c>
      <c r="DNC61" s="68">
        <f t="shared" si="1875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6"/>
        <v>1000</v>
      </c>
      <c r="DNK61" s="68">
        <f t="shared" si="1877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8"/>
        <v>2308</v>
      </c>
      <c r="DNS61" s="68">
        <f t="shared" si="1879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80"/>
        <v>2413</v>
      </c>
      <c r="DOA61" s="68">
        <f t="shared" si="1881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82"/>
        <v>2410</v>
      </c>
      <c r="DOI61" s="68">
        <f t="shared" si="1883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84"/>
        <v>0</v>
      </c>
      <c r="DOQ61" s="68">
        <f t="shared" si="1885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6"/>
        <v>5200</v>
      </c>
      <c r="DOY61" s="68">
        <f t="shared" si="1887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8"/>
        <v>1965</v>
      </c>
      <c r="DPG61" s="68">
        <f t="shared" si="1889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90"/>
        <v>2588</v>
      </c>
      <c r="DPO61" s="68">
        <f t="shared" si="1891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92"/>
        <v>2297</v>
      </c>
      <c r="DPW61" s="492">
        <f t="shared" si="1893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94"/>
        <v>2330</v>
      </c>
      <c r="DQE61" s="492">
        <f t="shared" si="1895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6"/>
        <v>1640</v>
      </c>
      <c r="DQM61" s="492">
        <f t="shared" si="1897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8"/>
        <v>3044</v>
      </c>
      <c r="DQU61" s="68">
        <f t="shared" si="1899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900"/>
        <v>2621</v>
      </c>
      <c r="DRC61" s="492">
        <f t="shared" si="1901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902"/>
        <v>1985</v>
      </c>
      <c r="DRK61" s="492">
        <f t="shared" si="1903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9"/>
        <v>3344</v>
      </c>
      <c r="DRS61" s="68">
        <f t="shared" si="1600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601"/>
        <v>4377</v>
      </c>
      <c r="DSA61" s="68">
        <f t="shared" si="1602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603"/>
        <v>5575</v>
      </c>
      <c r="DSI61" s="68">
        <f t="shared" si="1604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605"/>
        <v>0</v>
      </c>
      <c r="DSQ61" s="68">
        <f t="shared" si="1606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7"/>
        <v>3350</v>
      </c>
      <c r="DSY61" s="68">
        <f t="shared" si="1608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9"/>
        <v>2693</v>
      </c>
      <c r="DTG61" s="68">
        <f t="shared" si="1610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11"/>
        <v>2500</v>
      </c>
      <c r="DTO61" s="68">
        <f t="shared" si="1612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13"/>
        <v>4483</v>
      </c>
      <c r="DTW61" s="68">
        <f t="shared" si="1614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15"/>
        <v>1415</v>
      </c>
      <c r="DUE61" s="68">
        <f t="shared" si="1616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7"/>
        <v>6795</v>
      </c>
      <c r="DUM61" s="68">
        <f t="shared" si="1618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9"/>
        <v>4376</v>
      </c>
      <c r="DUU61" s="68">
        <f t="shared" si="1620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21"/>
        <v>1934</v>
      </c>
      <c r="DVC61" s="68">
        <f t="shared" si="1622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23"/>
        <v>3367</v>
      </c>
      <c r="DVK61" s="68">
        <f t="shared" si="1624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25"/>
        <v>4696</v>
      </c>
      <c r="DVS61" s="68">
        <f t="shared" si="1626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7"/>
        <v>7683</v>
      </c>
      <c r="DWA61" s="68">
        <f t="shared" si="1628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9"/>
        <v>3345</v>
      </c>
      <c r="DWI61" s="68">
        <f t="shared" si="1630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31"/>
        <v>2995</v>
      </c>
      <c r="DWQ61" s="68">
        <f t="shared" si="1632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33"/>
        <v>5038</v>
      </c>
      <c r="DWY61" s="68">
        <f t="shared" si="1634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35"/>
        <v>5361</v>
      </c>
      <c r="DXG61" s="68">
        <f t="shared" si="1636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7"/>
        <v>3165</v>
      </c>
      <c r="DXO61" s="68">
        <f t="shared" si="1638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8"/>
        <v>6073</v>
      </c>
      <c r="DXW61" s="68">
        <f t="shared" si="1329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30"/>
        <v>3322</v>
      </c>
      <c r="DYE61" s="68">
        <f t="shared" si="1331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32"/>
        <v>900</v>
      </c>
      <c r="DYM61" s="68">
        <f t="shared" si="1333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4"/>
        <v>600</v>
      </c>
      <c r="DYU61" s="68">
        <f t="shared" si="1335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6"/>
        <v>5429</v>
      </c>
      <c r="DZC61" s="68">
        <f t="shared" si="1337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8"/>
        <v>1634</v>
      </c>
      <c r="DZK61" s="68">
        <f t="shared" si="1339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40"/>
        <v>1330</v>
      </c>
      <c r="DZS61" s="68">
        <f t="shared" si="1341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42"/>
        <v>1648</v>
      </c>
      <c r="EAA61" s="68">
        <f t="shared" si="1343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4"/>
        <v>989</v>
      </c>
      <c r="EAI61" s="68">
        <f t="shared" si="1345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6"/>
        <v>0</v>
      </c>
      <c r="EAQ61" s="68">
        <f t="shared" si="1347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8"/>
        <v>1655</v>
      </c>
      <c r="EAY61" s="68">
        <f t="shared" si="1349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50"/>
        <v>2327</v>
      </c>
      <c r="EBG61" s="68">
        <f t="shared" si="1351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52"/>
        <v>1912</v>
      </c>
      <c r="EBO61" s="68">
        <f t="shared" si="1353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4"/>
        <v>1273</v>
      </c>
      <c r="EBW61" s="68">
        <f t="shared" si="1355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6"/>
        <v>1672</v>
      </c>
      <c r="ECE61" s="68">
        <f t="shared" si="1357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8"/>
        <v>1594</v>
      </c>
      <c r="ECM61" s="68">
        <f t="shared" si="1359"/>
        <v>265.66666666666669</v>
      </c>
      <c r="ECN61" s="48"/>
      <c r="ECO61" s="49"/>
      <c r="ECP61" s="49"/>
      <c r="ECQ61" s="49"/>
      <c r="ECR61" s="49"/>
      <c r="ECS61" s="49"/>
      <c r="ECT61" s="64">
        <f t="shared" si="1360"/>
        <v>0</v>
      </c>
      <c r="ECU61" s="68">
        <f t="shared" si="1361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62"/>
        <v>1329</v>
      </c>
      <c r="EDC61" s="68">
        <f t="shared" si="1363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4"/>
        <v>1333</v>
      </c>
      <c r="EDK61" s="68">
        <f t="shared" si="1365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6"/>
        <v>1325</v>
      </c>
      <c r="EDS61" s="68">
        <f t="shared" si="1367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8"/>
        <v>2406</v>
      </c>
      <c r="EEA61" s="68">
        <f t="shared" si="1369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70"/>
        <v>3318</v>
      </c>
      <c r="EEI61" s="68">
        <f t="shared" si="1371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72"/>
        <v>1594</v>
      </c>
      <c r="EEQ61" s="70">
        <f t="shared" si="1373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4"/>
        <v>1602</v>
      </c>
      <c r="EEY61" s="70">
        <f t="shared" si="1375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6"/>
        <v>2893</v>
      </c>
      <c r="EFG61" s="70">
        <f t="shared" si="1377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8"/>
        <v>1946</v>
      </c>
      <c r="EFO61" s="70">
        <f t="shared" si="1379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80"/>
        <v>0</v>
      </c>
      <c r="EFW61" s="70">
        <f t="shared" si="1381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82"/>
        <v>2600</v>
      </c>
      <c r="EGE61" s="70">
        <f t="shared" si="1383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4"/>
        <v>4538</v>
      </c>
      <c r="EGM61" s="70">
        <f t="shared" si="1385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6"/>
        <v>4253</v>
      </c>
      <c r="EGU61" s="70">
        <f t="shared" si="1387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7">SUM(EGV61:EHA61)</f>
        <v>4272</v>
      </c>
      <c r="EHC61" s="68">
        <f t="shared" ref="EHC61" si="2438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90"/>
        <v>1851</v>
      </c>
      <c r="EHK61" s="70">
        <f t="shared" si="1391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92"/>
        <v>2512</v>
      </c>
      <c r="EHS61" s="70">
        <f t="shared" si="1393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4"/>
        <v>2304</v>
      </c>
      <c r="EIA61" s="70">
        <f t="shared" si="1395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6"/>
        <v>5934</v>
      </c>
      <c r="EII61" s="70">
        <f t="shared" si="1397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8"/>
        <v>6187</v>
      </c>
      <c r="EIQ61" s="70">
        <f t="shared" si="1399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400"/>
        <v>1329</v>
      </c>
      <c r="EIY61" s="70">
        <f t="shared" si="1401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402"/>
        <v>1931</v>
      </c>
      <c r="EJG61" s="70">
        <f t="shared" si="1403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4"/>
        <v>2527</v>
      </c>
      <c r="EJO61" s="70">
        <f t="shared" si="1405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6"/>
        <v>1642</v>
      </c>
      <c r="EJW61" s="70">
        <f t="shared" si="1407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8"/>
        <v>2583</v>
      </c>
      <c r="EKE61" s="70">
        <f t="shared" si="1409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10"/>
        <v>2017</v>
      </c>
      <c r="EKM61" s="70">
        <f t="shared" si="1411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12"/>
        <v>1626</v>
      </c>
      <c r="EKU61" s="210">
        <f t="shared" si="1413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4"/>
        <v>0</v>
      </c>
      <c r="ELD61" s="212">
        <f t="shared" si="1415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6"/>
        <v>1993</v>
      </c>
      <c r="ELL61" s="212">
        <f t="shared" si="1417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8"/>
        <v>1989</v>
      </c>
      <c r="ELT61" s="212">
        <f t="shared" si="1419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20"/>
        <v>1018</v>
      </c>
      <c r="EMB61" s="212">
        <f t="shared" si="1421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22"/>
        <v>3012</v>
      </c>
      <c r="EMJ61" s="212">
        <f t="shared" si="1423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4"/>
        <v>4556</v>
      </c>
      <c r="EMR61" s="212">
        <f t="shared" si="1425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6"/>
        <v>1652</v>
      </c>
      <c r="EMZ61" s="212">
        <f t="shared" si="1427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8"/>
        <v>3565</v>
      </c>
      <c r="ENH61" s="212">
        <f t="shared" si="1429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30"/>
        <v>3499</v>
      </c>
      <c r="ENP61" s="212">
        <f t="shared" si="1431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32"/>
        <v>2968</v>
      </c>
      <c r="ENX61" s="212">
        <f t="shared" si="1433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4"/>
        <v>2648</v>
      </c>
      <c r="EOF61" s="212">
        <f t="shared" si="1435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6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7"/>
        <v>950</v>
      </c>
      <c r="EOV61" s="212">
        <f t="shared" si="1438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9"/>
        <v>703</v>
      </c>
      <c r="EPD61" s="212">
        <f t="shared" si="1440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41"/>
        <v>1556</v>
      </c>
      <c r="EPL61" s="212">
        <f t="shared" si="1442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43"/>
        <v>2005</v>
      </c>
      <c r="EPT61" s="212">
        <f t="shared" si="1444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5"/>
        <v>2642</v>
      </c>
      <c r="EQB61" s="212">
        <f t="shared" si="1446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7"/>
        <v>1297</v>
      </c>
      <c r="EQJ61" s="212">
        <f t="shared" si="1448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9"/>
        <v>966</v>
      </c>
      <c r="EQR61" s="212">
        <f t="shared" si="1450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51"/>
        <v>1624</v>
      </c>
      <c r="EQZ61" s="212">
        <f t="shared" si="1452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53"/>
        <v>0</v>
      </c>
      <c r="ERH61" s="212">
        <f t="shared" si="1454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5"/>
        <v>1683</v>
      </c>
      <c r="ERP61" s="212">
        <f t="shared" si="1456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7"/>
        <v>1633</v>
      </c>
      <c r="ERX61" s="212">
        <f t="shared" si="1458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9"/>
        <v>887</v>
      </c>
      <c r="ESF61" s="212">
        <f t="shared" si="1460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61"/>
        <v>0</v>
      </c>
      <c r="ESN61" s="211">
        <f t="shared" si="1462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63"/>
        <v>676</v>
      </c>
      <c r="ESV61" s="212">
        <f t="shared" si="1464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5"/>
        <v>0</v>
      </c>
      <c r="ETD61" s="212">
        <f t="shared" si="1466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7"/>
        <v>0</v>
      </c>
      <c r="ETL61" s="212">
        <f t="shared" si="1468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9"/>
        <v>688</v>
      </c>
      <c r="ETT61" s="212">
        <f t="shared" si="1470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71"/>
        <v>657</v>
      </c>
      <c r="EUB61" s="212">
        <f t="shared" si="1472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73"/>
        <v>0</v>
      </c>
      <c r="EUJ61" s="212">
        <f t="shared" si="1474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5"/>
        <v>0</v>
      </c>
      <c r="EUR61" s="212">
        <f t="shared" si="1476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7"/>
        <v>288</v>
      </c>
      <c r="EUZ61" s="212">
        <f t="shared" si="1478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9"/>
        <v>327</v>
      </c>
      <c r="EVH61" s="212">
        <f t="shared" si="1480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81"/>
        <v>343</v>
      </c>
      <c r="EVP61" s="212">
        <f t="shared" si="1482"/>
        <v>57.166666666666664</v>
      </c>
      <c r="EVQ61" s="196"/>
      <c r="EVR61" s="197"/>
      <c r="EVS61" s="197"/>
      <c r="EVT61" s="197"/>
      <c r="EVU61" s="197"/>
      <c r="EVV61" s="197"/>
      <c r="EVW61" s="810">
        <f t="shared" si="1483"/>
        <v>0</v>
      </c>
      <c r="EVX61" s="212">
        <f t="shared" si="1484"/>
        <v>0</v>
      </c>
      <c r="EVY61" s="196"/>
      <c r="EVZ61" s="197"/>
      <c r="EWA61" s="197"/>
      <c r="EWB61" s="197"/>
      <c r="EWC61" s="197"/>
      <c r="EWD61" s="197"/>
      <c r="EWE61" s="810">
        <f t="shared" si="1485"/>
        <v>0</v>
      </c>
      <c r="EWF61" s="212">
        <f t="shared" si="1486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7"/>
        <v>611</v>
      </c>
      <c r="EWN61" s="212">
        <f t="shared" si="1488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9"/>
        <v>330</v>
      </c>
      <c r="EWV61" s="212">
        <f t="shared" si="1490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91"/>
        <v>0</v>
      </c>
      <c r="EXD61" s="212">
        <f t="shared" si="1492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93"/>
        <v>308</v>
      </c>
      <c r="EXL61" s="212">
        <f t="shared" si="1494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5"/>
        <v>295</v>
      </c>
      <c r="EXT61" s="212">
        <f t="shared" si="1496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7"/>
        <v>333</v>
      </c>
      <c r="EYB61" s="212">
        <f t="shared" si="1498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9"/>
        <v>0</v>
      </c>
      <c r="EYJ61" s="212">
        <f t="shared" si="1500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501"/>
        <v>0</v>
      </c>
      <c r="EYR61" s="212">
        <f t="shared" si="1502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503"/>
        <v>0</v>
      </c>
      <c r="EYZ61" s="879">
        <f t="shared" si="1504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5"/>
        <v>0</v>
      </c>
      <c r="EZH61" s="879">
        <f t="shared" si="1506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7"/>
        <v>0</v>
      </c>
      <c r="EZP61" s="879">
        <f t="shared" si="1508"/>
        <v>0</v>
      </c>
      <c r="EZQ61" s="459"/>
      <c r="EZR61" s="460"/>
      <c r="EZS61" s="460"/>
      <c r="EZT61" s="460"/>
      <c r="EZU61" s="460"/>
      <c r="EZV61" s="460"/>
      <c r="EZW61" s="878">
        <f t="shared" si="1509"/>
        <v>0</v>
      </c>
      <c r="EZX61" s="873">
        <f t="shared" si="1510"/>
        <v>0</v>
      </c>
      <c r="EZY61" s="196">
        <v>0</v>
      </c>
      <c r="EZZ61" s="197"/>
      <c r="FAA61" s="197"/>
      <c r="FAB61" s="197"/>
      <c r="FAC61" s="197"/>
      <c r="FAD61" s="197"/>
      <c r="FAE61" s="878">
        <f t="shared" si="1511"/>
        <v>0</v>
      </c>
      <c r="FAF61" s="879">
        <f t="shared" si="1512"/>
        <v>0</v>
      </c>
    </row>
    <row r="62" spans="1:4088" s="8" customFormat="1" ht="13.5" thickBot="1" x14ac:dyDescent="0.25">
      <c r="A62" s="1008" t="s">
        <v>14</v>
      </c>
      <c r="B62" s="1008"/>
      <c r="C62" s="1008"/>
      <c r="D62" s="469">
        <v>25</v>
      </c>
      <c r="E62" s="225">
        <f>SUM(E30:E57)</f>
        <v>0</v>
      </c>
      <c r="F62" s="225">
        <f t="shared" ref="F62:X62" si="2439">SUM(F30:F57)</f>
        <v>67888</v>
      </c>
      <c r="G62" s="225">
        <f t="shared" si="2439"/>
        <v>0</v>
      </c>
      <c r="H62" s="225">
        <f t="shared" si="2439"/>
        <v>1783</v>
      </c>
      <c r="I62" s="225">
        <f t="shared" si="2439"/>
        <v>0</v>
      </c>
      <c r="J62" s="225">
        <f t="shared" si="2439"/>
        <v>891</v>
      </c>
      <c r="K62" s="225">
        <f t="shared" si="2439"/>
        <v>0</v>
      </c>
      <c r="L62" s="225">
        <f t="shared" si="2439"/>
        <v>68780</v>
      </c>
      <c r="M62" s="225">
        <f t="shared" si="2439"/>
        <v>68780</v>
      </c>
      <c r="N62" s="225">
        <f t="shared" si="2439"/>
        <v>1777.6666666666667</v>
      </c>
      <c r="O62" s="225">
        <f t="shared" si="2439"/>
        <v>155.24996002234215</v>
      </c>
      <c r="P62" s="225">
        <f t="shared" si="2439"/>
        <v>1937.6666666666665</v>
      </c>
      <c r="Q62" s="225">
        <f t="shared" si="2439"/>
        <v>1533.3504955462317</v>
      </c>
      <c r="R62" s="225">
        <f t="shared" si="2439"/>
        <v>2100</v>
      </c>
      <c r="S62" s="225">
        <f t="shared" si="2439"/>
        <v>54600</v>
      </c>
      <c r="T62" s="225">
        <f t="shared" si="2439"/>
        <v>377.80778879856916</v>
      </c>
      <c r="U62" s="225">
        <f t="shared" si="2439"/>
        <v>0</v>
      </c>
      <c r="V62" s="225">
        <f t="shared" si="2439"/>
        <v>377.80778879856916</v>
      </c>
      <c r="W62" s="225" t="e">
        <f t="shared" si="2439"/>
        <v>#DIV/0!</v>
      </c>
      <c r="X62" s="225">
        <f t="shared" si="2439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15"/>
        <v>0</v>
      </c>
      <c r="AWU62" s="53">
        <f t="shared" si="2216"/>
        <v>0</v>
      </c>
      <c r="AWV62" s="50"/>
      <c r="AWW62" s="51"/>
      <c r="AWX62" s="51"/>
      <c r="AWY62" s="51"/>
      <c r="AWZ62" s="51"/>
      <c r="AXA62" s="51"/>
      <c r="AXB62" s="52">
        <f t="shared" si="2217"/>
        <v>0</v>
      </c>
      <c r="AXC62" s="53">
        <f t="shared" si="2218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  <c r="EZY62" s="1"/>
      <c r="EZZ62" s="1"/>
      <c r="FAA62" s="1"/>
      <c r="FAB62" s="1"/>
      <c r="FAC62" s="1"/>
      <c r="FAD62" s="1"/>
    </row>
    <row r="63" spans="1:4088" s="8" customFormat="1" x14ac:dyDescent="0.2">
      <c r="A63" s="1008"/>
      <c r="B63" s="1008"/>
      <c r="C63" s="1008"/>
      <c r="D63" s="469">
        <v>40</v>
      </c>
      <c r="E63" s="225">
        <f>E60+E61</f>
        <v>0</v>
      </c>
      <c r="F63" s="225">
        <f t="shared" ref="F63:X63" si="2440">F60+F61</f>
        <v>3730</v>
      </c>
      <c r="G63" s="225">
        <f t="shared" si="2440"/>
        <v>0</v>
      </c>
      <c r="H63" s="225">
        <f t="shared" si="2440"/>
        <v>0</v>
      </c>
      <c r="I63" s="225">
        <f t="shared" si="2440"/>
        <v>0</v>
      </c>
      <c r="J63" s="225">
        <f t="shared" si="2440"/>
        <v>0</v>
      </c>
      <c r="K63" s="225">
        <f t="shared" si="2440"/>
        <v>0</v>
      </c>
      <c r="L63" s="225">
        <f t="shared" si="2440"/>
        <v>3730</v>
      </c>
      <c r="M63" s="225">
        <f t="shared" si="2440"/>
        <v>3730</v>
      </c>
      <c r="N63" s="225">
        <f t="shared" si="2440"/>
        <v>0</v>
      </c>
      <c r="O63" s="225">
        <f t="shared" si="2440"/>
        <v>0</v>
      </c>
      <c r="P63" s="225">
        <f t="shared" si="2440"/>
        <v>0</v>
      </c>
      <c r="Q63" s="225">
        <f t="shared" si="2440"/>
        <v>0</v>
      </c>
      <c r="R63" s="225">
        <f t="shared" si="2440"/>
        <v>0</v>
      </c>
      <c r="S63" s="225">
        <f t="shared" si="2440"/>
        <v>0</v>
      </c>
      <c r="T63" s="225">
        <f t="shared" si="2440"/>
        <v>0</v>
      </c>
      <c r="U63" s="225">
        <f t="shared" si="2440"/>
        <v>0</v>
      </c>
      <c r="V63" s="225">
        <f t="shared" si="2440"/>
        <v>0</v>
      </c>
      <c r="W63" s="225">
        <f t="shared" si="2440"/>
        <v>2</v>
      </c>
      <c r="X63" s="225">
        <f t="shared" si="2440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61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61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J11" sqref="J11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20"/>
    </row>
    <row r="2" spans="1:3750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27" t="str">
        <f>HIGRO!X8</f>
        <v>Date(Ngày): 14/05/2026</v>
      </c>
      <c r="X3" s="927"/>
      <c r="Y3" s="20"/>
      <c r="Z3" s="20"/>
      <c r="AB3" s="3"/>
      <c r="AC3" s="4"/>
    </row>
    <row r="4" spans="1:3750" s="5" customFormat="1" ht="24" customHeight="1" thickBot="1" x14ac:dyDescent="0.25">
      <c r="A4" s="1011" t="s">
        <v>271</v>
      </c>
      <c r="B4" s="1012"/>
      <c r="C4" s="1012"/>
      <c r="D4" s="1012"/>
      <c r="E4" s="1012"/>
      <c r="F4" s="1012"/>
      <c r="G4" s="1012"/>
      <c r="H4" s="1012"/>
      <c r="I4" s="1012"/>
      <c r="J4" s="1012"/>
      <c r="K4" s="1012"/>
      <c r="L4" s="1012"/>
      <c r="M4" s="1013"/>
      <c r="N4" s="928" t="s">
        <v>252</v>
      </c>
      <c r="O4" s="929"/>
      <c r="P4" s="949" t="s">
        <v>255</v>
      </c>
      <c r="Q4" s="950"/>
      <c r="R4" s="950"/>
      <c r="S4" s="950"/>
      <c r="T4" s="950"/>
      <c r="U4" s="980" t="s">
        <v>260</v>
      </c>
      <c r="V4" s="983" t="s">
        <v>259</v>
      </c>
      <c r="W4" s="986" t="s">
        <v>265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7" t="s">
        <v>233</v>
      </c>
      <c r="H5" s="918"/>
      <c r="I5" s="917" t="s">
        <v>234</v>
      </c>
      <c r="J5" s="918"/>
      <c r="K5" s="908" t="s">
        <v>235</v>
      </c>
      <c r="L5" s="909"/>
      <c r="M5" s="910"/>
      <c r="N5" s="933" t="s">
        <v>254</v>
      </c>
      <c r="O5" s="933" t="s">
        <v>253</v>
      </c>
      <c r="P5" s="954" t="s">
        <v>256</v>
      </c>
      <c r="Q5" s="954" t="s">
        <v>253</v>
      </c>
      <c r="R5" s="951" t="s">
        <v>257</v>
      </c>
      <c r="S5" s="316"/>
      <c r="T5" s="953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90"/>
      <c r="B6" s="1003"/>
      <c r="C6" s="1002"/>
      <c r="D6" s="990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5"/>
      <c r="O6" s="935"/>
      <c r="P6" s="955"/>
      <c r="Q6" s="955"/>
      <c r="R6" s="952"/>
      <c r="S6" s="316"/>
      <c r="T6" s="953"/>
      <c r="U6" s="982"/>
      <c r="V6" s="985"/>
      <c r="W6" s="988"/>
      <c r="X6" s="990"/>
      <c r="Y6" s="1007"/>
      <c r="Z6" s="995"/>
      <c r="AA6" s="995"/>
      <c r="AB6" s="995"/>
      <c r="AC6" s="978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/>
      <c r="ENB7" s="343"/>
      <c r="ENC7" s="343"/>
      <c r="END7" s="343"/>
      <c r="ENE7" s="872">
        <f t="shared" ref="ENE7" si="223">SUM(EMY7:END7)</f>
        <v>0</v>
      </c>
      <c r="ENF7" s="873">
        <f>ENE7/$ENF$5</f>
        <v>0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2974</v>
      </c>
      <c r="M8" s="15">
        <f t="shared" si="1"/>
        <v>2974</v>
      </c>
      <c r="N8" s="443">
        <v>114</v>
      </c>
      <c r="O8" s="276">
        <f t="shared" si="2"/>
        <v>26.087719298245613</v>
      </c>
      <c r="P8" s="277">
        <f t="shared" ref="P8" si="225">S8/$Q$3</f>
        <v>160</v>
      </c>
      <c r="Q8" s="276">
        <f t="shared" si="3"/>
        <v>111.52499999999999</v>
      </c>
      <c r="R8" s="277">
        <f t="shared" ref="R8:R14" si="226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/>
      <c r="ENB8" s="446"/>
      <c r="ENC8" s="446"/>
      <c r="END8" s="446"/>
      <c r="ENE8" s="872">
        <f t="shared" ref="ENE8:ENE16" si="441">SUM(EMY8:END8)</f>
        <v>0</v>
      </c>
      <c r="ENF8" s="873">
        <f t="shared" ref="ENF8:ENF16" si="442">ENE8/$ENF$5</f>
        <v>0</v>
      </c>
    </row>
    <row r="9" spans="1:3750" s="396" customFormat="1" x14ac:dyDescent="0.2">
      <c r="A9" s="391">
        <v>3</v>
      </c>
      <c r="B9" s="21" t="s">
        <v>534</v>
      </c>
      <c r="C9" s="309" t="s">
        <v>533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SUMIF(SUMPK!$B:$B,$B:$B,SUMPK!$O:$O)+400</f>
        <v>400</v>
      </c>
      <c r="K9" s="24"/>
      <c r="L9" s="24">
        <f t="shared" si="224"/>
        <v>1560</v>
      </c>
      <c r="M9" s="15">
        <f t="shared" si="1"/>
        <v>1560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/>
      <c r="ENB9" s="446"/>
      <c r="ENC9" s="446"/>
      <c r="END9" s="446"/>
      <c r="ENE9" s="872">
        <f t="shared" si="441"/>
        <v>0</v>
      </c>
      <c r="ENF9" s="873">
        <f t="shared" si="442"/>
        <v>0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SUMIF(SUMPK!$B:$B,$B:$B,SUMPK!$O:$O)+700</f>
        <v>700</v>
      </c>
      <c r="K10" s="24"/>
      <c r="L10" s="24">
        <f>F10+H10-J10</f>
        <v>962</v>
      </c>
      <c r="M10" s="15">
        <f t="shared" si="1"/>
        <v>962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/>
      <c r="ENB10" s="49"/>
      <c r="ENC10" s="49"/>
      <c r="END10" s="49"/>
      <c r="ENE10" s="872">
        <f t="shared" si="441"/>
        <v>0</v>
      </c>
      <c r="ENF10" s="873">
        <f t="shared" si="442"/>
        <v>0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/>
      <c r="ENB11" s="49"/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500</v>
      </c>
      <c r="C12" s="309" t="s">
        <v>438</v>
      </c>
      <c r="D12" s="21">
        <v>25</v>
      </c>
      <c r="E12" s="24"/>
      <c r="F12" s="24">
        <v>340</v>
      </c>
      <c r="G12" s="24"/>
      <c r="H12" s="24">
        <v>2000</v>
      </c>
      <c r="I12" s="360"/>
      <c r="J12" s="360">
        <f>SUMIF(SUMPK!$B:$B,$B:$B,SUMPK!$O:$O)</f>
        <v>0</v>
      </c>
      <c r="K12" s="24"/>
      <c r="L12" s="24">
        <f t="shared" ref="L12:L13" si="1029">F12+H12-J12</f>
        <v>2340</v>
      </c>
      <c r="M12" s="15">
        <f t="shared" ref="M12:M13" si="1030">K12+L12</f>
        <v>2340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/>
      <c r="ENB12" s="49"/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/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1465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>
        <v>646</v>
      </c>
      <c r="ENA14" s="49"/>
      <c r="ENB14" s="49"/>
      <c r="ENC14" s="49"/>
      <c r="END14" s="49"/>
      <c r="ENE14" s="872">
        <f t="shared" si="441"/>
        <v>646</v>
      </c>
      <c r="ENF14" s="873">
        <f t="shared" si="442"/>
        <v>107.66666666666667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241</v>
      </c>
      <c r="K15" s="24"/>
      <c r="L15" s="24">
        <f t="shared" si="0"/>
        <v>417</v>
      </c>
      <c r="M15" s="15">
        <f t="shared" ref="M15:M16" si="1031">K15+L15</f>
        <v>417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46.912499999999994</v>
      </c>
      <c r="R15" s="277">
        <f t="shared" ref="R15:R16" si="1032">S15/$S$3</f>
        <v>12.307692307692308</v>
      </c>
      <c r="S15" s="222">
        <v>320</v>
      </c>
      <c r="T15" s="276">
        <f t="shared" si="4"/>
        <v>33.881250000000001</v>
      </c>
      <c r="U15" s="278"/>
      <c r="V15" s="302">
        <f t="shared" si="5"/>
        <v>33.881250000000001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/>
      <c r="ENB15" s="49"/>
      <c r="ENC15" s="49"/>
      <c r="END15" s="49"/>
      <c r="ENE15" s="872">
        <f t="shared" si="441"/>
        <v>0</v>
      </c>
      <c r="ENF15" s="873">
        <f t="shared" si="442"/>
        <v>0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/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1017" t="s">
        <v>14</v>
      </c>
      <c r="B17" s="1018"/>
      <c r="C17" s="1018"/>
      <c r="D17" s="310">
        <v>25</v>
      </c>
      <c r="E17" s="311">
        <f t="shared" ref="E17:N17" si="1615">SUM(E7:E16)</f>
        <v>0</v>
      </c>
      <c r="F17" s="311">
        <f t="shared" si="1615"/>
        <v>20319</v>
      </c>
      <c r="G17" s="311">
        <f t="shared" si="1615"/>
        <v>0</v>
      </c>
      <c r="H17" s="311">
        <f t="shared" si="1615"/>
        <v>2000</v>
      </c>
      <c r="I17" s="311">
        <f t="shared" si="1615"/>
        <v>0</v>
      </c>
      <c r="J17" s="311">
        <f t="shared" si="1615"/>
        <v>1341</v>
      </c>
      <c r="K17" s="311">
        <f t="shared" si="1615"/>
        <v>0</v>
      </c>
      <c r="L17" s="311">
        <f t="shared" si="1615"/>
        <v>20978</v>
      </c>
      <c r="M17" s="311">
        <f t="shared" si="1615"/>
        <v>20978</v>
      </c>
      <c r="N17" s="311">
        <f t="shared" si="1615"/>
        <v>501.83333333333337</v>
      </c>
      <c r="O17" s="159">
        <f t="shared" si="2"/>
        <v>41.802723347725006</v>
      </c>
      <c r="P17" s="313">
        <f>SUM(P10:P16)</f>
        <v>693.33333333333337</v>
      </c>
      <c r="Q17" s="159">
        <f>IF(P17=0,0,M17/P17*6)</f>
        <v>181.5403846153846</v>
      </c>
      <c r="R17" s="313">
        <f>SUM(R10:R16)</f>
        <v>221.53846153846158</v>
      </c>
      <c r="S17" s="314"/>
      <c r="T17" s="159">
        <f t="shared" si="4"/>
        <v>94.692361111111097</v>
      </c>
      <c r="U17" s="314">
        <f>U6</f>
        <v>0</v>
      </c>
      <c r="V17" s="159">
        <f t="shared" ref="V17" si="1616">IF(R17=0,0,(M17+U17)/R17)</f>
        <v>94.692361111111097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1014" t="s">
        <v>272</v>
      </c>
      <c r="B22" s="1015"/>
      <c r="C22" s="1015"/>
      <c r="D22" s="1015"/>
      <c r="E22" s="1015"/>
      <c r="F22" s="1015"/>
      <c r="G22" s="1015"/>
      <c r="H22" s="1015"/>
      <c r="I22" s="1015"/>
      <c r="J22" s="1015"/>
      <c r="K22" s="1015"/>
      <c r="L22" s="1015"/>
      <c r="M22" s="1016"/>
      <c r="N22" s="928" t="s">
        <v>252</v>
      </c>
      <c r="O22" s="929"/>
      <c r="P22" s="949" t="s">
        <v>255</v>
      </c>
      <c r="Q22" s="950"/>
      <c r="R22" s="950"/>
      <c r="S22" s="950"/>
      <c r="T22" s="950"/>
      <c r="U22" s="980" t="s">
        <v>260</v>
      </c>
      <c r="V22" s="983" t="s">
        <v>259</v>
      </c>
      <c r="W22" s="986" t="s">
        <v>265</v>
      </c>
      <c r="X22" s="989" t="s">
        <v>262</v>
      </c>
      <c r="Y22" s="1019" t="s">
        <v>1</v>
      </c>
      <c r="Z22" s="1020"/>
      <c r="AA22" s="1020"/>
      <c r="AB22" s="1021"/>
      <c r="AC22" s="978" t="s">
        <v>327</v>
      </c>
    </row>
    <row r="23" spans="1:3750" s="97" customFormat="1" ht="27" customHeight="1" thickBot="1" x14ac:dyDescent="0.25">
      <c r="A23" s="989" t="s">
        <v>248</v>
      </c>
      <c r="B23" s="983" t="s">
        <v>249</v>
      </c>
      <c r="C23" s="1001" t="s">
        <v>250</v>
      </c>
      <c r="D23" s="989" t="s">
        <v>251</v>
      </c>
      <c r="E23" s="919" t="s">
        <v>232</v>
      </c>
      <c r="F23" s="920"/>
      <c r="G23" s="917" t="s">
        <v>233</v>
      </c>
      <c r="H23" s="918"/>
      <c r="I23" s="917" t="s">
        <v>234</v>
      </c>
      <c r="J23" s="918"/>
      <c r="K23" s="908" t="s">
        <v>235</v>
      </c>
      <c r="L23" s="909"/>
      <c r="M23" s="910"/>
      <c r="N23" s="933" t="s">
        <v>254</v>
      </c>
      <c r="O23" s="933" t="s">
        <v>253</v>
      </c>
      <c r="P23" s="954" t="s">
        <v>256</v>
      </c>
      <c r="Q23" s="954" t="s">
        <v>253</v>
      </c>
      <c r="R23" s="951" t="s">
        <v>257</v>
      </c>
      <c r="S23" s="316"/>
      <c r="T23" s="953" t="s">
        <v>258</v>
      </c>
      <c r="U23" s="981"/>
      <c r="V23" s="984"/>
      <c r="W23" s="987"/>
      <c r="X23" s="990"/>
      <c r="Y23" s="1009" t="s">
        <v>10</v>
      </c>
      <c r="Z23" s="1009" t="s">
        <v>11</v>
      </c>
      <c r="AA23" s="1009" t="s">
        <v>12</v>
      </c>
      <c r="AB23" s="1009" t="s">
        <v>18</v>
      </c>
      <c r="AC23" s="978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90"/>
      <c r="B24" s="1003"/>
      <c r="C24" s="1002"/>
      <c r="D24" s="990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5"/>
      <c r="O24" s="935"/>
      <c r="P24" s="955"/>
      <c r="Q24" s="955"/>
      <c r="R24" s="952"/>
      <c r="S24" s="316"/>
      <c r="T24" s="953"/>
      <c r="U24" s="982"/>
      <c r="V24" s="985"/>
      <c r="W24" s="988"/>
      <c r="X24" s="990"/>
      <c r="Y24" s="1022"/>
      <c r="Z24" s="1010"/>
      <c r="AA24" s="1010"/>
      <c r="AB24" s="1010"/>
      <c r="AC24" s="978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1017" t="s">
        <v>14</v>
      </c>
      <c r="B30" s="1018"/>
      <c r="C30" s="1018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24" priority="7" operator="greaterThan">
      <formula>25</formula>
    </cfRule>
    <cfRule type="cellIs" dxfId="23" priority="8" operator="lessThan">
      <formula>15</formula>
    </cfRule>
    <cfRule type="cellIs" dxfId="22" priority="9" operator="between">
      <formula>15</formula>
      <formula>25</formula>
    </cfRule>
  </conditionalFormatting>
  <conditionalFormatting sqref="T25:T29 T7:T16">
    <cfRule type="cellIs" dxfId="21" priority="13" operator="between">
      <formula>25</formula>
      <formula>27</formula>
    </cfRule>
    <cfRule type="cellIs" dxfId="20" priority="14" operator="lessThan">
      <formula>25</formula>
    </cfRule>
    <cfRule type="cellIs" dxfId="19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19" sqref="H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23"/>
    </row>
    <row r="2" spans="1:4105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23"/>
    </row>
    <row r="3" spans="1:4105" ht="18.75" customHeight="1" x14ac:dyDescent="0.2">
      <c r="A3" s="1030" t="s">
        <v>270</v>
      </c>
      <c r="B3" s="1030"/>
      <c r="C3" s="1030"/>
      <c r="D3" s="1030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27" t="str">
        <f>HIGRO!X8</f>
        <v>Date(Ngày): 14/05/2026</v>
      </c>
      <c r="X3" s="927"/>
      <c r="Y3" s="20"/>
      <c r="Z3" s="20"/>
      <c r="AB3" s="3"/>
      <c r="AC3" s="657"/>
    </row>
    <row r="4" spans="1:4105" s="5" customFormat="1" ht="22.5" customHeight="1" x14ac:dyDescent="0.2">
      <c r="A4" s="1031"/>
      <c r="B4" s="1031"/>
      <c r="C4" s="1031"/>
      <c r="D4" s="1031"/>
      <c r="E4" s="605"/>
      <c r="F4" s="605"/>
      <c r="G4" s="605"/>
      <c r="H4" s="605"/>
      <c r="I4" s="605"/>
      <c r="J4" s="605"/>
      <c r="K4" s="605"/>
      <c r="L4" s="605"/>
      <c r="M4" s="605"/>
      <c r="N4" s="1032" t="s">
        <v>252</v>
      </c>
      <c r="O4" s="1033"/>
      <c r="P4" s="1023" t="s">
        <v>255</v>
      </c>
      <c r="Q4" s="1024"/>
      <c r="R4" s="1024"/>
      <c r="S4" s="1024"/>
      <c r="T4" s="1024"/>
      <c r="U4" s="980" t="s">
        <v>260</v>
      </c>
      <c r="V4" s="983" t="s">
        <v>259</v>
      </c>
      <c r="W4" s="986" t="s">
        <v>261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7" t="s">
        <v>233</v>
      </c>
      <c r="H5" s="918"/>
      <c r="I5" s="917" t="s">
        <v>234</v>
      </c>
      <c r="J5" s="918"/>
      <c r="K5" s="908" t="s">
        <v>235</v>
      </c>
      <c r="L5" s="909"/>
      <c r="M5" s="910"/>
      <c r="N5" s="983" t="s">
        <v>254</v>
      </c>
      <c r="O5" s="983" t="s">
        <v>253</v>
      </c>
      <c r="P5" s="1025" t="s">
        <v>256</v>
      </c>
      <c r="Q5" s="1025" t="s">
        <v>253</v>
      </c>
      <c r="R5" s="1027" t="s">
        <v>257</v>
      </c>
      <c r="S5" s="228"/>
      <c r="T5" s="1029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90"/>
      <c r="B6" s="1003"/>
      <c r="C6" s="1002"/>
      <c r="D6" s="990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85"/>
      <c r="O6" s="985"/>
      <c r="P6" s="1026"/>
      <c r="Q6" s="1026"/>
      <c r="R6" s="1028"/>
      <c r="S6" s="228"/>
      <c r="T6" s="1029"/>
      <c r="U6" s="982"/>
      <c r="V6" s="985"/>
      <c r="W6" s="988"/>
      <c r="X6" s="990"/>
      <c r="Y6" s="1007"/>
      <c r="Z6" s="995"/>
      <c r="AA6" s="995"/>
      <c r="AB6" s="995"/>
      <c r="AC6" s="978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3511</v>
      </c>
      <c r="M7" s="24">
        <f>K7+L7</f>
        <v>3511</v>
      </c>
      <c r="N7" s="15">
        <v>372.83333333333331</v>
      </c>
      <c r="O7" s="276">
        <f t="shared" ref="O7:O23" si="0">IF(N7=0,0,M7/N7)</f>
        <v>9.4170764416629424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>
        <v>0</v>
      </c>
      <c r="FAR7" s="684"/>
      <c r="FAS7" s="684"/>
      <c r="FAT7" s="684"/>
      <c r="FAU7" s="684"/>
      <c r="FAV7" s="876">
        <f t="shared" ref="FAV7" si="568">SUM(FAP7:FAU7)</f>
        <v>0</v>
      </c>
      <c r="FAW7" s="877">
        <f>FAV7/$FAW$5</f>
        <v>0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4625</v>
      </c>
      <c r="G8" s="24"/>
      <c r="H8" s="24"/>
      <c r="I8" s="24"/>
      <c r="J8" s="360">
        <f>SUMIF(SUMPK!$B:$B,$B:$B,SUMPK!$O:$O)</f>
        <v>918</v>
      </c>
      <c r="K8" s="24"/>
      <c r="L8" s="24">
        <f t="shared" ref="L8:L23" si="569">F8+H8-J8</f>
        <v>3707</v>
      </c>
      <c r="M8" s="24">
        <f t="shared" ref="M8:M23" si="570">K8+L8</f>
        <v>3707</v>
      </c>
      <c r="N8" s="15">
        <v>260</v>
      </c>
      <c r="O8" s="276">
        <f t="shared" si="0"/>
        <v>14.257692307692308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20.079583333333332</v>
      </c>
      <c r="U8" s="278"/>
      <c r="V8" s="277">
        <f t="shared" si="1"/>
        <v>20.079583333333332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918</v>
      </c>
      <c r="CQX8" s="49">
        <v>566</v>
      </c>
      <c r="CQY8" s="67">
        <f t="shared" ref="CQY8:CQY23" si="847">SUM(CQS8:CQX8)</f>
        <v>1921</v>
      </c>
      <c r="CQZ8" s="68">
        <f t="shared" ref="CQZ8:CQZ23" si="848">CQY8/$CQZ$5</f>
        <v>320.16666666666669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918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1477</v>
      </c>
      <c r="CVP8" s="68">
        <f t="shared" ref="CVP8:CVP23" si="878">CVO8/$CVP$5</f>
        <v>246.16666666666666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918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923</v>
      </c>
      <c r="DQF8" s="68">
        <f t="shared" ref="DQF8:DQF23" si="1012">DQE8/$DQF$5</f>
        <v>153.83333333333334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918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2860</v>
      </c>
      <c r="EOG8" s="211">
        <f t="shared" ref="EOG8:EOG23" si="1167">EOF8/$EOG$5</f>
        <v>476.66666666666669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>
        <v>0</v>
      </c>
      <c r="FAR8" s="49"/>
      <c r="FAS8" s="49"/>
      <c r="FAT8" s="49"/>
      <c r="FAU8" s="49"/>
      <c r="FAV8" s="872">
        <f t="shared" ref="FAV8:FAV23" si="1248">SUM(FAP8:FAU8)</f>
        <v>0</v>
      </c>
      <c r="FAW8" s="873">
        <f t="shared" ref="FAW8:FAW23" si="1249">FAV8/$FAW$5</f>
        <v>0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13300</v>
      </c>
      <c r="G9" s="24"/>
      <c r="H9" s="24">
        <v>4200</v>
      </c>
      <c r="I9" s="24"/>
      <c r="J9" s="360">
        <f>SUMIF(SUMPK!$B:$B,$B:$B,SUMPK!$O:$O)</f>
        <v>0</v>
      </c>
      <c r="K9" s="24"/>
      <c r="L9" s="24">
        <f t="shared" si="569"/>
        <v>17500</v>
      </c>
      <c r="M9" s="24">
        <f t="shared" si="570"/>
        <v>17500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231.19266055045873</v>
      </c>
      <c r="R9" s="277">
        <f t="shared" si="572"/>
        <v>453.84615384615387</v>
      </c>
      <c r="S9" s="222">
        <v>11800</v>
      </c>
      <c r="T9" s="276">
        <f t="shared" si="573"/>
        <v>38.559322033898304</v>
      </c>
      <c r="U9" s="278"/>
      <c r="V9" s="277">
        <f t="shared" si="1"/>
        <v>38.559322033898304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7"/>
        <v>3516</v>
      </c>
      <c r="CQZ9" s="68">
        <f t="shared" si="848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1980</v>
      </c>
      <c r="CVP9" s="68">
        <f t="shared" si="878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1"/>
        <v>6192</v>
      </c>
      <c r="DQF9" s="68">
        <f t="shared" si="1012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1019</v>
      </c>
      <c r="EOG9" s="211">
        <f t="shared" si="1167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>
        <v>146</v>
      </c>
      <c r="FAR9" s="49"/>
      <c r="FAS9" s="49"/>
      <c r="FAT9" s="49"/>
      <c r="FAU9" s="49"/>
      <c r="FAV9" s="872">
        <f t="shared" si="1248"/>
        <v>2578</v>
      </c>
      <c r="FAW9" s="873">
        <f t="shared" si="1249"/>
        <v>429.66666666666669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>
        <v>0</v>
      </c>
      <c r="FAR10" s="49"/>
      <c r="FAS10" s="49"/>
      <c r="FAT10" s="49"/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675</v>
      </c>
      <c r="K11" s="24"/>
      <c r="L11" s="24">
        <f t="shared" si="569"/>
        <v>5307</v>
      </c>
      <c r="M11" s="24">
        <f t="shared" si="570"/>
        <v>5307</v>
      </c>
      <c r="N11" s="15">
        <v>468.83333333333331</v>
      </c>
      <c r="O11" s="276">
        <f t="shared" si="0"/>
        <v>11.31958762886598</v>
      </c>
      <c r="P11" s="15">
        <v>449</v>
      </c>
      <c r="Q11" s="276">
        <f t="shared" si="571"/>
        <v>70.917594654788417</v>
      </c>
      <c r="R11" s="277">
        <f t="shared" si="572"/>
        <v>269.23076923076923</v>
      </c>
      <c r="S11" s="222">
        <v>7000</v>
      </c>
      <c r="T11" s="276">
        <f t="shared" si="573"/>
        <v>19.711714285714287</v>
      </c>
      <c r="U11" s="278"/>
      <c r="V11" s="277">
        <f t="shared" si="1"/>
        <v>19.711714285714287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675</v>
      </c>
      <c r="CQX11" s="49">
        <v>1324</v>
      </c>
      <c r="CQY11" s="67">
        <f t="shared" si="847"/>
        <v>3096</v>
      </c>
      <c r="CQZ11" s="68">
        <f t="shared" si="848"/>
        <v>516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675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6514</v>
      </c>
      <c r="CVP11" s="68">
        <f t="shared" si="878"/>
        <v>1085.6666666666667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675</v>
      </c>
      <c r="DQB11" s="64">
        <v>0</v>
      </c>
      <c r="DQC11" s="64">
        <v>1640</v>
      </c>
      <c r="DQD11" s="64">
        <v>0</v>
      </c>
      <c r="DQE11" s="64">
        <f t="shared" si="1011"/>
        <v>3718</v>
      </c>
      <c r="DQF11" s="68">
        <f t="shared" si="1012"/>
        <v>619.66666666666663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675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1490</v>
      </c>
      <c r="EOG11" s="211">
        <f t="shared" si="1167"/>
        <v>248.33333333333334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>
        <v>0</v>
      </c>
      <c r="FAR11" s="49"/>
      <c r="FAS11" s="49"/>
      <c r="FAT11" s="49"/>
      <c r="FAU11" s="49"/>
      <c r="FAV11" s="872">
        <f t="shared" si="1248"/>
        <v>0</v>
      </c>
      <c r="FAW11" s="873">
        <f t="shared" si="1249"/>
        <v>0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3284</v>
      </c>
      <c r="M12" s="24">
        <f t="shared" si="570"/>
        <v>3284</v>
      </c>
      <c r="N12" s="15">
        <v>123.5</v>
      </c>
      <c r="O12" s="276">
        <f t="shared" si="0"/>
        <v>26.591093117408906</v>
      </c>
      <c r="P12" s="15">
        <v>51.666666666666664</v>
      </c>
      <c r="Q12" s="276">
        <f t="shared" si="571"/>
        <v>381.36774193548388</v>
      </c>
      <c r="R12" s="277">
        <f t="shared" si="572"/>
        <v>69.230769230769226</v>
      </c>
      <c r="S12" s="222">
        <v>1800</v>
      </c>
      <c r="T12" s="276">
        <f t="shared" si="573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>
        <v>0</v>
      </c>
      <c r="FAR12" s="49"/>
      <c r="FAS12" s="49"/>
      <c r="FAT12" s="49"/>
      <c r="FAU12" s="49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>
        <v>0</v>
      </c>
      <c r="FAR13" s="49"/>
      <c r="FAS13" s="49"/>
      <c r="FAT13" s="49"/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25499</v>
      </c>
      <c r="G14" s="24"/>
      <c r="H14" s="24"/>
      <c r="I14" s="24"/>
      <c r="J14" s="360">
        <f>SUMIF(SUMPK!$B:$B,$B:$B,SUMPK!$O:$O)</f>
        <v>4395</v>
      </c>
      <c r="K14" s="24"/>
      <c r="L14" s="24">
        <f t="shared" ref="L14" si="1253">F14+H14-J14</f>
        <v>21104</v>
      </c>
      <c r="M14" s="24">
        <f t="shared" ref="M14" si="1254">K14+L14</f>
        <v>21104</v>
      </c>
      <c r="N14" s="15">
        <v>1363.1666666666667</v>
      </c>
      <c r="O14" s="276">
        <f t="shared" si="0"/>
        <v>15.481599217508252</v>
      </c>
      <c r="P14" s="15">
        <v>1265.1666666666667</v>
      </c>
      <c r="Q14" s="276">
        <f t="shared" si="571"/>
        <v>100.08483730733762</v>
      </c>
      <c r="R14" s="277">
        <f t="shared" si="572"/>
        <v>2930.7692307692309</v>
      </c>
      <c r="S14" s="222">
        <v>76200</v>
      </c>
      <c r="T14" s="276">
        <f t="shared" si="573"/>
        <v>7.2008398950131225</v>
      </c>
      <c r="U14" s="278"/>
      <c r="V14" s="277">
        <f t="shared" si="1"/>
        <v>7.2008398950131225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4395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19901</v>
      </c>
      <c r="EOG14" s="211">
        <f t="shared" si="1167"/>
        <v>3316.8333333333335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>
        <v>3704</v>
      </c>
      <c r="FAR14" s="49"/>
      <c r="FAS14" s="49"/>
      <c r="FAT14" s="49"/>
      <c r="FAU14" s="49"/>
      <c r="FAV14" s="872">
        <f t="shared" si="1248"/>
        <v>3704</v>
      </c>
      <c r="FAW14" s="873">
        <f t="shared" si="1249"/>
        <v>617.33333333333337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14675</v>
      </c>
      <c r="G15" s="24"/>
      <c r="H15" s="24"/>
      <c r="I15" s="24"/>
      <c r="J15" s="360">
        <f>SUMIF(SUMPK!$B:$B,$B:$B,SUMPK!$O:$O)</f>
        <v>2321</v>
      </c>
      <c r="K15" s="24"/>
      <c r="L15" s="24">
        <f t="shared" si="569"/>
        <v>12354</v>
      </c>
      <c r="M15" s="24">
        <f t="shared" si="570"/>
        <v>12354</v>
      </c>
      <c r="N15" s="15">
        <v>1368.8333333333333</v>
      </c>
      <c r="O15" s="276">
        <f t="shared" si="0"/>
        <v>9.0252039449653001</v>
      </c>
      <c r="P15" s="15">
        <v>853.16666666666663</v>
      </c>
      <c r="Q15" s="276">
        <f t="shared" si="571"/>
        <v>86.881031451455357</v>
      </c>
      <c r="R15" s="277">
        <f t="shared" si="572"/>
        <v>1776.9230769230769</v>
      </c>
      <c r="S15" s="222">
        <v>46200</v>
      </c>
      <c r="T15" s="276">
        <f t="shared" si="573"/>
        <v>6.9524675324675327</v>
      </c>
      <c r="U15" s="278"/>
      <c r="V15" s="277">
        <f t="shared" si="1"/>
        <v>6.9524675324675327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2321</v>
      </c>
      <c r="CQX15" s="49">
        <v>225</v>
      </c>
      <c r="CQY15" s="67">
        <f t="shared" si="847"/>
        <v>12539</v>
      </c>
      <c r="CQZ15" s="68">
        <f t="shared" si="848"/>
        <v>2089.8333333333335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2321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4879</v>
      </c>
      <c r="CVP15" s="68">
        <f t="shared" si="878"/>
        <v>813.16666666666663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2321</v>
      </c>
      <c r="DQB15" s="64">
        <v>6003</v>
      </c>
      <c r="DQC15" s="64">
        <v>0</v>
      </c>
      <c r="DQD15" s="64">
        <v>0</v>
      </c>
      <c r="DQE15" s="64">
        <f t="shared" si="1011"/>
        <v>15877</v>
      </c>
      <c r="DQF15" s="68">
        <f t="shared" si="1012"/>
        <v>2646.1666666666665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2321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13454</v>
      </c>
      <c r="EOG15" s="211">
        <f t="shared" si="1167"/>
        <v>2242.3333333333335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>
        <v>818</v>
      </c>
      <c r="FAR15" s="49"/>
      <c r="FAS15" s="49"/>
      <c r="FAT15" s="49"/>
      <c r="FAU15" s="49"/>
      <c r="FAV15" s="872">
        <f t="shared" si="1248"/>
        <v>2065</v>
      </c>
      <c r="FAW15" s="873">
        <f t="shared" si="1249"/>
        <v>344.16666666666669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8814</v>
      </c>
      <c r="G16" s="24"/>
      <c r="H16" s="24"/>
      <c r="I16" s="24"/>
      <c r="J16" s="360">
        <f>SUMIF(SUMPK!$B:$B,$B:$B,SUMPK!$O:$O)</f>
        <v>1518</v>
      </c>
      <c r="K16" s="24"/>
      <c r="L16" s="24">
        <f>F16+H16-J16</f>
        <v>7296</v>
      </c>
      <c r="M16" s="24">
        <f t="shared" si="570"/>
        <v>7296</v>
      </c>
      <c r="N16" s="15">
        <v>1548.1666666666667</v>
      </c>
      <c r="O16" s="276">
        <f t="shared" si="0"/>
        <v>4.7126709010657768</v>
      </c>
      <c r="P16" s="15">
        <v>869.66666666666663</v>
      </c>
      <c r="Q16" s="276">
        <f t="shared" si="571"/>
        <v>50.336527405136074</v>
      </c>
      <c r="R16" s="277">
        <f t="shared" si="572"/>
        <v>1843.0769230769231</v>
      </c>
      <c r="S16" s="222">
        <v>47920</v>
      </c>
      <c r="T16" s="276">
        <f t="shared" si="573"/>
        <v>3.9585976627712856</v>
      </c>
      <c r="U16" s="278"/>
      <c r="V16" s="277">
        <f t="shared" si="1"/>
        <v>3.9585976627712856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1518</v>
      </c>
      <c r="CQX16" s="49">
        <v>1438</v>
      </c>
      <c r="CQY16" s="67">
        <f t="shared" si="847"/>
        <v>8735</v>
      </c>
      <c r="CQZ16" s="68">
        <f t="shared" si="848"/>
        <v>1455.8333333333333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1518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10505</v>
      </c>
      <c r="CVP16" s="68">
        <f t="shared" si="878"/>
        <v>1750.8333333333333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1518</v>
      </c>
      <c r="DQB16" s="64">
        <v>6258</v>
      </c>
      <c r="DQC16" s="64">
        <v>2242</v>
      </c>
      <c r="DQD16" s="64">
        <v>549</v>
      </c>
      <c r="DQE16" s="64">
        <f t="shared" si="1011"/>
        <v>10567</v>
      </c>
      <c r="DQF16" s="68">
        <f t="shared" si="1012"/>
        <v>1761.1666666666667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1518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8474</v>
      </c>
      <c r="EOG16" s="211">
        <f t="shared" si="1167"/>
        <v>1412.3333333333333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>
        <v>0</v>
      </c>
      <c r="FAR16" s="49"/>
      <c r="FAS16" s="49"/>
      <c r="FAT16" s="49"/>
      <c r="FAU16" s="49"/>
      <c r="FAV16" s="872">
        <f t="shared" si="1248"/>
        <v>2923</v>
      </c>
      <c r="FAW16" s="873">
        <f t="shared" si="1249"/>
        <v>487.16666666666669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38911</v>
      </c>
      <c r="G17" s="24"/>
      <c r="H17" s="24">
        <v>11435</v>
      </c>
      <c r="I17" s="24"/>
      <c r="J17" s="360">
        <f>SUMIF(SUMPK!$B:$B,$B:$B,SUMPK!$O:$O)</f>
        <v>7732</v>
      </c>
      <c r="K17" s="24"/>
      <c r="L17" s="24">
        <f>F17+H17-J17</f>
        <v>42614</v>
      </c>
      <c r="M17" s="24">
        <f t="shared" si="570"/>
        <v>42614</v>
      </c>
      <c r="N17" s="15">
        <v>8436.8333333333339</v>
      </c>
      <c r="O17" s="276">
        <f t="shared" si="0"/>
        <v>5.0509472353371123</v>
      </c>
      <c r="P17" s="15">
        <v>6584.666666666667</v>
      </c>
      <c r="Q17" s="276">
        <f t="shared" si="571"/>
        <v>38.830211602713376</v>
      </c>
      <c r="R17" s="277">
        <f t="shared" si="572"/>
        <v>7023.0769230769229</v>
      </c>
      <c r="S17" s="222">
        <v>182600</v>
      </c>
      <c r="T17" s="276">
        <f t="shared" si="573"/>
        <v>6.0677108433734945</v>
      </c>
      <c r="U17" s="278"/>
      <c r="V17" s="277">
        <f t="shared" si="1"/>
        <v>6.0677108433734945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7732</v>
      </c>
      <c r="CQX17" s="49">
        <v>1654</v>
      </c>
      <c r="CQY17" s="67">
        <f t="shared" si="847"/>
        <v>23581</v>
      </c>
      <c r="CQZ17" s="68">
        <f t="shared" si="848"/>
        <v>3930.1666666666665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7732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24419</v>
      </c>
      <c r="CVP17" s="68">
        <f t="shared" si="878"/>
        <v>4069.8333333333335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7732</v>
      </c>
      <c r="DQB17" s="64">
        <v>13806</v>
      </c>
      <c r="DQC17" s="64">
        <v>11605</v>
      </c>
      <c r="DQD17" s="64">
        <v>6543</v>
      </c>
      <c r="DQE17" s="64">
        <f t="shared" si="1011"/>
        <v>63486</v>
      </c>
      <c r="DQF17" s="68">
        <f t="shared" si="1012"/>
        <v>10581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7732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27772</v>
      </c>
      <c r="EOG17" s="211">
        <f t="shared" si="1167"/>
        <v>4628.666666666667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>
        <v>3489</v>
      </c>
      <c r="FAR17" s="49"/>
      <c r="FAS17" s="49"/>
      <c r="FAT17" s="49"/>
      <c r="FAU17" s="49"/>
      <c r="FAV17" s="872">
        <f t="shared" si="1248"/>
        <v>5493</v>
      </c>
      <c r="FAW17" s="873">
        <f t="shared" si="1249"/>
        <v>915.5</v>
      </c>
    </row>
    <row r="18" spans="1:4105" ht="15" customHeight="1" x14ac:dyDescent="0.2">
      <c r="A18" s="21">
        <v>12</v>
      </c>
      <c r="B18" s="21" t="s">
        <v>520</v>
      </c>
      <c r="C18" s="275" t="s">
        <v>513</v>
      </c>
      <c r="D18" s="21">
        <v>50</v>
      </c>
      <c r="E18" s="24"/>
      <c r="F18" s="24">
        <v>9725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>
        <v>847</v>
      </c>
      <c r="FAR18" s="49"/>
      <c r="FAS18" s="49"/>
      <c r="FAT18" s="49"/>
      <c r="FAU18" s="49"/>
      <c r="FAV18" s="872">
        <f t="shared" si="1248"/>
        <v>847</v>
      </c>
      <c r="FAW18" s="873">
        <f t="shared" si="1249"/>
        <v>141.16666666666666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23099</v>
      </c>
      <c r="G19" s="24"/>
      <c r="H19" s="24">
        <v>11354</v>
      </c>
      <c r="I19" s="24"/>
      <c r="J19" s="360">
        <f>SUMIF(SUMPK!$B:$B,$B:$B,SUMPK!$O:$O)</f>
        <v>4459</v>
      </c>
      <c r="K19" s="24"/>
      <c r="L19" s="24">
        <f t="shared" si="569"/>
        <v>29994</v>
      </c>
      <c r="M19" s="24">
        <f t="shared" si="570"/>
        <v>29994</v>
      </c>
      <c r="N19" s="15">
        <v>7588.666666666667</v>
      </c>
      <c r="O19" s="276">
        <f t="shared" si="0"/>
        <v>3.9524729860318017</v>
      </c>
      <c r="P19" s="15">
        <v>6818.333333333333</v>
      </c>
      <c r="Q19" s="276">
        <f t="shared" si="571"/>
        <v>26.394133463700804</v>
      </c>
      <c r="R19" s="277">
        <f t="shared" si="572"/>
        <v>4876.9230769230771</v>
      </c>
      <c r="S19" s="222">
        <v>126800</v>
      </c>
      <c r="T19" s="276">
        <f t="shared" si="573"/>
        <v>6.1501892744479489</v>
      </c>
      <c r="U19" s="278"/>
      <c r="V19" s="277">
        <f t="shared" si="1"/>
        <v>6.1501892744479489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4459</v>
      </c>
      <c r="CQX19" s="49">
        <v>1747</v>
      </c>
      <c r="CQY19" s="67">
        <f t="shared" si="847"/>
        <v>25154</v>
      </c>
      <c r="CQZ19" s="68">
        <f t="shared" si="848"/>
        <v>4192.333333333333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4459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29919</v>
      </c>
      <c r="CVP19" s="68">
        <f t="shared" si="878"/>
        <v>4986.5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4459</v>
      </c>
      <c r="DQB19" s="64">
        <v>8279</v>
      </c>
      <c r="DQC19" s="64">
        <v>5946</v>
      </c>
      <c r="DQD19" s="64">
        <v>3847</v>
      </c>
      <c r="DQE19" s="64">
        <f t="shared" si="1011"/>
        <v>36250</v>
      </c>
      <c r="DQF19" s="68">
        <f t="shared" si="1012"/>
        <v>6041.666666666667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4459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24306</v>
      </c>
      <c r="EOG19" s="211">
        <f t="shared" si="1167"/>
        <v>4051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>
        <v>9669</v>
      </c>
      <c r="FAR19" s="49"/>
      <c r="FAS19" s="49"/>
      <c r="FAT19" s="49"/>
      <c r="FAU19" s="49"/>
      <c r="FAV19" s="872">
        <f t="shared" si="1248"/>
        <v>11532</v>
      </c>
      <c r="FAW19" s="873">
        <f t="shared" si="1249"/>
        <v>1922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6613</v>
      </c>
      <c r="G20" s="24"/>
      <c r="H20" s="24"/>
      <c r="I20" s="24"/>
      <c r="J20" s="360">
        <f>SUMIF(SUMPK!$B:$B,$B:$B,SUMPK!$O:$O)</f>
        <v>2749</v>
      </c>
      <c r="K20" s="24"/>
      <c r="L20" s="24">
        <f t="shared" ref="L20" si="1259">F20+H20-J20</f>
        <v>3864</v>
      </c>
      <c r="M20" s="24">
        <f t="shared" ref="M20" si="1260">K20+L20</f>
        <v>3864</v>
      </c>
      <c r="N20" s="15">
        <v>2748.6666666666665</v>
      </c>
      <c r="O20" s="276">
        <f t="shared" si="0"/>
        <v>1.405772495755518</v>
      </c>
      <c r="P20" s="15">
        <v>842.16666666666663</v>
      </c>
      <c r="Q20" s="276">
        <f t="shared" si="571"/>
        <v>27.528992677617261</v>
      </c>
      <c r="R20" s="277">
        <f t="shared" si="572"/>
        <v>1000</v>
      </c>
      <c r="S20" s="222">
        <v>26000</v>
      </c>
      <c r="T20" s="276">
        <f t="shared" si="573"/>
        <v>3.8639999999999999</v>
      </c>
      <c r="U20" s="278"/>
      <c r="V20" s="277">
        <f t="shared" si="1"/>
        <v>3.8639999999999999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2749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9951</v>
      </c>
      <c r="EOG20" s="211">
        <f t="shared" si="1167"/>
        <v>1658.5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>
        <v>4693</v>
      </c>
      <c r="FAR20" s="49"/>
      <c r="FAS20" s="49"/>
      <c r="FAT20" s="49"/>
      <c r="FAU20" s="49"/>
      <c r="FAV20" s="872">
        <f t="shared" si="1248"/>
        <v>4856</v>
      </c>
      <c r="FAW20" s="873">
        <f t="shared" si="1249"/>
        <v>809.33333333333337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2031</v>
      </c>
      <c r="G21" s="24"/>
      <c r="H21" s="24">
        <v>4850</v>
      </c>
      <c r="I21" s="24"/>
      <c r="J21" s="360">
        <f>SUMIF(SUMPK!$B:$B,$B:$B,SUMPK!$O:$O)</f>
        <v>0</v>
      </c>
      <c r="K21" s="24"/>
      <c r="L21" s="24">
        <f t="shared" si="569"/>
        <v>6881</v>
      </c>
      <c r="M21" s="24">
        <f t="shared" si="570"/>
        <v>6881</v>
      </c>
      <c r="N21" s="15">
        <v>1216.8333333333333</v>
      </c>
      <c r="O21" s="276">
        <f t="shared" si="0"/>
        <v>5.6548418024928093</v>
      </c>
      <c r="P21" s="15">
        <v>572.83333333333337</v>
      </c>
      <c r="Q21" s="276">
        <f t="shared" si="571"/>
        <v>72.073319755600807</v>
      </c>
      <c r="R21" s="277">
        <f t="shared" si="572"/>
        <v>800</v>
      </c>
      <c r="S21" s="222">
        <v>20800</v>
      </c>
      <c r="T21" s="276">
        <f t="shared" si="573"/>
        <v>8.6012500000000003</v>
      </c>
      <c r="U21" s="278"/>
      <c r="V21" s="277">
        <f t="shared" si="1"/>
        <v>8.6012500000000003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>
        <v>0</v>
      </c>
      <c r="FAR21" s="49"/>
      <c r="FAS21" s="49"/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3607</v>
      </c>
      <c r="G22" s="24"/>
      <c r="H22" s="24"/>
      <c r="I22" s="24"/>
      <c r="J22" s="360">
        <f>SUMIF(SUMPK!$B:$B,$B:$B,SUMPK!$O:$O)</f>
        <v>782</v>
      </c>
      <c r="K22" s="24"/>
      <c r="L22" s="24">
        <f t="shared" si="569"/>
        <v>2825</v>
      </c>
      <c r="M22" s="24">
        <f t="shared" si="570"/>
        <v>2825</v>
      </c>
      <c r="N22" s="15">
        <v>97.333333333333329</v>
      </c>
      <c r="O22" s="276">
        <f t="shared" si="0"/>
        <v>29.023972602739729</v>
      </c>
      <c r="P22" s="15">
        <v>199.33333333333334</v>
      </c>
      <c r="Q22" s="276">
        <f t="shared" ref="Q22:Q23" si="1263">IF(P22=0,0,M22/P22*6)</f>
        <v>85.033444816053503</v>
      </c>
      <c r="R22" s="277">
        <f t="shared" si="572"/>
        <v>147.69230769230768</v>
      </c>
      <c r="S22" s="222">
        <v>3840</v>
      </c>
      <c r="T22" s="276">
        <f t="shared" si="573"/>
        <v>19.127604166666668</v>
      </c>
      <c r="U22" s="278"/>
      <c r="V22" s="277">
        <f t="shared" si="1"/>
        <v>19.127604166666668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782</v>
      </c>
      <c r="CQX22" s="49">
        <v>1106</v>
      </c>
      <c r="CQY22" s="67">
        <f t="shared" si="847"/>
        <v>3047</v>
      </c>
      <c r="CQZ22" s="68">
        <f t="shared" si="848"/>
        <v>507.83333333333331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782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2394</v>
      </c>
      <c r="CVP22" s="68">
        <f t="shared" si="878"/>
        <v>399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782</v>
      </c>
      <c r="DQB22" s="64">
        <v>0</v>
      </c>
      <c r="DQC22" s="64">
        <v>0</v>
      </c>
      <c r="DQD22" s="64">
        <v>781</v>
      </c>
      <c r="DQE22" s="64">
        <f t="shared" si="1011"/>
        <v>1653</v>
      </c>
      <c r="DQF22" s="68">
        <f t="shared" si="1012"/>
        <v>275.5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782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1961</v>
      </c>
      <c r="EOG22" s="211">
        <f t="shared" si="1167"/>
        <v>326.83333333333331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>
        <v>0</v>
      </c>
      <c r="FAR22" s="49"/>
      <c r="FAS22" s="49"/>
      <c r="FAT22" s="49"/>
      <c r="FAU22" s="49"/>
      <c r="FAV22" s="872">
        <f t="shared" si="1248"/>
        <v>0</v>
      </c>
      <c r="FAW22" s="873">
        <f t="shared" si="1249"/>
        <v>0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9008</v>
      </c>
      <c r="G23" s="24"/>
      <c r="H23" s="24"/>
      <c r="I23" s="24"/>
      <c r="J23" s="360">
        <f>SUMIF(SUMPK!$B:$B,$B:$B,SUMPK!$O:$O)</f>
        <v>138</v>
      </c>
      <c r="K23" s="24"/>
      <c r="L23" s="24">
        <f t="shared" si="569"/>
        <v>8870</v>
      </c>
      <c r="M23" s="24">
        <f t="shared" si="570"/>
        <v>8870</v>
      </c>
      <c r="N23" s="15">
        <v>209</v>
      </c>
      <c r="O23" s="276">
        <f t="shared" si="0"/>
        <v>42.440191387559807</v>
      </c>
      <c r="P23" s="15">
        <v>843</v>
      </c>
      <c r="Q23" s="276">
        <f t="shared" si="1263"/>
        <v>63.131672597864764</v>
      </c>
      <c r="R23" s="277">
        <f t="shared" si="572"/>
        <v>500</v>
      </c>
      <c r="S23" s="222">
        <v>13000</v>
      </c>
      <c r="T23" s="276">
        <f t="shared" si="573"/>
        <v>17.739999999999998</v>
      </c>
      <c r="U23" s="278"/>
      <c r="V23" s="277">
        <f t="shared" si="1"/>
        <v>17.739999999999998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138</v>
      </c>
      <c r="CQX23" s="51">
        <v>533</v>
      </c>
      <c r="CQY23" s="69">
        <f t="shared" si="847"/>
        <v>3200</v>
      </c>
      <c r="CQZ23" s="70">
        <f t="shared" si="848"/>
        <v>533.33333333333337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138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3241</v>
      </c>
      <c r="CVP23" s="70">
        <f t="shared" si="878"/>
        <v>540.16666666666663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138</v>
      </c>
      <c r="DQB23" s="66">
        <v>2614</v>
      </c>
      <c r="DQC23" s="66">
        <v>0</v>
      </c>
      <c r="DQD23" s="66">
        <v>1432</v>
      </c>
      <c r="DQE23" s="66">
        <f t="shared" si="1011"/>
        <v>4463</v>
      </c>
      <c r="DQF23" s="70">
        <f t="shared" si="1012"/>
        <v>743.83333333333337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138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2476</v>
      </c>
      <c r="EOG23" s="212">
        <f t="shared" si="1167"/>
        <v>412.66666666666669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>
        <v>423</v>
      </c>
      <c r="FAR23" s="197"/>
      <c r="FAS23" s="197"/>
      <c r="FAT23" s="197"/>
      <c r="FAU23" s="197"/>
      <c r="FAV23" s="878">
        <f t="shared" si="1248"/>
        <v>730</v>
      </c>
      <c r="FAW23" s="879">
        <f t="shared" si="1249"/>
        <v>121.66666666666667</v>
      </c>
    </row>
    <row r="24" spans="1:4105" s="8" customFormat="1" ht="30" customHeight="1" x14ac:dyDescent="0.2">
      <c r="A24" s="1017" t="s">
        <v>14</v>
      </c>
      <c r="B24" s="1018"/>
      <c r="C24" s="1018"/>
      <c r="D24" s="319">
        <v>50</v>
      </c>
      <c r="E24" s="622">
        <f>SUM(E7:E23)</f>
        <v>0</v>
      </c>
      <c r="F24" s="622">
        <f>SUM(F7:F23)</f>
        <v>186969</v>
      </c>
      <c r="G24" s="622">
        <f t="shared" ref="G24:U24" si="1269">SUM(G7:G23)</f>
        <v>0</v>
      </c>
      <c r="H24" s="622">
        <f t="shared" si="1269"/>
        <v>31839</v>
      </c>
      <c r="I24" s="622">
        <f t="shared" si="1269"/>
        <v>0</v>
      </c>
      <c r="J24" s="622">
        <f t="shared" si="1269"/>
        <v>25687</v>
      </c>
      <c r="K24" s="622">
        <f t="shared" si="1269"/>
        <v>0</v>
      </c>
      <c r="L24" s="622">
        <f t="shared" si="1269"/>
        <v>193121</v>
      </c>
      <c r="M24" s="622">
        <f t="shared" si="1269"/>
        <v>193121</v>
      </c>
      <c r="N24" s="622">
        <f t="shared" si="1269"/>
        <v>26716.666666666668</v>
      </c>
      <c r="O24" s="622">
        <f t="shared" si="1269"/>
        <v>217.89779892977663</v>
      </c>
      <c r="P24" s="622">
        <f t="shared" si="1269"/>
        <v>19931.166666666664</v>
      </c>
      <c r="Q24" s="622">
        <f t="shared" si="1269"/>
        <v>1526.7409182182109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8" priority="1" operator="greaterThan">
      <formula>25</formula>
    </cfRule>
    <cfRule type="cellIs" dxfId="17" priority="2" operator="lessThan">
      <formula>15</formula>
    </cfRule>
    <cfRule type="cellIs" dxfId="16" priority="3" operator="between">
      <formula>15</formula>
      <formula>25</formula>
    </cfRule>
  </conditionalFormatting>
  <conditionalFormatting sqref="T7:T23">
    <cfRule type="cellIs" dxfId="15" priority="7" operator="between">
      <formula>25</formula>
      <formula>27</formula>
    </cfRule>
    <cfRule type="cellIs" dxfId="14" priority="8" operator="lessThan">
      <formula>25</formula>
    </cfRule>
    <cfRule type="cellIs" dxfId="13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905" t="s">
        <v>0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</row>
    <row r="2" spans="1:12" ht="15.75" x14ac:dyDescent="0.25">
      <c r="A2" s="921" t="s">
        <v>229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</row>
    <row r="3" spans="1:12" s="18" customFormat="1" ht="21.75" customHeight="1" x14ac:dyDescent="0.2">
      <c r="A3" s="906" t="s">
        <v>230</v>
      </c>
      <c r="B3" s="906" t="s">
        <v>231</v>
      </c>
      <c r="C3" s="919" t="s">
        <v>232</v>
      </c>
      <c r="D3" s="920"/>
      <c r="E3" s="917" t="s">
        <v>233</v>
      </c>
      <c r="F3" s="918"/>
      <c r="G3" s="917" t="s">
        <v>234</v>
      </c>
      <c r="H3" s="918"/>
      <c r="I3" s="908" t="s">
        <v>235</v>
      </c>
      <c r="J3" s="909"/>
      <c r="K3" s="910"/>
    </row>
    <row r="4" spans="1:12" s="18" customFormat="1" ht="38.25" x14ac:dyDescent="0.2">
      <c r="A4" s="907"/>
      <c r="B4" s="90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900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900"/>
      <c r="B6" s="35">
        <v>25</v>
      </c>
      <c r="C6" s="15">
        <f>HIGRO!E74</f>
        <v>0</v>
      </c>
      <c r="D6" s="15">
        <f>HIGRO!F74</f>
        <v>195080</v>
      </c>
      <c r="E6" s="15">
        <f>HIGRO!G74</f>
        <v>0</v>
      </c>
      <c r="F6" s="15">
        <f>HIGRO!H74</f>
        <v>26606</v>
      </c>
      <c r="G6" s="15">
        <f>HIGRO!I74</f>
        <v>0</v>
      </c>
      <c r="H6" s="15">
        <f>HIGRO!J74</f>
        <v>12316</v>
      </c>
      <c r="I6" s="15">
        <f>HIGRO!K74</f>
        <v>0</v>
      </c>
      <c r="J6" s="15">
        <f>HIGRO!L74</f>
        <v>209370</v>
      </c>
      <c r="K6" s="15">
        <f>HIGRO!M74</f>
        <v>209370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'CP&amp;STAR'!E22</f>
        <v>0</v>
      </c>
      <c r="D7" s="15">
        <f>'CP&amp;STAR'!F22</f>
        <v>18725</v>
      </c>
      <c r="E7" s="15">
        <f>'CP&amp;STAR'!G22</f>
        <v>0</v>
      </c>
      <c r="F7" s="15">
        <f>'CP&amp;STAR'!H22</f>
        <v>1736</v>
      </c>
      <c r="G7" s="15">
        <f>'CP&amp;STAR'!I22</f>
        <v>0</v>
      </c>
      <c r="H7" s="15">
        <f>'CP&amp;STAR'!J22</f>
        <v>885</v>
      </c>
      <c r="I7" s="15">
        <f>'CP&amp;STAR'!K22</f>
        <v>0</v>
      </c>
      <c r="J7" s="15">
        <f>'CP&amp;STAR'!L22</f>
        <v>19576</v>
      </c>
      <c r="K7" s="15">
        <f>'CP&amp;STAR'!M22</f>
        <v>19576</v>
      </c>
      <c r="L7" s="853"/>
    </row>
    <row r="8" spans="1:12" s="1" customFormat="1" ht="15.2" customHeight="1" x14ac:dyDescent="0.2">
      <c r="A8" s="901" t="s">
        <v>306</v>
      </c>
      <c r="B8" s="35">
        <v>25</v>
      </c>
      <c r="C8" s="15">
        <f>'CP&amp;STAR'!E62</f>
        <v>0</v>
      </c>
      <c r="D8" s="15">
        <f>'CP&amp;STAR'!F62</f>
        <v>67888</v>
      </c>
      <c r="E8" s="15">
        <f>'CP&amp;STAR'!G62</f>
        <v>0</v>
      </c>
      <c r="F8" s="15">
        <f>'CP&amp;STAR'!H62</f>
        <v>1783</v>
      </c>
      <c r="G8" s="15">
        <f>'CP&amp;STAR'!I62</f>
        <v>0</v>
      </c>
      <c r="H8" s="15">
        <f>'CP&amp;STAR'!J62</f>
        <v>891</v>
      </c>
      <c r="I8" s="15">
        <f>'CP&amp;STAR'!K62</f>
        <v>0</v>
      </c>
      <c r="J8" s="15">
        <f>'CP&amp;STAR'!L62</f>
        <v>68780</v>
      </c>
      <c r="K8" s="15">
        <f>'CP&amp;STAR'!M62</f>
        <v>68780</v>
      </c>
      <c r="L8" s="853"/>
    </row>
    <row r="9" spans="1:12" s="1" customFormat="1" ht="15.2" customHeight="1" x14ac:dyDescent="0.2">
      <c r="A9" s="925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20319</v>
      </c>
      <c r="E11" s="15">
        <f>'NASA &amp; NUVO'!G17</f>
        <v>0</v>
      </c>
      <c r="F11" s="15">
        <f>'NASA &amp; NUVO'!H17</f>
        <v>2000</v>
      </c>
      <c r="G11" s="15">
        <f>'NASA &amp; NUVO'!I17</f>
        <v>0</v>
      </c>
      <c r="H11" s="15">
        <f>'NASA &amp; NUVO'!J17</f>
        <v>1341</v>
      </c>
      <c r="I11" s="15">
        <f>'NASA &amp; NUVO'!K17</f>
        <v>0</v>
      </c>
      <c r="J11" s="15">
        <f>'NASA &amp; NUVO'!L17</f>
        <v>20978</v>
      </c>
      <c r="K11" s="15">
        <f>'NASA &amp; NUVO'!M17</f>
        <v>20978</v>
      </c>
      <c r="L11" s="853"/>
    </row>
    <row r="12" spans="1:12" s="1" customFormat="1" ht="15.2" customHeight="1" x14ac:dyDescent="0.2">
      <c r="A12" s="35" t="s">
        <v>496</v>
      </c>
      <c r="B12" s="631">
        <v>50</v>
      </c>
      <c r="C12" s="159">
        <f>FARM!E24</f>
        <v>0</v>
      </c>
      <c r="D12" s="159">
        <f>FARM!F24</f>
        <v>186969</v>
      </c>
      <c r="E12" s="159">
        <f>FARM!G24</f>
        <v>0</v>
      </c>
      <c r="F12" s="159">
        <f>FARM!H24</f>
        <v>31839</v>
      </c>
      <c r="G12" s="159">
        <f>FARM!I24</f>
        <v>0</v>
      </c>
      <c r="H12" s="159">
        <f>FARM!J24</f>
        <v>25687</v>
      </c>
      <c r="I12" s="159">
        <f>FARM!K24</f>
        <v>0</v>
      </c>
      <c r="J12" s="159">
        <f>FARM!L24</f>
        <v>193121</v>
      </c>
      <c r="K12" s="159">
        <f>FARM!M24</f>
        <v>193121</v>
      </c>
      <c r="L12" s="853"/>
    </row>
    <row r="13" spans="1:12" s="1" customFormat="1" ht="15.2" customHeight="1" x14ac:dyDescent="0.2">
      <c r="A13" s="901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900"/>
      <c r="B14" s="35">
        <v>25</v>
      </c>
      <c r="C14" s="15">
        <f>C6+C7+C8+C10+C11</f>
        <v>0</v>
      </c>
      <c r="D14" s="15">
        <f>D6+D7+D8+D10+D11</f>
        <v>306942</v>
      </c>
      <c r="E14" s="15">
        <f t="shared" ref="E14:K14" si="1">E6+E7+E8+E10+E11</f>
        <v>0</v>
      </c>
      <c r="F14" s="15">
        <f t="shared" si="1"/>
        <v>32125</v>
      </c>
      <c r="G14" s="15">
        <f t="shared" si="1"/>
        <v>0</v>
      </c>
      <c r="H14" s="15">
        <f t="shared" si="1"/>
        <v>15433</v>
      </c>
      <c r="I14" s="15">
        <f t="shared" si="1"/>
        <v>0</v>
      </c>
      <c r="J14" s="15">
        <f t="shared" si="1"/>
        <v>323634</v>
      </c>
      <c r="K14" s="15">
        <f t="shared" si="1"/>
        <v>323634</v>
      </c>
      <c r="L14" s="853"/>
    </row>
    <row r="15" spans="1:12" s="149" customFormat="1" ht="15.2" hidden="1" customHeight="1" x14ac:dyDescent="0.2">
      <c r="A15" s="90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90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902"/>
      <c r="B17" s="37">
        <v>50</v>
      </c>
      <c r="C17" s="160">
        <f t="shared" ref="C17:D17" si="3">C12</f>
        <v>0</v>
      </c>
      <c r="D17" s="160">
        <f t="shared" si="3"/>
        <v>186969</v>
      </c>
      <c r="E17" s="160">
        <f t="shared" ref="E17:K17" si="4">E12</f>
        <v>0</v>
      </c>
      <c r="F17" s="160">
        <f t="shared" si="4"/>
        <v>31839</v>
      </c>
      <c r="G17" s="160">
        <f t="shared" si="4"/>
        <v>0</v>
      </c>
      <c r="H17" s="160">
        <f t="shared" si="4"/>
        <v>25687</v>
      </c>
      <c r="I17" s="160">
        <f t="shared" si="4"/>
        <v>0</v>
      </c>
      <c r="J17" s="160">
        <f t="shared" si="4"/>
        <v>193121</v>
      </c>
      <c r="K17" s="160">
        <f t="shared" si="4"/>
        <v>193121</v>
      </c>
      <c r="L17" s="853"/>
    </row>
    <row r="18" spans="1:13" s="149" customFormat="1" ht="27.75" customHeight="1" thickBot="1" x14ac:dyDescent="0.25">
      <c r="A18" s="913" t="s">
        <v>239</v>
      </c>
      <c r="B18" s="914"/>
      <c r="C18" s="162">
        <f>C13+C14+C16+C17</f>
        <v>0</v>
      </c>
      <c r="D18" s="162">
        <f t="shared" ref="D18:K18" si="5">D13+D14+D16+D17</f>
        <v>502211</v>
      </c>
      <c r="E18" s="162">
        <f t="shared" si="5"/>
        <v>0</v>
      </c>
      <c r="F18" s="162">
        <f t="shared" si="5"/>
        <v>63964</v>
      </c>
      <c r="G18" s="162">
        <f t="shared" si="5"/>
        <v>0</v>
      </c>
      <c r="H18" s="162">
        <f t="shared" si="5"/>
        <v>41120</v>
      </c>
      <c r="I18" s="162">
        <f t="shared" si="5"/>
        <v>0</v>
      </c>
      <c r="J18" s="162">
        <f t="shared" si="5"/>
        <v>525055</v>
      </c>
      <c r="K18" s="162">
        <f t="shared" si="5"/>
        <v>525055</v>
      </c>
      <c r="L18" s="853"/>
      <c r="M18" s="150"/>
    </row>
    <row r="19" spans="1:13" s="149" customFormat="1" ht="33.75" customHeight="1" thickBot="1" x14ac:dyDescent="0.25">
      <c r="A19" s="915" t="s">
        <v>240</v>
      </c>
      <c r="B19" s="916"/>
      <c r="C19" s="922">
        <f>K18/(G18+H18)</f>
        <v>12.768847276264591</v>
      </c>
      <c r="D19" s="923"/>
      <c r="E19" s="923"/>
      <c r="F19" s="923"/>
      <c r="G19" s="923"/>
      <c r="H19" s="923"/>
      <c r="I19" s="923"/>
      <c r="J19" s="923"/>
      <c r="K19" s="924"/>
      <c r="L19" s="150"/>
    </row>
    <row r="20" spans="1:13" s="149" customFormat="1" ht="38.25" customHeight="1" thickBot="1" x14ac:dyDescent="0.25">
      <c r="A20" s="915" t="s">
        <v>241</v>
      </c>
      <c r="B20" s="916"/>
      <c r="C20" s="911">
        <f>K18/F32</f>
        <v>14.31027506394398</v>
      </c>
      <c r="D20" s="911"/>
      <c r="E20" s="911"/>
      <c r="F20" s="911"/>
      <c r="G20" s="911"/>
      <c r="H20" s="911"/>
      <c r="I20" s="911"/>
      <c r="J20" s="911"/>
      <c r="K20" s="912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903" t="s">
        <v>266</v>
      </c>
      <c r="E30" s="904"/>
      <c r="F30" s="904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abSelected="1"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487</v>
      </c>
      <c r="L1" s="770" t="s">
        <v>448</v>
      </c>
      <c r="M1" s="770" t="s">
        <v>449</v>
      </c>
      <c r="N1" s="770" t="s">
        <v>358</v>
      </c>
      <c r="O1" s="770" t="s">
        <v>439</v>
      </c>
      <c r="P1" s="770" t="s">
        <v>450</v>
      </c>
      <c r="Q1" s="771" t="s">
        <v>359</v>
      </c>
      <c r="R1" s="770" t="s">
        <v>439</v>
      </c>
      <c r="S1" s="770" t="s">
        <v>360</v>
      </c>
      <c r="T1" s="772" t="s">
        <v>437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2560</v>
      </c>
      <c r="H2" s="776"/>
      <c r="I2" s="1034"/>
      <c r="J2" s="1034"/>
      <c r="K2" s="1035"/>
      <c r="L2" s="778" t="s">
        <v>422</v>
      </c>
      <c r="M2" s="779">
        <v>2560</v>
      </c>
      <c r="N2" s="776" t="s">
        <v>361</v>
      </c>
      <c r="O2" s="779">
        <v>1280</v>
      </c>
      <c r="P2" s="780">
        <v>6397</v>
      </c>
      <c r="Q2" s="781" t="s">
        <v>528</v>
      </c>
      <c r="R2" s="782">
        <v>640</v>
      </c>
      <c r="S2" s="782">
        <v>-504</v>
      </c>
      <c r="T2" s="783">
        <v>21.5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423</v>
      </c>
      <c r="M3" s="779">
        <v>2789</v>
      </c>
      <c r="N3" s="776" t="s">
        <v>508</v>
      </c>
      <c r="O3" s="779">
        <v>360</v>
      </c>
      <c r="P3" s="780">
        <v>2645</v>
      </c>
      <c r="Q3" s="785" t="s">
        <v>373</v>
      </c>
      <c r="R3" s="782">
        <v>7000</v>
      </c>
      <c r="S3" s="782">
        <v>-293</v>
      </c>
      <c r="T3" s="783">
        <v>15.5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2767</v>
      </c>
      <c r="H4" s="776"/>
      <c r="I4" s="1034"/>
      <c r="J4" s="1034"/>
      <c r="K4" s="1035"/>
      <c r="L4" s="778" t="s">
        <v>451</v>
      </c>
      <c r="M4" s="779">
        <v>2767</v>
      </c>
      <c r="N4" s="776" t="s">
        <v>362</v>
      </c>
      <c r="O4" s="779">
        <v>320</v>
      </c>
      <c r="P4" s="780">
        <v>8795</v>
      </c>
      <c r="Q4" s="781" t="s">
        <v>459</v>
      </c>
      <c r="R4" s="782">
        <v>1200</v>
      </c>
      <c r="S4" s="782">
        <v>-233</v>
      </c>
      <c r="T4" s="783"/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3180</v>
      </c>
      <c r="H5" s="776"/>
      <c r="I5" s="1034"/>
      <c r="J5" s="1034"/>
      <c r="K5" s="1035"/>
      <c r="L5" s="778" t="s">
        <v>424</v>
      </c>
      <c r="M5" s="779">
        <v>3180</v>
      </c>
      <c r="N5" s="776" t="s">
        <v>497</v>
      </c>
      <c r="O5" s="779">
        <v>2000</v>
      </c>
      <c r="P5" s="780">
        <v>19104</v>
      </c>
      <c r="Q5" s="781" t="s">
        <v>548</v>
      </c>
      <c r="R5" s="782">
        <v>44200</v>
      </c>
      <c r="S5" s="782">
        <v>-14206</v>
      </c>
      <c r="T5" s="783">
        <v>15.5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452</v>
      </c>
      <c r="M6" s="779">
        <v>1739</v>
      </c>
      <c r="N6" s="776" t="s">
        <v>363</v>
      </c>
      <c r="O6" s="779">
        <v>8400</v>
      </c>
      <c r="P6" s="780">
        <v>12704</v>
      </c>
      <c r="Q6" s="785" t="s">
        <v>380</v>
      </c>
      <c r="R6" s="782">
        <v>480</v>
      </c>
      <c r="S6" s="782">
        <v>-370</v>
      </c>
      <c r="T6" s="783">
        <v>19.5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441</v>
      </c>
      <c r="F7" s="776"/>
      <c r="G7" s="777">
        <f>_xlfn.XLOOKUP(E7,HIGRO!$C$1:$C$500,HIGRO!$M$1:$M$500)</f>
        <v>2434</v>
      </c>
      <c r="H7" s="776"/>
      <c r="I7" s="1034"/>
      <c r="J7" s="1034"/>
      <c r="K7" s="1034"/>
      <c r="L7" s="778" t="s">
        <v>447</v>
      </c>
      <c r="M7" s="779">
        <v>2434</v>
      </c>
      <c r="N7" s="776" t="s">
        <v>364</v>
      </c>
      <c r="O7" s="779">
        <v>960</v>
      </c>
      <c r="P7" s="780">
        <v>6716</v>
      </c>
      <c r="Q7" s="781" t="s">
        <v>386</v>
      </c>
      <c r="R7" s="782">
        <v>11800</v>
      </c>
      <c r="S7" s="782">
        <v>-7936</v>
      </c>
      <c r="T7" s="783">
        <v>15.5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7453</v>
      </c>
      <c r="H8" s="776"/>
      <c r="I8" s="1034"/>
      <c r="J8" s="1034"/>
      <c r="K8" s="1034"/>
      <c r="L8" s="778" t="s">
        <v>403</v>
      </c>
      <c r="M8" s="779">
        <v>7453</v>
      </c>
      <c r="N8" s="776" t="s">
        <v>469</v>
      </c>
      <c r="O8" s="779">
        <v>640</v>
      </c>
      <c r="P8" s="780">
        <v>1700</v>
      </c>
      <c r="Q8" s="786" t="s">
        <v>556</v>
      </c>
      <c r="R8" s="782">
        <v>640</v>
      </c>
      <c r="S8" s="782">
        <v>-250</v>
      </c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453</v>
      </c>
      <c r="M9" s="779">
        <v>838</v>
      </c>
      <c r="N9" s="776" t="s">
        <v>365</v>
      </c>
      <c r="O9" s="779">
        <v>1600</v>
      </c>
      <c r="P9" s="780">
        <v>1809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409</v>
      </c>
      <c r="M10" s="779">
        <v>1874</v>
      </c>
      <c r="N10" s="776" t="s">
        <v>366</v>
      </c>
      <c r="O10" s="779">
        <v>320</v>
      </c>
      <c r="P10" s="780">
        <v>302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404</v>
      </c>
      <c r="M11" s="779">
        <v>1137</v>
      </c>
      <c r="N11" s="776" t="s">
        <v>528</v>
      </c>
      <c r="O11" s="779">
        <v>640</v>
      </c>
      <c r="P11" s="780">
        <v>-504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10245</v>
      </c>
      <c r="H12" s="776"/>
      <c r="I12" s="1034"/>
      <c r="J12" s="1034"/>
      <c r="K12" s="1034"/>
      <c r="L12" s="778" t="s">
        <v>407</v>
      </c>
      <c r="M12" s="779">
        <v>10245</v>
      </c>
      <c r="N12" s="776" t="s">
        <v>443</v>
      </c>
      <c r="O12" s="779">
        <v>480</v>
      </c>
      <c r="P12" s="780">
        <v>11874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2314</v>
      </c>
      <c r="H13" s="776"/>
      <c r="I13" s="1034"/>
      <c r="J13" s="1034"/>
      <c r="K13" s="1034"/>
      <c r="L13" s="778" t="s">
        <v>444</v>
      </c>
      <c r="M13" s="779">
        <v>2314</v>
      </c>
      <c r="N13" s="776" t="s">
        <v>498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410</v>
      </c>
      <c r="M14" s="779">
        <v>3133</v>
      </c>
      <c r="N14" s="776" t="s">
        <v>367</v>
      </c>
      <c r="O14" s="779">
        <v>5400</v>
      </c>
      <c r="P14" s="780">
        <v>6954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4778</v>
      </c>
      <c r="H15" s="776"/>
      <c r="I15" s="1034"/>
      <c r="J15" s="1034"/>
      <c r="K15" s="1034"/>
      <c r="L15" s="778" t="s">
        <v>454</v>
      </c>
      <c r="M15" s="779">
        <v>4778</v>
      </c>
      <c r="N15" s="776" t="s">
        <v>368</v>
      </c>
      <c r="O15" s="779">
        <v>320</v>
      </c>
      <c r="P15" s="780">
        <v>4355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455</v>
      </c>
      <c r="M16" s="779">
        <v>3666</v>
      </c>
      <c r="N16" s="776" t="s">
        <v>547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445</v>
      </c>
      <c r="M17" s="779">
        <v>491</v>
      </c>
      <c r="N17" s="776" t="s">
        <v>369</v>
      </c>
      <c r="O17" s="779">
        <v>5800</v>
      </c>
      <c r="P17" s="780">
        <v>1496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488</v>
      </c>
      <c r="M18" s="779">
        <v>131</v>
      </c>
      <c r="N18" s="776" t="s">
        <v>499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489</v>
      </c>
      <c r="M19" s="779">
        <v>390</v>
      </c>
      <c r="N19" s="776" t="s">
        <v>502</v>
      </c>
      <c r="O19" s="779">
        <v>1680</v>
      </c>
      <c r="P19" s="780">
        <v>5616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446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490</v>
      </c>
      <c r="M21" s="779">
        <v>2952</v>
      </c>
      <c r="N21" s="776" t="s">
        <v>370</v>
      </c>
      <c r="O21" s="779">
        <v>1920</v>
      </c>
      <c r="P21" s="780">
        <v>4570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6046</v>
      </c>
      <c r="H22" s="776"/>
      <c r="I22" s="1034"/>
      <c r="J22" s="1034"/>
      <c r="K22" s="1034"/>
      <c r="L22" s="778" t="s">
        <v>411</v>
      </c>
      <c r="M22" s="779">
        <v>6046</v>
      </c>
      <c r="N22" s="776" t="s">
        <v>372</v>
      </c>
      <c r="O22" s="779">
        <v>2240</v>
      </c>
      <c r="P22" s="780">
        <v>4170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411</v>
      </c>
      <c r="M23" s="779">
        <v>3809</v>
      </c>
      <c r="N23" s="776" t="s">
        <v>373</v>
      </c>
      <c r="O23" s="779">
        <v>7000</v>
      </c>
      <c r="P23" s="780">
        <v>-293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456</v>
      </c>
      <c r="M24" s="779">
        <v>3621</v>
      </c>
      <c r="N24" s="776" t="s">
        <v>374</v>
      </c>
      <c r="O24" s="779">
        <v>800</v>
      </c>
      <c r="P24" s="780">
        <v>1643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34"/>
      <c r="J25" s="1034"/>
      <c r="K25" s="1034"/>
      <c r="L25" s="778" t="s">
        <v>421</v>
      </c>
      <c r="M25" s="779">
        <v>4424</v>
      </c>
      <c r="N25" s="776" t="s">
        <v>459</v>
      </c>
      <c r="O25" s="779">
        <v>1200</v>
      </c>
      <c r="P25" s="780">
        <v>-233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413</v>
      </c>
      <c r="M26" s="779">
        <v>1192</v>
      </c>
      <c r="N26" s="776" t="s">
        <v>548</v>
      </c>
      <c r="O26" s="779">
        <v>44200</v>
      </c>
      <c r="P26" s="780">
        <v>-14206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416</v>
      </c>
      <c r="M27" s="779">
        <v>3325</v>
      </c>
      <c r="N27" s="776" t="s">
        <v>436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9115</v>
      </c>
      <c r="N28" s="776" t="s">
        <v>376</v>
      </c>
      <c r="O28" s="779">
        <v>320</v>
      </c>
      <c r="P28" s="780">
        <v>356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9115</v>
      </c>
      <c r="H29" s="776"/>
      <c r="I29" s="1034"/>
      <c r="J29" s="1034"/>
      <c r="K29" s="1034"/>
      <c r="L29" s="778" t="s">
        <v>508</v>
      </c>
      <c r="M29" s="779">
        <v>3005</v>
      </c>
      <c r="N29" s="776" t="s">
        <v>377</v>
      </c>
      <c r="O29" s="779">
        <v>960</v>
      </c>
      <c r="P29" s="780">
        <v>180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525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537</v>
      </c>
      <c r="M30" s="779">
        <v>7677</v>
      </c>
      <c r="N30" s="776" t="s">
        <v>378</v>
      </c>
      <c r="O30" s="779">
        <v>6400</v>
      </c>
      <c r="P30" s="780">
        <v>12606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7677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379</v>
      </c>
      <c r="O31" s="779">
        <v>800</v>
      </c>
      <c r="P31" s="780">
        <v>1788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528</v>
      </c>
      <c r="M32" s="779">
        <v>136</v>
      </c>
      <c r="N32" s="776" t="s">
        <v>380</v>
      </c>
      <c r="O32" s="779">
        <v>480</v>
      </c>
      <c r="P32" s="780">
        <v>-370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526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538</v>
      </c>
      <c r="M33" s="779">
        <v>7676</v>
      </c>
      <c r="N33" s="776" t="s">
        <v>549</v>
      </c>
      <c r="O33" s="779">
        <v>2600</v>
      </c>
      <c r="P33" s="780">
        <v>40014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7676</v>
      </c>
      <c r="H34" s="776"/>
      <c r="I34" s="1034"/>
      <c r="J34" s="1034"/>
      <c r="K34" s="1034"/>
      <c r="L34" s="778" t="s">
        <v>368</v>
      </c>
      <c r="M34" s="779">
        <v>4675</v>
      </c>
      <c r="N34" s="776" t="s">
        <v>550</v>
      </c>
      <c r="O34" s="779">
        <v>41000</v>
      </c>
      <c r="P34" s="780">
        <v>1614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4675</v>
      </c>
      <c r="H35" s="776"/>
      <c r="I35" s="1034"/>
      <c r="J35" s="1034"/>
      <c r="K35" s="1034"/>
      <c r="L35" s="778" t="s">
        <v>510</v>
      </c>
      <c r="M35" s="779">
        <v>1927</v>
      </c>
      <c r="N35" s="776" t="s">
        <v>382</v>
      </c>
      <c r="O35" s="779">
        <v>2240</v>
      </c>
      <c r="P35" s="780">
        <v>2175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527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19006</v>
      </c>
      <c r="N36" s="776" t="s">
        <v>383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19006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521</v>
      </c>
      <c r="O37" s="779">
        <v>640</v>
      </c>
      <c r="P37" s="780">
        <v>9085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539</v>
      </c>
      <c r="M38" s="779">
        <v>1140</v>
      </c>
      <c r="N38" s="776" t="s">
        <v>384</v>
      </c>
      <c r="O38" s="779">
        <v>4800</v>
      </c>
      <c r="P38" s="780">
        <v>2141</v>
      </c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382</v>
      </c>
      <c r="M39" s="779">
        <v>4415</v>
      </c>
      <c r="N39" s="776" t="s">
        <v>386</v>
      </c>
      <c r="O39" s="779">
        <v>11800</v>
      </c>
      <c r="P39" s="780">
        <v>-7936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4415</v>
      </c>
      <c r="H40" s="776"/>
      <c r="I40" s="1034"/>
      <c r="J40" s="1034"/>
      <c r="K40" s="1034"/>
      <c r="L40" s="778" t="s">
        <v>383</v>
      </c>
      <c r="M40" s="779">
        <v>3805</v>
      </c>
      <c r="N40" s="776" t="s">
        <v>387</v>
      </c>
      <c r="O40" s="779">
        <v>2200</v>
      </c>
      <c r="P40" s="780">
        <v>958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3805</v>
      </c>
      <c r="H41" s="776"/>
      <c r="I41" s="1034"/>
      <c r="J41" s="1034"/>
      <c r="K41" s="1034"/>
      <c r="L41" s="778" t="s">
        <v>373</v>
      </c>
      <c r="M41" s="779">
        <v>6707</v>
      </c>
      <c r="N41" s="776" t="s">
        <v>388</v>
      </c>
      <c r="O41" s="779">
        <v>1000</v>
      </c>
      <c r="P41" s="780">
        <v>736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6707</v>
      </c>
      <c r="H42" s="776"/>
      <c r="I42" s="1034"/>
      <c r="J42" s="1034"/>
      <c r="K42" s="1034"/>
      <c r="L42" s="778" t="s">
        <v>540</v>
      </c>
      <c r="M42" s="779">
        <v>6410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391</v>
      </c>
      <c r="O43" s="779">
        <v>320</v>
      </c>
      <c r="P43" s="780">
        <v>3624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387</v>
      </c>
      <c r="M44" s="779">
        <v>3158</v>
      </c>
      <c r="N44" s="776" t="s">
        <v>551</v>
      </c>
      <c r="O44" s="779">
        <v>3700</v>
      </c>
      <c r="P44" s="780">
        <v>3181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384</v>
      </c>
      <c r="M45" s="779">
        <v>6941</v>
      </c>
      <c r="N45" s="776" t="s">
        <v>393</v>
      </c>
      <c r="O45" s="779">
        <v>4800</v>
      </c>
      <c r="P45" s="780">
        <v>5358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6941</v>
      </c>
      <c r="H46" s="776"/>
      <c r="I46" s="1034"/>
      <c r="J46" s="1034"/>
      <c r="K46" s="1034"/>
      <c r="L46" s="778" t="s">
        <v>491</v>
      </c>
      <c r="M46" s="779">
        <v>1238</v>
      </c>
      <c r="N46" s="776" t="s">
        <v>394</v>
      </c>
      <c r="O46" s="779">
        <v>480</v>
      </c>
      <c r="P46" s="780">
        <v>991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390</v>
      </c>
      <c r="M47" s="779">
        <v>2454</v>
      </c>
      <c r="N47" s="776" t="s">
        <v>395</v>
      </c>
      <c r="O47" s="779">
        <v>200</v>
      </c>
      <c r="P47" s="780">
        <v>2333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2454</v>
      </c>
      <c r="H48" s="776"/>
      <c r="I48" s="1034"/>
      <c r="J48" s="1034"/>
      <c r="K48" s="1034"/>
      <c r="L48" s="778" t="s">
        <v>391</v>
      </c>
      <c r="M48" s="779">
        <v>3944</v>
      </c>
      <c r="N48" s="776" t="s">
        <v>552</v>
      </c>
      <c r="O48" s="779">
        <v>1280</v>
      </c>
      <c r="P48" s="780">
        <v>1545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3944</v>
      </c>
      <c r="H49" s="776"/>
      <c r="I49" s="1034"/>
      <c r="J49" s="1034"/>
      <c r="K49" s="1034"/>
      <c r="L49" s="778" t="s">
        <v>393</v>
      </c>
      <c r="M49" s="779">
        <v>10158</v>
      </c>
      <c r="N49" s="776" t="s">
        <v>397</v>
      </c>
      <c r="O49" s="779">
        <v>1120</v>
      </c>
      <c r="P49" s="780">
        <v>1009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10158</v>
      </c>
      <c r="H50" s="776"/>
      <c r="I50" s="1034"/>
      <c r="J50" s="1034"/>
      <c r="K50" s="1034"/>
      <c r="L50" s="778" t="s">
        <v>397</v>
      </c>
      <c r="M50" s="779">
        <v>2129</v>
      </c>
      <c r="N50" s="776" t="s">
        <v>398</v>
      </c>
      <c r="O50" s="779">
        <v>160</v>
      </c>
      <c r="P50" s="780">
        <v>560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2129</v>
      </c>
      <c r="H51" s="776"/>
      <c r="I51" s="1034"/>
      <c r="J51" s="1034"/>
      <c r="K51" s="1034"/>
      <c r="L51" s="778" t="s">
        <v>399</v>
      </c>
      <c r="M51" s="779">
        <v>5993</v>
      </c>
      <c r="N51" s="776" t="s">
        <v>399</v>
      </c>
      <c r="O51" s="779">
        <v>4400</v>
      </c>
      <c r="P51" s="780">
        <v>1593</v>
      </c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5993</v>
      </c>
      <c r="H52" s="776"/>
      <c r="I52" s="1034"/>
      <c r="J52" s="1034"/>
      <c r="K52" s="1034"/>
      <c r="L52" s="778" t="s">
        <v>457</v>
      </c>
      <c r="M52" s="779">
        <v>1680</v>
      </c>
      <c r="N52" s="776" t="s">
        <v>400</v>
      </c>
      <c r="O52" s="779">
        <v>200</v>
      </c>
      <c r="P52" s="780">
        <v>798</v>
      </c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507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428</v>
      </c>
      <c r="M53" s="779">
        <v>1963</v>
      </c>
      <c r="N53" s="776" t="s">
        <v>401</v>
      </c>
      <c r="O53" s="779">
        <v>80</v>
      </c>
      <c r="P53" s="780">
        <v>2655</v>
      </c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366</v>
      </c>
      <c r="M54" s="779">
        <v>622</v>
      </c>
      <c r="N54" s="776" t="s">
        <v>553</v>
      </c>
      <c r="O54" s="779">
        <v>1400</v>
      </c>
      <c r="P54" s="780">
        <v>7470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379</v>
      </c>
      <c r="M55" s="779">
        <v>2588</v>
      </c>
      <c r="N55" s="776" t="s">
        <v>554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1337</v>
      </c>
      <c r="H56" s="776"/>
      <c r="I56" s="1034"/>
      <c r="J56" s="1034"/>
      <c r="K56" s="1034"/>
      <c r="L56" s="778" t="s">
        <v>374</v>
      </c>
      <c r="M56" s="779">
        <v>2443</v>
      </c>
      <c r="N56" s="776" t="s">
        <v>170</v>
      </c>
      <c r="O56" s="779"/>
      <c r="P56" s="780"/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492</v>
      </c>
      <c r="F57" s="776"/>
      <c r="G57" s="777"/>
      <c r="H57" s="776"/>
      <c r="I57" s="1034"/>
      <c r="J57" s="1034"/>
      <c r="K57" s="1034"/>
      <c r="L57" s="778" t="s">
        <v>371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790" t="s">
        <v>290</v>
      </c>
      <c r="F58" s="776"/>
      <c r="G58" s="777">
        <f>_xlfn.XLOOKUP(E58,'CP&amp;STAR'!$C$1:$C$500, 'CP&amp;STAR'!$M$1:$M$500)</f>
        <v>1412</v>
      </c>
      <c r="H58" s="776"/>
      <c r="I58" s="1034"/>
      <c r="J58" s="1034"/>
      <c r="K58" s="1034"/>
      <c r="L58" s="778" t="s">
        <v>388</v>
      </c>
      <c r="M58" s="779">
        <v>1736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790" t="s">
        <v>291</v>
      </c>
      <c r="F59" s="776"/>
      <c r="G59" s="777">
        <f>_xlfn.XLOOKUP(E59,'CP&amp;STAR'!$C$1:$C$500, 'CP&amp;STAR'!$M$1:$M$500)</f>
        <v>1171</v>
      </c>
      <c r="H59" s="776"/>
      <c r="I59" s="1034"/>
      <c r="J59" s="1034"/>
      <c r="K59" s="1034"/>
      <c r="L59" s="778" t="s">
        <v>385</v>
      </c>
      <c r="M59" s="779">
        <v>1404</v>
      </c>
      <c r="N59" s="776" t="s">
        <v>403</v>
      </c>
      <c r="O59" s="779">
        <v>3360</v>
      </c>
      <c r="P59" s="780">
        <v>4093</v>
      </c>
      <c r="Q59" s="787"/>
      <c r="R59" s="788"/>
      <c r="S59" s="788"/>
    </row>
    <row r="60" spans="1:19" x14ac:dyDescent="0.2">
      <c r="B60" s="773" t="str">
        <f t="shared" si="2"/>
        <v>949</v>
      </c>
      <c r="C60" s="774" t="str">
        <f>_xlfn.XLOOKUP(E60,'CP&amp;STAR'!$C$1:$C$500, 'CP&amp;STAR'!$B$1:$B$500)</f>
        <v>1290D209490025</v>
      </c>
      <c r="D60" s="775">
        <f>_xlfn.XLOOKUP(E60,'CP&amp;STAR'!$C$1:$C$500, 'CP&amp;STAR'!$D$1:$D$500)</f>
        <v>25</v>
      </c>
      <c r="E60" s="776" t="s">
        <v>114</v>
      </c>
      <c r="F60" s="776"/>
      <c r="G60" s="777">
        <f>_xlfn.XLOOKUP(E60,'CP&amp;STAR'!$C$1:$C$500, 'CP&amp;STAR'!$M$1:$M$500)</f>
        <v>1356</v>
      </c>
      <c r="H60" s="776"/>
      <c r="I60" s="1034"/>
      <c r="J60" s="1034"/>
      <c r="K60" s="1034"/>
      <c r="L60" s="778" t="s">
        <v>394</v>
      </c>
      <c r="M60" s="779">
        <v>1471</v>
      </c>
      <c r="N60" s="776" t="s">
        <v>453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944</v>
      </c>
      <c r="C61" s="774" t="str">
        <f>_xlfn.XLOOKUP(E61,'CP&amp;STAR'!$C$1:$C$500, 'CP&amp;STAR'!$B$1:$B$500)</f>
        <v>1290H409440025</v>
      </c>
      <c r="D61" s="775">
        <f>_xlfn.XLOOKUP(E61,'CP&amp;STAR'!$C$1:$C$500, 'CP&amp;STAR'!$D$1:$D$500)</f>
        <v>25</v>
      </c>
      <c r="E61" s="776" t="s">
        <v>352</v>
      </c>
      <c r="F61" s="776"/>
      <c r="G61" s="777">
        <f>_xlfn.XLOOKUP(E61,'CP&amp;STAR'!$C$1:$C$500, 'CP&amp;STAR'!$M$1:$M$500)</f>
        <v>961</v>
      </c>
      <c r="H61" s="776"/>
      <c r="I61" s="1034"/>
      <c r="J61" s="1034"/>
      <c r="K61" s="1034"/>
      <c r="L61" s="778" t="s">
        <v>398</v>
      </c>
      <c r="M61" s="779">
        <v>720</v>
      </c>
      <c r="N61" s="776" t="s">
        <v>503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95125</v>
      </c>
      <c r="B62" s="773" t="str">
        <f t="shared" si="2"/>
        <v>951</v>
      </c>
      <c r="C62" s="774" t="str">
        <f>_xlfn.XLOOKUP(E62,'CP&amp;STAR'!$C$1:$C$500, 'CP&amp;STAR'!$B$1:$B$500)</f>
        <v>1290D209510025</v>
      </c>
      <c r="D62" s="775">
        <f>_xlfn.XLOOKUP(E62,'CP&amp;STAR'!$C$1:$C$500, 'CP&amp;STAR'!$D$1:$D$500)</f>
        <v>25</v>
      </c>
      <c r="E62" s="776" t="s">
        <v>116</v>
      </c>
      <c r="F62" s="776"/>
      <c r="G62" s="777">
        <f>_xlfn.XLOOKUP(E62,'CP&amp;STAR'!$C$1:$C$500, 'CP&amp;STAR'!$M$1:$M$500)</f>
        <v>622</v>
      </c>
      <c r="H62" s="776"/>
      <c r="I62" s="1034"/>
      <c r="J62" s="1034"/>
      <c r="K62" s="1034"/>
      <c r="L62" s="778" t="s">
        <v>400</v>
      </c>
      <c r="M62" s="779">
        <v>998</v>
      </c>
      <c r="N62" s="776" t="s">
        <v>404</v>
      </c>
      <c r="O62" s="779">
        <v>320</v>
      </c>
      <c r="P62" s="780">
        <v>817</v>
      </c>
      <c r="Q62" s="787"/>
      <c r="R62" s="788"/>
      <c r="S62" s="788"/>
    </row>
    <row r="63" spans="1:19" ht="20.25" x14ac:dyDescent="0.2">
      <c r="A63" s="765" t="str">
        <f t="shared" si="1"/>
        <v>95225</v>
      </c>
      <c r="B63" s="773" t="str">
        <f t="shared" si="2"/>
        <v>952</v>
      </c>
      <c r="C63" s="774" t="str">
        <f>_xlfn.XLOOKUP(E63,'CP&amp;STAR'!$C$1:$C$500, 'CP&amp;STAR'!$B$1:$B$500)</f>
        <v>1290D209520025</v>
      </c>
      <c r="D63" s="775">
        <f>_xlfn.XLOOKUP(E63,'CP&amp;STAR'!$C$1:$C$500, 'CP&amp;STAR'!$D$1:$D$500)</f>
        <v>25</v>
      </c>
      <c r="E63" s="790" t="s">
        <v>118</v>
      </c>
      <c r="F63" s="776"/>
      <c r="G63" s="777">
        <f>_xlfn.XLOOKUP(E63,'CP&amp;STAR'!$C$1:$C$500, 'CP&amp;STAR'!$M$1:$M$500)</f>
        <v>2588</v>
      </c>
      <c r="H63" s="776"/>
      <c r="I63" s="1034"/>
      <c r="J63" s="1034"/>
      <c r="K63" s="1034"/>
      <c r="L63" s="778" t="s">
        <v>429</v>
      </c>
      <c r="M63" s="779">
        <v>530</v>
      </c>
      <c r="N63" s="776" t="s">
        <v>555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952S25</v>
      </c>
      <c r="B64" s="773" t="str">
        <f t="shared" si="2"/>
        <v>952S</v>
      </c>
      <c r="C64" s="774" t="str">
        <f>_xlfn.XLOOKUP(E64,'CP&amp;STAR'!$C$1:$C$500, 'CP&amp;STAR'!$B$1:$B$500)</f>
        <v>1290D209521925</v>
      </c>
      <c r="D64" s="775">
        <f>_xlfn.XLOOKUP(E64,'CP&amp;STAR'!$C$1:$C$500, 'CP&amp;STAR'!$D$1:$D$500)</f>
        <v>25</v>
      </c>
      <c r="E64" s="790" t="s">
        <v>120</v>
      </c>
      <c r="F64" s="776"/>
      <c r="G64" s="777">
        <f>_xlfn.XLOOKUP(E64,'CP&amp;STAR'!$C$1:$C$500, 'CP&amp;STAR'!$M$1:$M$500)</f>
        <v>2443</v>
      </c>
      <c r="H64" s="776"/>
      <c r="I64" s="1034"/>
      <c r="J64" s="1034"/>
      <c r="K64" s="1034"/>
      <c r="L64" s="778" t="s">
        <v>434</v>
      </c>
      <c r="M64" s="779">
        <v>900</v>
      </c>
      <c r="N64" s="776" t="s">
        <v>455</v>
      </c>
      <c r="O64" s="779">
        <v>1280</v>
      </c>
      <c r="P64" s="780">
        <v>2386</v>
      </c>
      <c r="Q64" s="787"/>
      <c r="R64" s="788"/>
      <c r="S64" s="788"/>
    </row>
    <row r="65" spans="1:19" x14ac:dyDescent="0.2">
      <c r="A65" s="765" t="str">
        <f t="shared" si="1"/>
        <v>952SX25</v>
      </c>
      <c r="B65" s="773" t="str">
        <f t="shared" si="2"/>
        <v>952SX</v>
      </c>
      <c r="C65" s="774" t="str">
        <f>_xlfn.XLOOKUP(E65,'CP&amp;STAR'!$C$1:$C$500, 'CP&amp;STAR'!$B$1:$B$500)</f>
        <v>1290D209527325</v>
      </c>
      <c r="D65" s="775">
        <f>_xlfn.XLOOKUP(E65,'CP&amp;STAR'!$C$1:$C$500, 'CP&amp;STAR'!$D$1:$D$500)</f>
        <v>25</v>
      </c>
      <c r="E65" s="776" t="s">
        <v>122</v>
      </c>
      <c r="F65" s="776"/>
      <c r="G65" s="777">
        <f>_xlfn.XLOOKUP(E65,'CP&amp;STAR'!$C$1:$C$500, 'CP&amp;STAR'!$M$1:$M$500)</f>
        <v>1264</v>
      </c>
      <c r="H65" s="776"/>
      <c r="I65" s="1034"/>
      <c r="J65" s="1034"/>
      <c r="K65" s="1034"/>
      <c r="L65" s="778" t="s">
        <v>426</v>
      </c>
      <c r="M65" s="779">
        <v>2677</v>
      </c>
      <c r="N65" s="776" t="s">
        <v>504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95325</v>
      </c>
      <c r="B66" s="773" t="str">
        <f t="shared" ref="B66:B97" si="3">IFERROR(TRIM(_xlfn.TEXTBEFORE(_xlfn.TEXTAFTER(E66, "-"), "-")),"")</f>
        <v>953</v>
      </c>
      <c r="C66" s="774" t="str">
        <f>_xlfn.XLOOKUP(E66,'CP&amp;STAR'!$C$1:$C$500, 'CP&amp;STAR'!$B$1:$B$500)</f>
        <v>1290D209530025</v>
      </c>
      <c r="D66" s="775">
        <f>_xlfn.XLOOKUP(E66,'CP&amp;STAR'!$C$1:$C$500, 'CP&amp;STAR'!$D$1:$D$500)</f>
        <v>25</v>
      </c>
      <c r="E66" s="776" t="s">
        <v>124</v>
      </c>
      <c r="F66" s="776"/>
      <c r="G66" s="777">
        <f>_xlfn.XLOOKUP(E66,'CP&amp;STAR'!$C$1:$C$500, 'CP&amp;STAR'!$M$1:$M$500)</f>
        <v>1736</v>
      </c>
      <c r="H66" s="776"/>
      <c r="I66" s="1034"/>
      <c r="J66" s="1034"/>
      <c r="K66" s="1034"/>
      <c r="L66" s="778" t="s">
        <v>427</v>
      </c>
      <c r="M66" s="779">
        <v>3178</v>
      </c>
      <c r="N66" s="776" t="s">
        <v>467</v>
      </c>
      <c r="O66" s="779">
        <v>640</v>
      </c>
      <c r="P66" s="780">
        <v>2754</v>
      </c>
      <c r="Q66" s="787"/>
      <c r="R66" s="788"/>
      <c r="S66" s="788"/>
    </row>
    <row r="67" spans="1:19" x14ac:dyDescent="0.2">
      <c r="A67" s="765" t="str">
        <f t="shared" si="1"/>
        <v>953S25</v>
      </c>
      <c r="B67" s="773" t="str">
        <f t="shared" si="3"/>
        <v>953S</v>
      </c>
      <c r="C67" s="774" t="str">
        <f>_xlfn.XLOOKUP(E67,'CP&amp;STAR'!$C$1:$C$500, 'CP&amp;STAR'!$B$1:$B$500)</f>
        <v>1290D209531925</v>
      </c>
      <c r="D67" s="775">
        <f>_xlfn.XLOOKUP(E67,'CP&amp;STAR'!$C$1:$C$500, 'CP&amp;STAR'!$D$1:$D$500)</f>
        <v>25</v>
      </c>
      <c r="E67" s="776" t="s">
        <v>126</v>
      </c>
      <c r="F67" s="776"/>
      <c r="G67" s="777">
        <f>_xlfn.XLOOKUP(E67,'CP&amp;STAR'!$C$1:$C$500, 'CP&amp;STAR'!$M$1:$M$500)</f>
        <v>1404</v>
      </c>
      <c r="H67" s="776"/>
      <c r="I67" s="1034"/>
      <c r="J67" s="1034"/>
      <c r="K67" s="1034"/>
      <c r="L67" s="778" t="s">
        <v>458</v>
      </c>
      <c r="M67" s="779">
        <v>2071</v>
      </c>
      <c r="N67" s="776" t="s">
        <v>406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96625</v>
      </c>
      <c r="B68" s="773" t="str">
        <f t="shared" si="3"/>
        <v>966</v>
      </c>
      <c r="C68" s="784" t="str">
        <f>_xlfn.XLOOKUP(E68,'CP&amp;STAR'!$C$1:$C$500, 'CP&amp;STAR'!$B$1:$B$500)</f>
        <v>1290D209660025</v>
      </c>
      <c r="D68" s="775">
        <f>_xlfn.XLOOKUP(E68,'CP&amp;STAR'!$C$1:$C$500, 'CP&amp;STAR'!$D$1:$D$500)</f>
        <v>25</v>
      </c>
      <c r="E68" s="776" t="s">
        <v>128</v>
      </c>
      <c r="F68" s="776"/>
      <c r="G68" s="777">
        <f>_xlfn.XLOOKUP(E68,'CP&amp;STAR'!$C$1:$C$500, 'CP&amp;STAR'!$M$1:$M$500)</f>
        <v>1471</v>
      </c>
      <c r="H68" s="776"/>
      <c r="I68" s="1034"/>
      <c r="J68" s="1034"/>
      <c r="K68" s="1034"/>
      <c r="L68" s="778" t="s">
        <v>380</v>
      </c>
      <c r="M68" s="779">
        <v>110</v>
      </c>
      <c r="N68" s="776" t="s">
        <v>407</v>
      </c>
      <c r="O68" s="779">
        <v>6400</v>
      </c>
      <c r="P68" s="780">
        <v>3845</v>
      </c>
      <c r="Q68" s="787"/>
      <c r="R68" s="788"/>
      <c r="S68" s="788"/>
    </row>
    <row r="69" spans="1:19" x14ac:dyDescent="0.2">
      <c r="A69" s="765" t="str">
        <f t="shared" si="1"/>
        <v>96725</v>
      </c>
      <c r="B69" s="773" t="str">
        <f t="shared" si="3"/>
        <v>967</v>
      </c>
      <c r="C69" s="784" t="str">
        <f>_xlfn.XLOOKUP(E69,'CP&amp;STAR'!$C$1:$C$500, 'CP&amp;STAR'!$B$1:$B$500)</f>
        <v>1290D209670025</v>
      </c>
      <c r="D69" s="775">
        <f>_xlfn.XLOOKUP(E69,'CP&amp;STAR'!$C$1:$C$500, 'CP&amp;STAR'!$D$1:$D$500)</f>
        <v>25</v>
      </c>
      <c r="E69" s="776" t="s">
        <v>130</v>
      </c>
      <c r="F69" s="776"/>
      <c r="G69" s="777">
        <f>_xlfn.XLOOKUP(E69,'CP&amp;STAR'!$C$1:$C$500, 'CP&amp;STAR'!$M$1:$M$500)</f>
        <v>720</v>
      </c>
      <c r="H69" s="776" t="s">
        <v>493</v>
      </c>
      <c r="I69" s="1034"/>
      <c r="J69" s="1034"/>
      <c r="K69" s="1034"/>
      <c r="L69" s="791" t="s">
        <v>459</v>
      </c>
      <c r="M69" s="779">
        <v>967</v>
      </c>
      <c r="N69" s="776" t="s">
        <v>408</v>
      </c>
      <c r="O69" s="779">
        <v>3200</v>
      </c>
      <c r="P69" s="780">
        <v>4835</v>
      </c>
      <c r="Q69" s="787"/>
      <c r="R69" s="788"/>
      <c r="S69" s="788"/>
    </row>
    <row r="70" spans="1:19" x14ac:dyDescent="0.2">
      <c r="A70" s="765" t="str">
        <f t="shared" si="1"/>
        <v>967S25</v>
      </c>
      <c r="B70" s="773" t="str">
        <f t="shared" si="3"/>
        <v>967S</v>
      </c>
      <c r="C70" s="784" t="str">
        <f>_xlfn.XLOOKUP(E70,'CP&amp;STAR'!$C$1:$C$500, 'CP&amp;STAR'!$B$1:$B$500)</f>
        <v>1290D209671925</v>
      </c>
      <c r="D70" s="775">
        <f>_xlfn.XLOOKUP(E70,'CP&amp;STAR'!$C$1:$C$500, 'CP&amp;STAR'!$D$1:$D$500)</f>
        <v>25</v>
      </c>
      <c r="E70" s="776" t="s">
        <v>132</v>
      </c>
      <c r="F70" s="776"/>
      <c r="G70" s="777">
        <f>_xlfn.XLOOKUP(E70,'CP&amp;STAR'!$C$1:$C$500, 'CP&amp;STAR'!$M$1:$M$500)</f>
        <v>998</v>
      </c>
      <c r="H70" s="776" t="s">
        <v>303</v>
      </c>
      <c r="I70" s="1034"/>
      <c r="J70" s="1034"/>
      <c r="K70" s="1034"/>
      <c r="L70" s="791" t="s">
        <v>460</v>
      </c>
      <c r="M70" s="779">
        <v>3315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98425</v>
      </c>
      <c r="B71" s="773" t="str">
        <f t="shared" si="3"/>
        <v>984</v>
      </c>
      <c r="C71" s="784" t="str">
        <f>_xlfn.XLOOKUP(E71,'CP&amp;STAR'!$C$1:$C$500, 'CP&amp;STAR'!$B$1:$B$500)</f>
        <v>1290D209840025</v>
      </c>
      <c r="D71" s="775">
        <f>_xlfn.XLOOKUP(E71,'CP&amp;STAR'!$C$1:$C$500, 'CP&amp;STAR'!$D$1:$D$500)</f>
        <v>25</v>
      </c>
      <c r="E71" s="784" t="s">
        <v>292</v>
      </c>
      <c r="G71" s="792">
        <f>_xlfn.XLOOKUP(E71,'CP&amp;STAR'!$C$1:$C$500, 'CP&amp;STAR'!$M$1:$M$500)</f>
        <v>530</v>
      </c>
      <c r="L71" s="778" t="s">
        <v>389</v>
      </c>
      <c r="M71" s="779">
        <v>2106</v>
      </c>
      <c r="N71" s="776" t="s">
        <v>444</v>
      </c>
      <c r="O71" s="779">
        <v>320</v>
      </c>
      <c r="P71" s="780">
        <v>1994</v>
      </c>
      <c r="Q71" s="787"/>
      <c r="R71" s="788"/>
      <c r="S71" s="788"/>
    </row>
    <row r="72" spans="1:19" x14ac:dyDescent="0.2">
      <c r="A72" s="765" t="str">
        <f t="shared" si="1"/>
        <v>991-1825</v>
      </c>
      <c r="B72" s="773" t="s">
        <v>160</v>
      </c>
      <c r="C72" s="784" t="str">
        <f>_xlfn.XLOOKUP(E72,'CP&amp;STAR'!$C$1:$C$500, 'CP&amp;STAR'!$B$1:$B$500)</f>
        <v>1290D209911825</v>
      </c>
      <c r="D72" s="775">
        <f>_xlfn.XLOOKUP(E72,'CP&amp;STAR'!$C$1:$C$500, 'CP&amp;STAR'!$D$1:$D$500)</f>
        <v>25</v>
      </c>
      <c r="E72" s="784" t="s">
        <v>293</v>
      </c>
      <c r="G72" s="792">
        <f>_xlfn.XLOOKUP(E72,'CP&amp;STAR'!$C$1:$C$500, 'CP&amp;STAR'!$M$1:$M$500)</f>
        <v>900</v>
      </c>
      <c r="L72" s="778" t="s">
        <v>461</v>
      </c>
      <c r="M72" s="779">
        <v>1212</v>
      </c>
      <c r="N72" s="776" t="s">
        <v>409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BS0425</v>
      </c>
      <c r="B73" s="773" t="str">
        <f t="shared" si="3"/>
        <v>BS04</v>
      </c>
      <c r="C73" s="784" t="str">
        <f>_xlfn.XLOOKUP(E73,'CP&amp;STAR'!$C$1:$C$500, 'CP&amp;STAR'!$B$1:$B$500)</f>
        <v>1290D913840025</v>
      </c>
      <c r="D73" s="775">
        <f>_xlfn.XLOOKUP(E73,'CP&amp;STAR'!$C$1:$C$500, 'CP&amp;STAR'!$D$1:$D$500)</f>
        <v>25</v>
      </c>
      <c r="E73" s="793" t="s">
        <v>315</v>
      </c>
      <c r="F73" s="776"/>
      <c r="G73" s="777">
        <f>_xlfn.XLOOKUP(E73,'CP&amp;STAR'!$C$1:$C$500, 'CP&amp;STAR'!$M$1:$M$500)</f>
        <v>2677</v>
      </c>
      <c r="H73" s="776"/>
      <c r="I73" s="1034"/>
      <c r="J73" s="1034"/>
      <c r="K73" s="1034"/>
      <c r="L73" s="778" t="s">
        <v>395</v>
      </c>
      <c r="M73" s="779">
        <v>2533</v>
      </c>
      <c r="N73" s="776" t="s">
        <v>410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BS04A25</v>
      </c>
      <c r="B74" s="773" t="str">
        <f t="shared" si="3"/>
        <v>BS04A</v>
      </c>
      <c r="C74" s="784" t="str">
        <f>_xlfn.XLOOKUP(E74,'CP&amp;STAR'!$C$1:$C$500, 'CP&amp;STAR'!$B$1:$B$500)</f>
        <v>1290D913840125</v>
      </c>
      <c r="D74" s="775">
        <f>_xlfn.XLOOKUP(E74,'CP&amp;STAR'!$C$1:$C$500, 'CP&amp;STAR'!$D$1:$D$500)</f>
        <v>25</v>
      </c>
      <c r="E74" s="793" t="s">
        <v>314</v>
      </c>
      <c r="F74" s="776"/>
      <c r="G74" s="777">
        <f>_xlfn.XLOOKUP(E74,'CP&amp;STAR'!$C$1:$C$500, 'CP&amp;STAR'!$M$1:$M$500)</f>
        <v>3178</v>
      </c>
      <c r="H74" s="776"/>
      <c r="I74" s="1034"/>
      <c r="J74" s="1034"/>
      <c r="K74" s="1034"/>
      <c r="L74" s="778" t="s">
        <v>462</v>
      </c>
      <c r="M74" s="779">
        <v>982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BS05S25</v>
      </c>
      <c r="B75" s="773" t="str">
        <f t="shared" si="3"/>
        <v>BS05S</v>
      </c>
      <c r="C75" s="784" t="str">
        <f>_xlfn.XLOOKUP(E75,'CP&amp;STAR'!$C$1:$C$500, 'CP&amp;STAR'!$B$1:$B$500)</f>
        <v>1290D913851925</v>
      </c>
      <c r="D75" s="775">
        <f>_xlfn.XLOOKUP(E75,'CP&amp;STAR'!$C$1:$C$500, 'CP&amp;STAR'!$D$1:$D$500)</f>
        <v>25</v>
      </c>
      <c r="E75" s="793" t="s">
        <v>326</v>
      </c>
      <c r="F75" s="776"/>
      <c r="G75" s="777">
        <f>_xlfn.XLOOKUP(E75,'CP&amp;STAR'!$C$1:$C$500, 'CP&amp;STAR'!$M$1:$M$500)</f>
        <v>0</v>
      </c>
      <c r="H75" s="776"/>
      <c r="I75" s="1034"/>
      <c r="J75" s="1034"/>
      <c r="K75" s="1034"/>
      <c r="L75" s="778" t="s">
        <v>401</v>
      </c>
      <c r="M75" s="779">
        <v>2735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BS1425</v>
      </c>
      <c r="B76" s="773" t="str">
        <f t="shared" si="3"/>
        <v>BS14</v>
      </c>
      <c r="C76" s="784" t="str">
        <f>_xlfn.XLOOKUP(E76,'CP&amp;STAR'!$C$1:$C$500, 'CP&amp;STAR'!$B$1:$B$500)</f>
        <v>1290D215840025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414</v>
      </c>
      <c r="M76" s="779">
        <v>2016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HT1125</v>
      </c>
      <c r="B77" s="773" t="str">
        <f t="shared" si="3"/>
        <v>HT11</v>
      </c>
      <c r="C77" s="784" t="str">
        <f>_xlfn.XLOOKUP(E77,'CP&amp;STAR'!$C$1:$C$500, 'CP&amp;STAR'!$B$1:$B$500)</f>
        <v>1290D215510025</v>
      </c>
      <c r="D77" s="775">
        <f>_xlfn.XLOOKUP(E77,'CP&amp;STAR'!$C$1:$C$500, 'CP&amp;STAR'!$D$1:$D$500)</f>
        <v>25</v>
      </c>
      <c r="E77" s="793" t="s">
        <v>316</v>
      </c>
      <c r="F77" s="776"/>
      <c r="G77" s="777">
        <f>_xlfn.XLOOKUP(E77,'CP&amp;STAR'!$C$1:$C$500, 'CP&amp;STAR'!$M$1:$M$500)</f>
        <v>2071</v>
      </c>
      <c r="H77" s="776"/>
      <c r="I77" s="1034"/>
      <c r="J77" s="1034"/>
      <c r="K77" s="1034"/>
      <c r="L77" s="778" t="s">
        <v>418</v>
      </c>
      <c r="M77" s="779">
        <v>6516</v>
      </c>
      <c r="N77" s="776" t="s">
        <v>556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HT11GP25</v>
      </c>
      <c r="B78" s="773" t="str">
        <f t="shared" si="3"/>
        <v>HT11GP</v>
      </c>
      <c r="C78" s="784" t="str">
        <f>_xlfn.XLOOKUP(E78,'CP&amp;STAR'!$C$1:$C$500, 'CP&amp;STAR'!$B$1:$B$500)</f>
        <v>1290D215514925</v>
      </c>
      <c r="D78" s="775">
        <f>_xlfn.XLOOKUP(E78,'CP&amp;STAR'!$C$1:$C$500, 'CP&amp;STAR'!$D$1:$D$500)</f>
        <v>25</v>
      </c>
      <c r="E78" s="793" t="s">
        <v>317</v>
      </c>
      <c r="F78" s="776"/>
      <c r="G78" s="777">
        <f>_xlfn.XLOOKUP(E78,'CP&amp;STAR'!$C$1:$C$500, 'CP&amp;STAR'!$M$1:$M$500)</f>
        <v>0</v>
      </c>
      <c r="H78" s="776"/>
      <c r="I78" s="1034"/>
      <c r="J78" s="1034"/>
      <c r="K78" s="1034"/>
      <c r="L78" s="778" t="s">
        <v>412</v>
      </c>
      <c r="M78" s="779">
        <v>6330</v>
      </c>
      <c r="N78" s="776" t="s">
        <v>480</v>
      </c>
      <c r="O78" s="779">
        <v>320</v>
      </c>
      <c r="P78" s="780">
        <v>642</v>
      </c>
      <c r="Q78" s="787"/>
      <c r="R78" s="788"/>
      <c r="S78" s="788"/>
    </row>
    <row r="79" spans="1:19" x14ac:dyDescent="0.2">
      <c r="A79" s="765" t="str">
        <f t="shared" si="4"/>
        <v>HT1225</v>
      </c>
      <c r="B79" s="773" t="str">
        <f t="shared" si="3"/>
        <v>HT12</v>
      </c>
      <c r="C79" s="784" t="str">
        <f>_xlfn.XLOOKUP(E79,'CP&amp;STAR'!$C$1:$C$500, 'CP&amp;STAR'!$B$1:$B$500)</f>
        <v>1290D215520025</v>
      </c>
      <c r="D79" s="775">
        <f>_xlfn.XLOOKUP(E79,'CP&amp;STAR'!$C$1:$C$500, 'CP&amp;STAR'!$D$1:$D$500)</f>
        <v>25</v>
      </c>
      <c r="E79" s="793" t="s">
        <v>318</v>
      </c>
      <c r="F79" s="776"/>
      <c r="G79" s="777">
        <f>_xlfn.XLOOKUP(E79,'CP&amp;STAR'!$C$1:$C$500, 'CP&amp;STAR'!$M$1:$M$500)</f>
        <v>110</v>
      </c>
      <c r="H79" s="776"/>
      <c r="I79" s="1034"/>
      <c r="J79" s="1034"/>
      <c r="K79" s="1034"/>
      <c r="L79" s="778" t="s">
        <v>412</v>
      </c>
      <c r="M79" s="779">
        <v>2527</v>
      </c>
      <c r="N79" s="776" t="s">
        <v>411</v>
      </c>
      <c r="O79" s="779">
        <v>1280</v>
      </c>
      <c r="P79" s="780">
        <v>4766</v>
      </c>
      <c r="Q79" s="787"/>
      <c r="R79" s="788"/>
      <c r="S79" s="788"/>
    </row>
    <row r="80" spans="1:19" x14ac:dyDescent="0.2">
      <c r="A80" s="765" t="str">
        <f t="shared" si="4"/>
        <v>HT12S25</v>
      </c>
      <c r="B80" s="773" t="str">
        <f t="shared" si="3"/>
        <v>HT12S</v>
      </c>
      <c r="C80" s="784" t="str">
        <f>_xlfn.XLOOKUP(E80,'CP&amp;STAR'!$C$1:$C$500, 'CP&amp;STAR'!$B$1:$B$500)</f>
        <v>1290D215521925</v>
      </c>
      <c r="D80" s="775">
        <f>_xlfn.XLOOKUP(E80,'CP&amp;STAR'!$C$1:$C$500, 'CP&amp;STAR'!$D$1:$D$500)</f>
        <v>25</v>
      </c>
      <c r="E80" s="793" t="s">
        <v>319</v>
      </c>
      <c r="F80" s="776"/>
      <c r="G80" s="777">
        <f>_xlfn.XLOOKUP(E80,'CP&amp;STAR'!$C$1:$C$500, 'CP&amp;STAR'!$M$1:$M$500)</f>
        <v>967</v>
      </c>
      <c r="H80" s="776"/>
      <c r="I80" s="1034"/>
      <c r="J80" s="1034"/>
      <c r="K80" s="1034"/>
      <c r="L80" s="778" t="s">
        <v>463</v>
      </c>
      <c r="M80" s="779">
        <v>6217</v>
      </c>
      <c r="N80" s="776" t="s">
        <v>411</v>
      </c>
      <c r="O80" s="779">
        <v>4000</v>
      </c>
      <c r="P80" s="780">
        <v>2046</v>
      </c>
      <c r="Q80" s="787"/>
      <c r="R80" s="788"/>
      <c r="S80" s="788"/>
    </row>
    <row r="81" spans="1:19" x14ac:dyDescent="0.2">
      <c r="A81" s="765" t="str">
        <f t="shared" si="4"/>
        <v>HT12SX25</v>
      </c>
      <c r="B81" s="773" t="str">
        <f t="shared" si="3"/>
        <v>HT12SX</v>
      </c>
      <c r="C81" s="784" t="str">
        <f>_xlfn.XLOOKUP(E81,'CP&amp;STAR'!$C$1:$C$500, 'CP&amp;STAR'!$B$1:$B$500)</f>
        <v>1290D215527325</v>
      </c>
      <c r="D81" s="775">
        <f>_xlfn.XLOOKUP(E81,'CP&amp;STAR'!$C$1:$C$500, 'CP&amp;STAR'!$D$1:$D$500)</f>
        <v>25</v>
      </c>
      <c r="E81" s="793" t="s">
        <v>147</v>
      </c>
      <c r="F81" s="776"/>
      <c r="G81" s="777">
        <f>_xlfn.XLOOKUP(E81,'CP&amp;STAR'!$C$1:$C$500, 'CP&amp;STAR'!$M$1:$M$500)</f>
        <v>3315</v>
      </c>
      <c r="H81" s="776"/>
      <c r="I81" s="1034"/>
      <c r="J81" s="1034"/>
      <c r="K81" s="1034"/>
      <c r="L81" s="778" t="s">
        <v>464</v>
      </c>
      <c r="M81" s="779">
        <v>1838</v>
      </c>
      <c r="N81" s="776" t="s">
        <v>557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HT1325</v>
      </c>
      <c r="B82" s="773" t="str">
        <f t="shared" si="3"/>
        <v>HT13</v>
      </c>
      <c r="C82" s="784" t="str">
        <f>_xlfn.XLOOKUP(E82,'CP&amp;STAR'!$C$1:$C$500, 'CP&amp;STAR'!$B$1:$B$500)</f>
        <v>1290D215530025</v>
      </c>
      <c r="D82" s="775">
        <f>_xlfn.XLOOKUP(E82,'CP&amp;STAR'!$C$1:$C$500, 'CP&amp;STAR'!$D$1:$D$500)</f>
        <v>25</v>
      </c>
      <c r="E82" s="793" t="s">
        <v>36</v>
      </c>
      <c r="F82" s="776"/>
      <c r="G82" s="777">
        <f>_xlfn.XLOOKUP(E82,'CP&amp;STAR'!$C$1:$C$500, 'CP&amp;STAR'!$M$1:$M$500)</f>
        <v>2106</v>
      </c>
      <c r="H82" s="776"/>
      <c r="I82" s="1034"/>
      <c r="J82" s="1034"/>
      <c r="K82" s="1034"/>
      <c r="L82" s="778" t="s">
        <v>509</v>
      </c>
      <c r="M82" s="779">
        <v>3340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HT13S25</v>
      </c>
      <c r="B83" s="773" t="str">
        <f t="shared" si="3"/>
        <v>HT13S</v>
      </c>
      <c r="C83" s="784" t="str">
        <f>_xlfn.XLOOKUP(E83,'CP&amp;STAR'!$C$1:$C$500, 'CP&amp;STAR'!$B$1:$B$500)</f>
        <v>1290D215531925</v>
      </c>
      <c r="D83" s="775">
        <f>_xlfn.XLOOKUP(E83,'CP&amp;STAR'!$C$1:$C$500, 'CP&amp;STAR'!$D$1:$D$500)</f>
        <v>25</v>
      </c>
      <c r="E83" s="793" t="s">
        <v>38</v>
      </c>
      <c r="F83" s="776"/>
      <c r="G83" s="777">
        <f>_xlfn.XLOOKUP(E83,'CP&amp;STAR'!$C$1:$C$500, 'CP&amp;STAR'!$M$1:$M$500)</f>
        <v>1212</v>
      </c>
      <c r="H83" s="776"/>
      <c r="I83" s="1034"/>
      <c r="J83" s="1034"/>
      <c r="K83" s="1034"/>
      <c r="L83" s="778" t="s">
        <v>465</v>
      </c>
      <c r="M83" s="779">
        <v>1403</v>
      </c>
      <c r="N83" s="776" t="s">
        <v>413</v>
      </c>
      <c r="O83" s="779">
        <v>400</v>
      </c>
      <c r="P83" s="780">
        <v>792</v>
      </c>
      <c r="Q83" s="787"/>
      <c r="R83" s="788"/>
      <c r="S83" s="788"/>
    </row>
    <row r="84" spans="1:19" x14ac:dyDescent="0.2">
      <c r="A84" s="765" t="str">
        <f t="shared" si="4"/>
        <v>HG1625</v>
      </c>
      <c r="B84" s="773" t="str">
        <f t="shared" si="3"/>
        <v>HG16</v>
      </c>
      <c r="C84" s="784" t="str">
        <f>_xlfn.XLOOKUP(E84,'CP&amp;STAR'!$C$1:$C$500, 'CP&amp;STAR'!$B$1:$B$500)</f>
        <v>1290D215660025</v>
      </c>
      <c r="D84" s="775">
        <f>_xlfn.XLOOKUP(E84,'CP&amp;STAR'!$C$1:$C$500, 'CP&amp;STAR'!$D$1:$D$500)</f>
        <v>25</v>
      </c>
      <c r="E84" s="793" t="s">
        <v>40</v>
      </c>
      <c r="F84" s="776"/>
      <c r="G84" s="777">
        <f>_xlfn.XLOOKUP(E84,'CP&amp;STAR'!$C$1:$C$500, 'CP&amp;STAR'!$M$1:$M$500)</f>
        <v>2533</v>
      </c>
      <c r="H84" s="776"/>
      <c r="I84" s="1034"/>
      <c r="J84" s="1034"/>
      <c r="K84" s="1034"/>
      <c r="L84" s="778" t="s">
        <v>465</v>
      </c>
      <c r="M84" s="779">
        <v>1000</v>
      </c>
      <c r="N84" s="776" t="s">
        <v>414</v>
      </c>
      <c r="O84" s="779">
        <v>560</v>
      </c>
      <c r="P84" s="780">
        <v>1456</v>
      </c>
      <c r="Q84" s="787"/>
      <c r="R84" s="788"/>
      <c r="S84" s="788"/>
    </row>
    <row r="85" spans="1:19" x14ac:dyDescent="0.2">
      <c r="A85" s="765" t="str">
        <f t="shared" si="4"/>
        <v>HG1725</v>
      </c>
      <c r="B85" s="773" t="str">
        <f t="shared" si="3"/>
        <v>HG17</v>
      </c>
      <c r="C85" s="784" t="str">
        <f>_xlfn.XLOOKUP(E85,'CP&amp;STAR'!$C$1:$C$500, 'CP&amp;STAR'!$B$1:$B$500)</f>
        <v>1290D215670025</v>
      </c>
      <c r="D85" s="775">
        <f>_xlfn.XLOOKUP(E85,'CP&amp;STAR'!$C$1:$C$500, 'CP&amp;STAR'!$D$1:$D$500)</f>
        <v>25</v>
      </c>
      <c r="E85" s="793" t="s">
        <v>42</v>
      </c>
      <c r="F85" s="776"/>
      <c r="G85" s="777">
        <f>_xlfn.XLOOKUP(E85,'CP&amp;STAR'!$C$1:$C$500, 'CP&amp;STAR'!$M$1:$M$500)</f>
        <v>982</v>
      </c>
      <c r="H85" s="776"/>
      <c r="I85" s="1034"/>
      <c r="J85" s="1034"/>
      <c r="K85" s="1034"/>
      <c r="L85" s="778" t="s">
        <v>536</v>
      </c>
      <c r="M85" s="779">
        <v>2010</v>
      </c>
      <c r="N85" s="776" t="s">
        <v>415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HG17S25</v>
      </c>
      <c r="B86" s="773" t="str">
        <f t="shared" si="3"/>
        <v>HG17S</v>
      </c>
      <c r="C86" s="784" t="str">
        <f>_xlfn.XLOOKUP(E86,'CP&amp;STAR'!$C$1:$C$500, 'CP&amp;STAR'!$B$1:$B$500)</f>
        <v>1290D215671925</v>
      </c>
      <c r="D86" s="775">
        <f>_xlfn.XLOOKUP(E86,'CP&amp;STAR'!$C$1:$C$500, 'CP&amp;STAR'!$D$1:$D$500)</f>
        <v>25</v>
      </c>
      <c r="E86" s="793" t="s">
        <v>46</v>
      </c>
      <c r="F86" s="776"/>
      <c r="G86" s="777">
        <f>_xlfn.XLOOKUP(E86,'CP&amp;STAR'!$C$1:$C$500, 'CP&amp;STAR'!$M$1:$M$500)</f>
        <v>2735</v>
      </c>
      <c r="H86" s="776"/>
      <c r="I86" s="1034"/>
      <c r="J86" s="1034"/>
      <c r="K86" s="1034"/>
      <c r="L86" s="778" t="s">
        <v>466</v>
      </c>
      <c r="M86" s="779">
        <v>2305</v>
      </c>
      <c r="N86" s="776" t="s">
        <v>416</v>
      </c>
      <c r="O86" s="779">
        <v>800</v>
      </c>
      <c r="P86" s="780">
        <v>2525</v>
      </c>
      <c r="Q86" s="787"/>
      <c r="R86" s="788"/>
      <c r="S86" s="788"/>
    </row>
    <row r="87" spans="1:19" x14ac:dyDescent="0.2">
      <c r="A87" s="765" t="str">
        <f t="shared" si="4"/>
        <v>VT1125</v>
      </c>
      <c r="B87" s="773" t="str">
        <f t="shared" si="3"/>
        <v>VT11</v>
      </c>
      <c r="C87" s="784" t="str">
        <f>_xlfn.XLOOKUP(E87,'CP&amp;STAR'!$C$1:$C$500, 'CP&amp;STAR'!$B$1:$B$500)</f>
        <v>1290D215480025</v>
      </c>
      <c r="D87" s="775">
        <f>_xlfn.XLOOKUP(E87,'CP&amp;STAR'!$C$1:$C$500, 'CP&amp;STAR'!$D$1:$D$500)</f>
        <v>25</v>
      </c>
      <c r="E87" s="793" t="s">
        <v>30</v>
      </c>
      <c r="F87" s="776"/>
      <c r="G87" s="777">
        <f>_xlfn.XLOOKUP(E87,'CP&amp;STAR'!$C$1:$C$500, 'CP&amp;STAR'!$M$1:$M$500)</f>
        <v>2016</v>
      </c>
      <c r="H87" s="776"/>
      <c r="I87" s="1034"/>
      <c r="J87" s="1034"/>
      <c r="K87" s="1034"/>
      <c r="L87" s="778" t="s">
        <v>466</v>
      </c>
      <c r="M87" s="779">
        <v>2174</v>
      </c>
      <c r="N87" s="776" t="s">
        <v>417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VT1225</v>
      </c>
      <c r="B88" s="773" t="str">
        <f t="shared" si="3"/>
        <v>VT12</v>
      </c>
      <c r="C88" s="784" t="str">
        <f>_xlfn.XLOOKUP(E88,'CP&amp;STAR'!$C$1:$C$500, 'CP&amp;STAR'!$B$1:$B$500)</f>
        <v>1290D215490025</v>
      </c>
      <c r="D88" s="775">
        <f>_xlfn.XLOOKUP(E88,'CP&amp;STAR'!$C$1:$C$500, 'CP&amp;STAR'!$D$1:$D$500)</f>
        <v>25</v>
      </c>
      <c r="E88" s="793" t="s">
        <v>32</v>
      </c>
      <c r="F88" s="776"/>
      <c r="G88" s="777">
        <f>_xlfn.XLOOKUP(E88,'CP&amp;STAR'!$C$1:$C$500, 'CP&amp;STAR'!$M$1:$M$500)</f>
        <v>6516</v>
      </c>
      <c r="H88" s="776"/>
      <c r="I88" s="1034"/>
      <c r="J88" s="1034"/>
      <c r="K88" s="1034"/>
      <c r="L88" s="778" t="s">
        <v>467</v>
      </c>
      <c r="M88" s="779">
        <v>3394</v>
      </c>
      <c r="N88" s="776" t="s">
        <v>418</v>
      </c>
      <c r="O88" s="779">
        <v>2400</v>
      </c>
      <c r="P88" s="780">
        <v>4116</v>
      </c>
      <c r="Q88" s="787"/>
      <c r="R88" s="788"/>
      <c r="S88" s="788"/>
    </row>
    <row r="89" spans="1:19" x14ac:dyDescent="0.2">
      <c r="A89" s="765" t="str">
        <f t="shared" si="4"/>
        <v>GD1425</v>
      </c>
      <c r="B89" s="773" t="str">
        <f t="shared" si="3"/>
        <v>GD14</v>
      </c>
      <c r="C89" s="784" t="str">
        <f>_xlfn.XLOOKUP(E89,'CP&amp;STAR'!$C$1:$C$500, 'CP&amp;STAR'!$B$1:$B$500)</f>
        <v>1290D215240025</v>
      </c>
      <c r="D89" s="775">
        <f>_xlfn.XLOOKUP(E89,'CP&amp;STAR'!$C$1:$C$500, 'CP&amp;STAR'!$D$1:$D$500)</f>
        <v>25</v>
      </c>
      <c r="E89" s="793" t="s">
        <v>308</v>
      </c>
      <c r="F89" s="776"/>
      <c r="G89" s="777">
        <f>_xlfn.XLOOKUP(E89,'CP&amp;STAR'!$C$1:$C$500, 'CP&amp;STAR'!$M$1:$M$500)</f>
        <v>6330</v>
      </c>
      <c r="H89" s="776"/>
      <c r="I89" s="1034"/>
      <c r="J89" s="1034"/>
      <c r="K89" s="1034"/>
      <c r="L89" s="778" t="s">
        <v>406</v>
      </c>
      <c r="M89" s="779">
        <v>5824</v>
      </c>
      <c r="N89" s="776" t="s">
        <v>419</v>
      </c>
      <c r="O89" s="779">
        <v>1280</v>
      </c>
      <c r="P89" s="780">
        <v>4970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309</v>
      </c>
      <c r="F90" s="776"/>
      <c r="G90" s="777">
        <f>_xlfn.XLOOKUP(E90,'CP&amp;STAR'!$C$1:$C$500, 'CP&amp;STAR'!$M$1:$M$500)</f>
        <v>2527</v>
      </c>
      <c r="H90" s="776"/>
      <c r="I90" s="1034"/>
      <c r="J90" s="1034"/>
      <c r="K90" s="1034"/>
      <c r="L90" s="778" t="s">
        <v>546</v>
      </c>
      <c r="M90" s="779">
        <v>1946</v>
      </c>
      <c r="N90" s="776" t="s">
        <v>420</v>
      </c>
      <c r="O90" s="779">
        <v>2600</v>
      </c>
      <c r="P90" s="780">
        <v>2707</v>
      </c>
      <c r="Q90" s="787"/>
      <c r="R90" s="788"/>
      <c r="S90" s="788"/>
    </row>
    <row r="91" spans="1:19" x14ac:dyDescent="0.2">
      <c r="A91" s="765" t="str">
        <f t="shared" si="4"/>
        <v>GT1125</v>
      </c>
      <c r="B91" s="773" t="str">
        <f t="shared" si="3"/>
        <v>GT11</v>
      </c>
      <c r="C91" s="784" t="str">
        <f>_xlfn.XLOOKUP(E91,'CP&amp;STAR'!$C$1:$C$500, 'CP&amp;STAR'!$B$1:$B$500)</f>
        <v>1290D215210025</v>
      </c>
      <c r="D91" s="775">
        <f>_xlfn.XLOOKUP(E91,'CP&amp;STAR'!$C$1:$C$500, 'CP&amp;STAR'!$D$1:$D$500)</f>
        <v>25</v>
      </c>
      <c r="E91" s="784" t="s">
        <v>294</v>
      </c>
      <c r="F91" s="776"/>
      <c r="G91" s="777">
        <f>_xlfn.XLOOKUP(E91,'CP&amp;STAR'!$C$1:$C$500, 'CP&amp;STAR'!$M$1:$M$500)</f>
        <v>6217</v>
      </c>
      <c r="H91" s="776"/>
      <c r="I91" s="1034"/>
      <c r="J91" s="1034"/>
      <c r="K91" s="1034"/>
      <c r="L91" s="791" t="s">
        <v>579</v>
      </c>
      <c r="M91" s="779">
        <v>1938</v>
      </c>
      <c r="N91" s="776" t="s">
        <v>421</v>
      </c>
      <c r="O91" s="779">
        <v>16</v>
      </c>
      <c r="P91" s="780">
        <v>4408</v>
      </c>
      <c r="Q91" s="787"/>
      <c r="R91" s="788"/>
      <c r="S91" s="788"/>
    </row>
    <row r="92" spans="1:19" x14ac:dyDescent="0.2">
      <c r="A92" s="765" t="str">
        <f t="shared" si="4"/>
        <v>GT11S25</v>
      </c>
      <c r="B92" s="773" t="str">
        <f t="shared" si="3"/>
        <v>GT11S</v>
      </c>
      <c r="C92" s="784" t="str">
        <f>_xlfn.XLOOKUP(E92,'CP&amp;STAR'!$C$1:$C$500, 'CP&amp;STAR'!$B$1:$B$500)</f>
        <v>1290D215101925</v>
      </c>
      <c r="D92" s="775">
        <f>_xlfn.XLOOKUP(E92,'CP&amp;STAR'!$C$1:$C$500, 'CP&amp;STAR'!$D$1:$D$500)</f>
        <v>25</v>
      </c>
      <c r="E92" s="784" t="s">
        <v>338</v>
      </c>
      <c r="G92" s="777">
        <f>_xlfn.XLOOKUP(E92,'CP&amp;STAR'!$C$1:$C$500, 'CP&amp;STAR'!$M$1:$M$500)</f>
        <v>1838</v>
      </c>
      <c r="L92" s="778" t="s">
        <v>432</v>
      </c>
      <c r="M92" s="779">
        <v>2974</v>
      </c>
      <c r="N92" s="776" t="s">
        <v>558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GT1225</v>
      </c>
      <c r="B93" s="773" t="str">
        <f t="shared" si="3"/>
        <v>GT12</v>
      </c>
      <c r="C93" s="784" t="str">
        <f>_xlfn.XLOOKUP(E93,'CP&amp;STAR'!$C$1:$C$500, 'CP&amp;STAR'!$B$1:$B$500)</f>
        <v>1290D215110025</v>
      </c>
      <c r="D93" s="775">
        <f>_xlfn.XLOOKUP(E93,'CP&amp;STAR'!$C$1:$C$500, 'CP&amp;STAR'!$D$1:$D$500)</f>
        <v>25</v>
      </c>
      <c r="E93" s="784" t="s">
        <v>289</v>
      </c>
      <c r="G93" s="777">
        <f>_xlfn.XLOOKUP(E93,'CP&amp;STAR'!$C$1:$C$500, 'CP&amp;STAR'!$M$1:$M$500)</f>
        <v>3340</v>
      </c>
      <c r="L93" s="778" t="s">
        <v>480</v>
      </c>
      <c r="M93" s="779">
        <v>962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GT12A25</v>
      </c>
      <c r="B94" s="773" t="str">
        <f t="shared" si="3"/>
        <v>GT12A</v>
      </c>
      <c r="C94" s="784" t="str">
        <f>_xlfn.XLOOKUP(E94,'CP&amp;STAR'!$C$1:$C$500, 'CP&amp;STAR'!$B$1:$B$500)</f>
        <v>1290D215110125</v>
      </c>
      <c r="D94" s="775">
        <f>_xlfn.XLOOKUP(E94,'CP&amp;STAR'!$C$1:$C$500, 'CP&amp;STAR'!$D$1:$D$500)</f>
        <v>25</v>
      </c>
      <c r="E94" s="630" t="s">
        <v>295</v>
      </c>
      <c r="F94" s="776"/>
      <c r="G94" s="777">
        <f>_xlfn.XLOOKUP(E94,'CP&amp;STAR'!$C$1:$C$500, 'CP&amp;STAR'!$M$1:$M$500)</f>
        <v>1403</v>
      </c>
      <c r="H94" s="776"/>
      <c r="I94" s="1036"/>
      <c r="J94" s="1037"/>
      <c r="K94" s="1038"/>
      <c r="L94" s="778" t="s">
        <v>468</v>
      </c>
      <c r="M94" s="779">
        <v>745</v>
      </c>
      <c r="N94" s="776" t="s">
        <v>422</v>
      </c>
      <c r="O94" s="779">
        <v>960</v>
      </c>
      <c r="P94" s="780">
        <v>1600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329</v>
      </c>
      <c r="F95" s="776"/>
      <c r="G95" s="777">
        <f>_xlfn.XLOOKUP(E95,'CP&amp;STAR'!$C$1:$C$500, 'CP&amp;STAR'!$M$1:$M$500)</f>
        <v>1000</v>
      </c>
      <c r="H95" s="776"/>
      <c r="I95" s="1039"/>
      <c r="J95" s="1040"/>
      <c r="K95" s="1041"/>
      <c r="L95" s="778" t="s">
        <v>469</v>
      </c>
      <c r="M95" s="779">
        <v>2340</v>
      </c>
      <c r="N95" s="776" t="s">
        <v>447</v>
      </c>
      <c r="O95" s="779">
        <v>960</v>
      </c>
      <c r="P95" s="780">
        <v>1474</v>
      </c>
      <c r="Q95" s="787"/>
      <c r="R95" s="788"/>
      <c r="S95" s="788"/>
    </row>
    <row r="96" spans="1:19" x14ac:dyDescent="0.2">
      <c r="A96" s="765" t="str">
        <f t="shared" si="4"/>
        <v>GT12S25</v>
      </c>
      <c r="B96" s="773" t="str">
        <f t="shared" si="3"/>
        <v>GT12S</v>
      </c>
      <c r="C96" s="784" t="str">
        <f>_xlfn.XLOOKUP(E96,'CP&amp;STAR'!$C$1:$C$500, 'CP&amp;STAR'!$B$1:$B$500)</f>
        <v>1290D225111925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2010</v>
      </c>
      <c r="H96" s="776"/>
      <c r="I96" s="1039"/>
      <c r="J96" s="1040"/>
      <c r="K96" s="1041"/>
      <c r="L96" s="778" t="s">
        <v>436</v>
      </c>
      <c r="M96" s="779">
        <v>4306</v>
      </c>
      <c r="N96" s="776" t="s">
        <v>423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GT12AS25</v>
      </c>
      <c r="B97" s="773" t="str">
        <f t="shared" si="3"/>
        <v>GT12AS</v>
      </c>
      <c r="C97" s="784" t="str">
        <f>_xlfn.XLOOKUP(E97,'CP&amp;STAR'!$C$1:$C$500, 'CP&amp;STAR'!$B$1:$B$500)</f>
        <v>1290D215118425</v>
      </c>
      <c r="D97" s="775">
        <f>_xlfn.XLOOKUP(E97,'CP&amp;STAR'!$C$1:$C$500, 'CP&amp;STAR'!$D$1:$D$500)</f>
        <v>25</v>
      </c>
      <c r="E97" s="630" t="s">
        <v>330</v>
      </c>
      <c r="F97" s="776"/>
      <c r="G97" s="777">
        <f>_xlfn.XLOOKUP(E97,'CP&amp;STAR'!$C$1:$C$500, 'CP&amp;STAR'!$M$1:$M$500)</f>
        <v>2305</v>
      </c>
      <c r="H97" s="776"/>
      <c r="I97" s="1039"/>
      <c r="J97" s="1040"/>
      <c r="K97" s="1041"/>
      <c r="L97" s="778" t="s">
        <v>470</v>
      </c>
      <c r="M97" s="779">
        <v>1465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350</v>
      </c>
      <c r="F98" s="776"/>
      <c r="G98" s="777">
        <f>_xlfn.XLOOKUP(E98,'CP&amp;STAR'!$C$1:$C$500, 'CP&amp;STAR'!$M$1:$M$500)</f>
        <v>2174</v>
      </c>
      <c r="H98" s="776"/>
      <c r="I98" s="1039"/>
      <c r="J98" s="1040"/>
      <c r="K98" s="1041"/>
      <c r="L98" s="778" t="s">
        <v>471</v>
      </c>
      <c r="M98" s="779">
        <v>417</v>
      </c>
      <c r="N98" s="776" t="s">
        <v>424</v>
      </c>
      <c r="O98" s="779">
        <v>640</v>
      </c>
      <c r="P98" s="780">
        <v>2540</v>
      </c>
      <c r="Q98" s="787"/>
      <c r="R98" s="788"/>
      <c r="S98" s="788"/>
    </row>
    <row r="99" spans="1:19" x14ac:dyDescent="0.2">
      <c r="A99" s="765" t="str">
        <f t="shared" si="4"/>
        <v>GT12BS25</v>
      </c>
      <c r="B99" s="773" t="str">
        <f t="shared" si="5"/>
        <v>GT12BS</v>
      </c>
      <c r="C99" s="784" t="str">
        <f>_xlfn.XLOOKUP(E99,'CP&amp;STAR'!$C$1:$C$500, 'CP&amp;STAR'!$B$1:$B$500)</f>
        <v>1290D215117225</v>
      </c>
      <c r="D99" s="775">
        <f>_xlfn.XLOOKUP(E99,'CP&amp;STAR'!$C$1:$C$500, 'CP&amp;STAR'!$D$1:$D$500)</f>
        <v>25</v>
      </c>
      <c r="E99" s="630" t="s">
        <v>337</v>
      </c>
      <c r="F99" s="776"/>
      <c r="G99" s="777">
        <f>_xlfn.XLOOKUP(E99,'CP&amp;STAR'!$C$1:$C$500, 'CP&amp;STAR'!$M$1:$M$500)</f>
        <v>3394</v>
      </c>
      <c r="H99" s="776"/>
      <c r="I99" s="1039"/>
      <c r="J99" s="1040"/>
      <c r="K99" s="1041"/>
      <c r="L99" s="778" t="s">
        <v>433</v>
      </c>
      <c r="M99" s="779">
        <v>3244</v>
      </c>
      <c r="N99" s="776" t="s">
        <v>425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GT12B25</v>
      </c>
      <c r="B100" s="773" t="str">
        <f t="shared" si="5"/>
        <v>GT12B</v>
      </c>
      <c r="C100" s="784" t="str">
        <f>_xlfn.XLOOKUP(E100,'CP&amp;STAR'!$C$1:$C$500, 'CP&amp;STAR'!$B$1:$B$500)</f>
        <v>1290D215110225</v>
      </c>
      <c r="D100" s="775">
        <f>_xlfn.XLOOKUP(E100,'CP&amp;STAR'!$C$1:$C$500, 'CP&amp;STAR'!$D$1:$D$500)</f>
        <v>25</v>
      </c>
      <c r="E100" s="630" t="s">
        <v>296</v>
      </c>
      <c r="F100" s="776"/>
      <c r="G100" s="777">
        <f>_xlfn.XLOOKUP(E100,'CP&amp;STAR'!$C$1:$C$500, 'CP&amp;STAR'!$M$1:$M$500)</f>
        <v>5824</v>
      </c>
      <c r="H100" s="776"/>
      <c r="I100" s="1039"/>
      <c r="J100" s="1040"/>
      <c r="K100" s="1041"/>
      <c r="L100" s="778" t="s">
        <v>501</v>
      </c>
      <c r="M100" s="779">
        <v>80</v>
      </c>
      <c r="N100" s="776" t="s">
        <v>426</v>
      </c>
      <c r="O100" s="779">
        <v>320</v>
      </c>
      <c r="P100" s="780">
        <v>2357</v>
      </c>
      <c r="Q100" s="787"/>
      <c r="R100" s="788"/>
      <c r="S100" s="788"/>
    </row>
    <row r="101" spans="1:19" x14ac:dyDescent="0.2">
      <c r="A101" s="765" t="str">
        <f t="shared" si="4"/>
        <v>BS06TA40</v>
      </c>
      <c r="B101" s="773" t="str">
        <f t="shared" si="5"/>
        <v>BS06TA</v>
      </c>
      <c r="C101" s="784" t="str">
        <f>_xlfn.XLOOKUP(E101,'CP&amp;STAR'!$C$1:$C$500, 'CP&amp;STAR'!$B$1:$B$500)</f>
        <v>1290M5BS060840</v>
      </c>
      <c r="D101" s="775">
        <f>_xlfn.XLOOKUP(E101,'CP&amp;STAR'!$C$1:$C$500, 'CP&amp;STAR'!$D$1:$D$500)</f>
        <v>40</v>
      </c>
      <c r="E101" s="630" t="s">
        <v>542</v>
      </c>
      <c r="F101" s="776"/>
      <c r="G101" s="777">
        <f>_xlfn.XLOOKUP(E101,'CP&amp;STAR'!$C$1:$C$500, 'CP&amp;STAR'!$M$1:$M$500)</f>
        <v>1946</v>
      </c>
      <c r="H101" s="776"/>
      <c r="I101" s="1039"/>
      <c r="J101" s="1040"/>
      <c r="K101" s="1041"/>
      <c r="L101" s="778" t="s">
        <v>472</v>
      </c>
      <c r="M101" s="779">
        <v>2170</v>
      </c>
      <c r="N101" s="776" t="s">
        <v>427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BS10TA40</v>
      </c>
      <c r="B102" s="773" t="str">
        <f t="shared" si="5"/>
        <v>BS10TA</v>
      </c>
      <c r="C102" s="784" t="str">
        <f>_xlfn.XLOOKUP(E102,'CP&amp;STAR'!$C$1:$C$500, 'CP&amp;STAR'!$B$1:$B$500)</f>
        <v>1290M5BS100840</v>
      </c>
      <c r="D102" s="775">
        <f>_xlfn.XLOOKUP(E102,'CP&amp;STAR'!$C$1:$C$500, 'CP&amp;STAR'!$D$1:$D$500)</f>
        <v>40</v>
      </c>
      <c r="E102" s="630" t="s">
        <v>543</v>
      </c>
      <c r="F102" s="776"/>
      <c r="G102" s="777">
        <f>_xlfn.XLOOKUP(E102,'CP&amp;STAR'!$C$1:$C$500, 'CP&amp;STAR'!$M$1:$M$500)</f>
        <v>1938</v>
      </c>
      <c r="H102" s="776"/>
      <c r="I102" s="1039"/>
      <c r="J102" s="1040"/>
      <c r="K102" s="1041"/>
      <c r="L102" s="778" t="s">
        <v>473</v>
      </c>
      <c r="M102" s="779">
        <v>2529</v>
      </c>
      <c r="N102" s="776" t="s">
        <v>546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BS06LD</v>
      </c>
      <c r="C103" s="784" t="str">
        <f>_xlfn.XLOOKUP(E103,'CP&amp;STAR'!$C$1:$C$500, 'CP&amp;STAR'!$B$1:$B$500)</f>
        <v>1290M6BS060540</v>
      </c>
      <c r="D103" s="775">
        <f>_xlfn.XLOOKUP(E103,'CP&amp;STAR'!$C$1:$C$500, 'CP&amp;STAR'!$D$1:$D$500)</f>
        <v>40</v>
      </c>
      <c r="E103" s="630" t="s">
        <v>531</v>
      </c>
      <c r="F103" s="776"/>
      <c r="G103" s="777">
        <f>_xlfn.XLOOKUP(E103,'CP&amp;STAR'!$C$1:$C$500, 'CP&amp;STAR'!$M$1:$M$500)</f>
        <v>1700</v>
      </c>
      <c r="H103" s="776"/>
      <c r="I103" s="1039"/>
      <c r="J103" s="1040"/>
      <c r="K103" s="1041"/>
      <c r="L103" s="778" t="s">
        <v>474</v>
      </c>
      <c r="M103" s="779">
        <v>96</v>
      </c>
      <c r="N103" s="776" t="s">
        <v>428</v>
      </c>
      <c r="O103" s="779">
        <v>160</v>
      </c>
      <c r="P103" s="780">
        <v>1803</v>
      </c>
      <c r="Q103" s="787"/>
      <c r="R103" s="788"/>
      <c r="S103" s="788"/>
    </row>
    <row r="104" spans="1:19" x14ac:dyDescent="0.2">
      <c r="B104" s="773" t="str">
        <f t="shared" si="5"/>
        <v>BS10LD</v>
      </c>
      <c r="C104" s="784" t="str">
        <f>_xlfn.XLOOKUP(E104,'CP&amp;STAR'!$C$1:$C$500, 'CP&amp;STAR'!$B$1:$B$500)</f>
        <v>1290M6BS100540</v>
      </c>
      <c r="D104" s="775">
        <f>_xlfn.XLOOKUP(E104,'CP&amp;STAR'!$C$1:$C$500, 'CP&amp;STAR'!$D$1:$D$500)</f>
        <v>40</v>
      </c>
      <c r="E104" s="630" t="s">
        <v>532</v>
      </c>
      <c r="F104" s="776"/>
      <c r="G104" s="777">
        <f>_xlfn.XLOOKUP(E104,'CP&amp;STAR'!$C$1:$C$500, 'CP&amp;STAR'!$M$1:$M$500)</f>
        <v>2030</v>
      </c>
      <c r="H104" s="776"/>
      <c r="I104" s="1039"/>
      <c r="J104" s="1040"/>
      <c r="K104" s="1041"/>
      <c r="L104" s="778" t="s">
        <v>475</v>
      </c>
      <c r="M104" s="779">
        <v>55</v>
      </c>
      <c r="N104" s="776" t="s">
        <v>429</v>
      </c>
      <c r="O104" s="779">
        <v>160</v>
      </c>
      <c r="P104" s="780">
        <v>370</v>
      </c>
      <c r="Q104" s="787"/>
      <c r="R104" s="788"/>
      <c r="S104" s="788"/>
    </row>
    <row r="105" spans="1:19" ht="20.25" x14ac:dyDescent="0.2">
      <c r="B105" s="773" t="str">
        <f t="shared" si="5"/>
        <v/>
      </c>
      <c r="E105" s="867" t="s">
        <v>494</v>
      </c>
      <c r="F105" s="776"/>
      <c r="G105" s="777"/>
      <c r="H105" s="776"/>
      <c r="I105" s="1039"/>
      <c r="J105" s="1040"/>
      <c r="K105" s="1041"/>
      <c r="L105" s="778" t="s">
        <v>476</v>
      </c>
      <c r="M105" s="779">
        <v>3511</v>
      </c>
      <c r="N105" s="776" t="s">
        <v>430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>6884</v>
      </c>
      <c r="C106" s="784" t="str">
        <f>_xlfn.XLOOKUP(E106,'NASA &amp; NUVO'!$C$1:$C$500,'NASA &amp; NUVO'!$B$1:$B$500)</f>
        <v>1290K468840025</v>
      </c>
      <c r="D106" s="775">
        <f>_xlfn.XLOOKUP(E106,'NASA &amp; NUVO'!$C$1:$C$500,'NASA &amp; NUVO'!$D$1:$D$500)</f>
        <v>25</v>
      </c>
      <c r="E106" s="867" t="s">
        <v>197</v>
      </c>
      <c r="F106" s="776"/>
      <c r="G106" s="777">
        <f>_xlfn.XLOOKUP(E106,'NASA &amp; NUVO'!$C$1:$C$500,'NASA &amp; NUVO'!$M$1:$M$500)</f>
        <v>2965</v>
      </c>
      <c r="H106" s="776"/>
      <c r="I106" s="1039"/>
      <c r="J106" s="1040"/>
      <c r="K106" s="1041"/>
      <c r="L106" s="778" t="s">
        <v>477</v>
      </c>
      <c r="M106" s="779">
        <v>3707</v>
      </c>
      <c r="N106" s="776" t="s">
        <v>431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689525</v>
      </c>
      <c r="B107" s="773" t="str">
        <f t="shared" si="5"/>
        <v>6895</v>
      </c>
      <c r="C107" s="784" t="str">
        <f>_xlfn.XLOOKUP(E107,'NASA &amp; NUVO'!$C$1:$C$500,'NASA &amp; NUVO'!$B$1:$B$500)</f>
        <v>1290K368950025</v>
      </c>
      <c r="D107" s="775">
        <f>_xlfn.XLOOKUP(E107,'NASA &amp; NUVO'!$C$1:$C$500,'NASA &amp; NUVO'!$D$1:$D$500)</f>
        <v>25</v>
      </c>
      <c r="E107" s="867" t="s">
        <v>198</v>
      </c>
      <c r="F107" s="776"/>
      <c r="G107" s="777">
        <f>_xlfn.XLOOKUP(E107,'NASA &amp; NUVO'!$C$1:$C$500,'NASA &amp; NUVO'!$M$1:$M$500)</f>
        <v>2974</v>
      </c>
      <c r="H107" s="776"/>
      <c r="I107" s="1039"/>
      <c r="J107" s="1040"/>
      <c r="K107" s="1041"/>
      <c r="L107" s="778" t="s">
        <v>405</v>
      </c>
      <c r="M107" s="779">
        <v>17500</v>
      </c>
      <c r="N107" s="776" t="s">
        <v>432</v>
      </c>
      <c r="O107" s="779">
        <v>640</v>
      </c>
      <c r="P107" s="780">
        <v>2334</v>
      </c>
      <c r="Q107" s="787"/>
      <c r="R107" s="788"/>
      <c r="S107" s="788"/>
    </row>
    <row r="108" spans="1:19" x14ac:dyDescent="0.2">
      <c r="B108" s="773" t="str">
        <f t="shared" si="5"/>
        <v>6911</v>
      </c>
      <c r="C108" s="784" t="str">
        <f>_xlfn.XLOOKUP(E108,'NASA &amp; NUVO'!$C$1:$C$500,'NASA &amp; NUVO'!$B$1:$B$500)</f>
        <v>1290D2069110025</v>
      </c>
      <c r="D108" s="775">
        <f>_xlfn.XLOOKUP(E108,'NASA &amp; NUVO'!$C$1:$C$500,'NASA &amp; NUVO'!$D$1:$D$500)</f>
        <v>25</v>
      </c>
      <c r="E108" s="630" t="s">
        <v>533</v>
      </c>
      <c r="F108" s="776"/>
      <c r="G108" s="777">
        <f>_xlfn.XLOOKUP(E108,'NASA &amp; NUVO'!$C$1:$C$500,'NASA &amp; NUVO'!$M$1:$M$500)</f>
        <v>1560</v>
      </c>
      <c r="H108" s="776"/>
      <c r="I108" s="1039"/>
      <c r="J108" s="1040"/>
      <c r="K108" s="1041"/>
      <c r="L108" s="778" t="s">
        <v>408</v>
      </c>
      <c r="M108" s="779">
        <v>8035</v>
      </c>
      <c r="N108" s="776" t="s">
        <v>433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692425</v>
      </c>
      <c r="B109" s="773" t="str">
        <f t="shared" si="5"/>
        <v>6924</v>
      </c>
      <c r="C109" s="784" t="str">
        <f>_xlfn.XLOOKUP(E109,'NASA &amp; NUVO'!$C$1:$C$500,'NASA &amp; NUVO'!$B$1:$B$500)</f>
        <v>1290K369240025</v>
      </c>
      <c r="D109" s="775">
        <f>_xlfn.XLOOKUP(E109,'NASA &amp; NUVO'!$C$1:$C$500,'NASA &amp; NUVO'!$D$1:$D$500)</f>
        <v>25</v>
      </c>
      <c r="E109" s="868" t="s">
        <v>199</v>
      </c>
      <c r="F109" s="776"/>
      <c r="G109" s="777">
        <f>_xlfn.XLOOKUP(E109,'NASA &amp; NUVO'!$C$1:$C$500,'NASA &amp; NUVO'!$M$1:$M$500)</f>
        <v>962</v>
      </c>
      <c r="H109" s="776"/>
      <c r="I109" s="1039"/>
      <c r="J109" s="1040"/>
      <c r="K109" s="1041"/>
      <c r="L109" s="778" t="s">
        <v>420</v>
      </c>
      <c r="M109" s="779">
        <v>5307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694925</v>
      </c>
      <c r="B110" s="773" t="str">
        <f t="shared" si="5"/>
        <v>6949</v>
      </c>
      <c r="C110" s="784" t="str">
        <f>_xlfn.XLOOKUP(E110,'NASA &amp; NUVO'!$C$1:$C$500,'NASA &amp; NUVO'!$B$1:$B$500)</f>
        <v>1290D269490025</v>
      </c>
      <c r="D110" s="775">
        <f>_xlfn.XLOOKUP(E110,'NASA &amp; NUVO'!$C$1:$C$500,'NASA &amp; NUVO'!$D$1:$D$500)</f>
        <v>25</v>
      </c>
      <c r="E110" s="868" t="s">
        <v>200</v>
      </c>
      <c r="F110" s="776"/>
      <c r="G110" s="777">
        <f>_xlfn.XLOOKUP(E110,'NASA &amp; NUVO'!$C$1:$C$500,'NASA &amp; NUVO'!$M$1:$M$500)</f>
        <v>745</v>
      </c>
      <c r="H110" s="776"/>
      <c r="I110" s="1039"/>
      <c r="J110" s="1040"/>
      <c r="K110" s="1041"/>
      <c r="L110" s="778" t="s">
        <v>415</v>
      </c>
      <c r="M110" s="779">
        <v>3284</v>
      </c>
      <c r="N110" s="776" t="s">
        <v>471</v>
      </c>
      <c r="O110" s="779">
        <v>200</v>
      </c>
      <c r="P110" s="780">
        <v>217</v>
      </c>
      <c r="Q110" s="787"/>
      <c r="R110" s="788"/>
      <c r="S110" s="788"/>
    </row>
    <row r="111" spans="1:19" x14ac:dyDescent="0.2">
      <c r="A111" s="765" t="str">
        <f t="shared" si="4"/>
        <v>695125</v>
      </c>
      <c r="B111" s="773" t="str">
        <f t="shared" si="5"/>
        <v>6951</v>
      </c>
      <c r="C111" s="784" t="str">
        <f>_xlfn.XLOOKUP(E111,'NASA &amp; NUVO'!$C$1:$C$500,'NASA &amp; NUVO'!$B$1:$B$500)</f>
        <v>12901869510025  </v>
      </c>
      <c r="D111" s="775">
        <f>_xlfn.XLOOKUP(E111,'NASA &amp; NUVO'!$C$1:$C$500,'NASA &amp; NUVO'!$D$1:$D$500)</f>
        <v>25</v>
      </c>
      <c r="E111" s="869" t="s">
        <v>438</v>
      </c>
      <c r="F111" s="776"/>
      <c r="G111" s="777">
        <f>_xlfn.XLOOKUP(E111,'NASA &amp; NUVO'!$C$1:$C$500,'NASA &amp; NUVO'!$M$1:$M$500)</f>
        <v>2340</v>
      </c>
      <c r="H111" s="776"/>
      <c r="I111" s="1039"/>
      <c r="J111" s="1040"/>
      <c r="K111" s="1041"/>
      <c r="L111" s="778" t="s">
        <v>419</v>
      </c>
      <c r="M111" s="779">
        <v>6250</v>
      </c>
      <c r="N111" s="776" t="s">
        <v>434</v>
      </c>
      <c r="O111" s="779">
        <v>200</v>
      </c>
      <c r="P111" s="780">
        <v>700</v>
      </c>
      <c r="Q111" s="787"/>
      <c r="R111" s="788"/>
      <c r="S111" s="788"/>
    </row>
    <row r="112" spans="1:19" x14ac:dyDescent="0.2">
      <c r="A112" s="765" t="str">
        <f t="shared" si="4"/>
        <v>695225</v>
      </c>
      <c r="B112" s="773" t="str">
        <f t="shared" si="5"/>
        <v>6952</v>
      </c>
      <c r="C112" s="784" t="str">
        <f>_xlfn.XLOOKUP(E112,'NASA &amp; NUVO'!$C$1:$C$500,'NASA &amp; NUVO'!$B$1:$B$500)</f>
        <v>1290D269520025</v>
      </c>
      <c r="D112" s="775">
        <f>_xlfn.XLOOKUP(E112,'NASA &amp; NUVO'!$C$1:$C$500,'NASA &amp; NUVO'!$D$1:$D$500)</f>
        <v>25</v>
      </c>
      <c r="E112" s="869" t="s">
        <v>201</v>
      </c>
      <c r="F112" s="776"/>
      <c r="G112" s="777">
        <f>_xlfn.XLOOKUP(E112,'NASA &amp; NUVO'!$C$1:$C$500,'NASA &amp; NUVO'!$M$1:$M$500)</f>
        <v>4306</v>
      </c>
      <c r="H112" s="776"/>
      <c r="I112" s="1039"/>
      <c r="J112" s="1040"/>
      <c r="K112" s="1041"/>
      <c r="L112" s="778" t="s">
        <v>435</v>
      </c>
      <c r="M112" s="779">
        <v>21104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695325</v>
      </c>
      <c r="B113" s="773" t="str">
        <f t="shared" si="5"/>
        <v>6953</v>
      </c>
      <c r="C113" s="784" t="str">
        <f>_xlfn.XLOOKUP(E113,'NASA &amp; NUVO'!$C$1:$C$500,'NASA &amp; NUVO'!$B$1:$B$500)</f>
        <v>1290D269530025</v>
      </c>
      <c r="D113" s="775">
        <f>_xlfn.XLOOKUP(E113,'NASA &amp; NUVO'!$C$1:$C$500,'NASA &amp; NUVO'!$D$1:$D$500)</f>
        <v>25</v>
      </c>
      <c r="E113" s="869" t="s">
        <v>202</v>
      </c>
      <c r="F113" s="776"/>
      <c r="G113" s="777">
        <f>_xlfn.XLOOKUP(E113,'NASA &amp; NUVO'!$C$1:$C$500,'NASA &amp; NUVO'!$M$1:$M$500)</f>
        <v>1465</v>
      </c>
      <c r="H113" s="776"/>
      <c r="I113" s="1039"/>
      <c r="J113" s="1040"/>
      <c r="K113" s="1041"/>
      <c r="L113" s="778" t="s">
        <v>478</v>
      </c>
      <c r="M113" s="779">
        <v>12354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699125</v>
      </c>
      <c r="B114" s="773" t="str">
        <f t="shared" si="5"/>
        <v>6991</v>
      </c>
      <c r="C114" s="784" t="str">
        <f>_xlfn.XLOOKUP(E114,'NASA &amp; NUVO'!$C$1:$C$500,'NASA &amp; NUVO'!$B$1:$B$500)</f>
        <v>1290D269910025</v>
      </c>
      <c r="D114" s="775">
        <f>_xlfn.XLOOKUP(E114,'NASA &amp; NUVO'!$C$1:$C$500,'NASA &amp; NUVO'!$D$1:$D$500)</f>
        <v>25</v>
      </c>
      <c r="E114" s="869" t="s">
        <v>203</v>
      </c>
      <c r="F114" s="776"/>
      <c r="G114" s="777">
        <f>_xlfn.XLOOKUP(E114,'NASA &amp; NUVO'!$C$1:$C$500,'NASA &amp; NUVO'!$M$1:$M$500)</f>
        <v>417</v>
      </c>
      <c r="H114" s="789">
        <v>3.5</v>
      </c>
      <c r="I114" s="1039"/>
      <c r="J114" s="1040"/>
      <c r="K114" s="1041"/>
      <c r="L114" s="778" t="s">
        <v>479</v>
      </c>
      <c r="M114" s="779">
        <v>7296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699525</v>
      </c>
      <c r="B115" s="773" t="str">
        <f t="shared" si="5"/>
        <v>6995</v>
      </c>
      <c r="C115" s="784" t="str">
        <f>_xlfn.XLOOKUP(E115,'NASA &amp; NUVO'!$C$1:$C$500,'NASA &amp; NUVO'!$B$1:$B$500)</f>
        <v>1290K369950025</v>
      </c>
      <c r="D115" s="775">
        <f>_xlfn.XLOOKUP(E115,'NASA &amp; NUVO'!$C$1:$C$500,'NASA &amp; NUVO'!$D$1:$D$500)</f>
        <v>25</v>
      </c>
      <c r="E115" s="869" t="s">
        <v>204</v>
      </c>
      <c r="F115" s="776"/>
      <c r="G115" s="777">
        <f>_xlfn.XLOOKUP(E115,'NASA &amp; NUVO'!$C$1:$C$500,'NASA &amp; NUVO'!$M$1:$M$500)</f>
        <v>3244</v>
      </c>
      <c r="H115" s="789" t="s">
        <v>324</v>
      </c>
      <c r="I115" s="1039"/>
      <c r="J115" s="1040"/>
      <c r="K115" s="1041"/>
      <c r="L115" s="778" t="s">
        <v>381</v>
      </c>
      <c r="M115" s="779">
        <v>42614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965125</v>
      </c>
      <c r="B116" s="773" t="str">
        <f t="shared" si="5"/>
        <v>9651</v>
      </c>
      <c r="C116" s="774" t="str">
        <f>_xlfn.XLOOKUP(E116,'NASA &amp; NUVO'!$C$1:$C$500,'NASA &amp; NUVO'!$B$1:$B$500)</f>
        <v>1290D296510025</v>
      </c>
      <c r="D116" s="775">
        <f>_xlfn.XLOOKUP(E116,'NASA &amp; NUVO'!$C$1:$C$500,'NASA &amp; NUVO'!$D$1:$D$500)</f>
        <v>25</v>
      </c>
      <c r="E116" s="869" t="s">
        <v>136</v>
      </c>
      <c r="F116" s="776"/>
      <c r="G116" s="777">
        <f>_xlfn.XLOOKUP(E116,'NASA &amp; NUVO'!$C$1:$C$500,'NASA &amp; NUVO'!$M$1:$M$500)</f>
        <v>80</v>
      </c>
      <c r="H116" s="776"/>
      <c r="I116" s="1039"/>
      <c r="J116" s="1040"/>
      <c r="K116" s="1041"/>
      <c r="L116" s="778" t="s">
        <v>521</v>
      </c>
      <c r="M116" s="779">
        <v>9725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965225</v>
      </c>
      <c r="B117" s="773" t="str">
        <f t="shared" si="5"/>
        <v>9652</v>
      </c>
      <c r="C117" s="774" t="str">
        <f>_xlfn.XLOOKUP(E117,'NASA &amp; NUVO'!$C$1:$C$500,'NASA &amp; NUVO'!$B$1:$B$500)</f>
        <v>1290D296520025</v>
      </c>
      <c r="D117" s="775">
        <f>_xlfn.XLOOKUP(E117,'NASA &amp; NUVO'!$C$1:$C$500,'NASA &amp; NUVO'!$D$1:$D$500)</f>
        <v>25</v>
      </c>
      <c r="E117" s="869" t="s">
        <v>138</v>
      </c>
      <c r="F117" s="776"/>
      <c r="G117" s="777">
        <f>_xlfn.XLOOKUP(E117,'NASA &amp; NUVO'!$C$1:$C$500,'NASA &amp; NUVO'!$M$1:$M$500)</f>
        <v>2170</v>
      </c>
      <c r="H117" s="776"/>
      <c r="I117" s="1039"/>
      <c r="J117" s="1040"/>
      <c r="K117" s="1041"/>
      <c r="L117" s="778" t="s">
        <v>375</v>
      </c>
      <c r="M117" s="779">
        <v>29994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9652S25</v>
      </c>
      <c r="B118" s="773" t="str">
        <f t="shared" si="5"/>
        <v>9652S</v>
      </c>
      <c r="C118" s="774" t="str">
        <f>_xlfn.XLOOKUP(E118,'NASA &amp; NUVO'!$C$1:$C$500,'NASA &amp; NUVO'!$B$1:$B$500)</f>
        <v>1290D296521925</v>
      </c>
      <c r="D118" s="775">
        <f>_xlfn.XLOOKUP(E118,'NASA &amp; NUVO'!$C$1:$C$500,'NASA &amp; NUVO'!$D$1:$D$500)</f>
        <v>25</v>
      </c>
      <c r="E118" s="795" t="s">
        <v>140</v>
      </c>
      <c r="F118" s="776"/>
      <c r="G118" s="777">
        <f>_xlfn.XLOOKUP(E118,'NASA &amp; NUVO'!$C$1:$C$500,'NASA &amp; NUVO'!$M$1:$M$500)</f>
        <v>2529</v>
      </c>
      <c r="H118" s="776" t="s">
        <v>313</v>
      </c>
      <c r="I118" s="1039"/>
      <c r="J118" s="1040"/>
      <c r="K118" s="1041"/>
      <c r="L118" s="778" t="s">
        <v>386</v>
      </c>
      <c r="M118" s="779">
        <v>3864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966625</v>
      </c>
      <c r="B119" s="773" t="str">
        <f t="shared" si="5"/>
        <v>9666</v>
      </c>
      <c r="C119" s="774" t="str">
        <f>_xlfn.XLOOKUP(E119,'NASA &amp; NUVO'!$C$1:$C$500,'NASA &amp; NUVO'!$B$1:$B$500)</f>
        <v>1290D296660025</v>
      </c>
      <c r="D119" s="775">
        <f>_xlfn.XLOOKUP(E119,'NASA &amp; NUVO'!$C$1:$C$500,'NASA &amp; NUVO'!$D$1:$D$500)</f>
        <v>25</v>
      </c>
      <c r="E119" s="795" t="s">
        <v>55</v>
      </c>
      <c r="F119" s="776"/>
      <c r="G119" s="777">
        <f>_xlfn.XLOOKUP(E119,'NASA &amp; NUVO'!$C$1:$C$500,'NASA &amp; NUVO'!$M$1:$M$500)</f>
        <v>96</v>
      </c>
      <c r="H119" s="776" t="s">
        <v>313</v>
      </c>
      <c r="I119" s="1039"/>
      <c r="J119" s="1040"/>
      <c r="K119" s="1041"/>
      <c r="L119" s="778" t="s">
        <v>392</v>
      </c>
      <c r="M119" s="779">
        <v>6881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966725</v>
      </c>
      <c r="B120" s="773" t="str">
        <f t="shared" si="5"/>
        <v>9667</v>
      </c>
      <c r="C120" s="774" t="str">
        <f>_xlfn.XLOOKUP(E120,'NASA &amp; NUVO'!$C$1:$C$500,'NASA &amp; NUVO'!$B$1:$B$500)</f>
        <v>1290D296670025</v>
      </c>
      <c r="D120" s="775">
        <f>_xlfn.XLOOKUP(E120,'NASA &amp; NUVO'!$C$1:$C$500,'NASA &amp; NUVO'!$D$1:$D$500)</f>
        <v>25</v>
      </c>
      <c r="E120" s="796" t="s">
        <v>142</v>
      </c>
      <c r="F120" s="776"/>
      <c r="G120" s="777">
        <f>_xlfn.XLOOKUP(E120,'NASA &amp; NUVO'!$C$1:$C$500,'NASA &amp; NUVO'!$M$1:$M$500)</f>
        <v>55</v>
      </c>
      <c r="H120" s="776" t="s">
        <v>313</v>
      </c>
      <c r="I120" s="1039"/>
      <c r="J120" s="1040"/>
      <c r="K120" s="1041"/>
      <c r="L120" s="778" t="s">
        <v>396</v>
      </c>
      <c r="M120" s="779">
        <v>2825</v>
      </c>
      <c r="N120" s="776"/>
      <c r="O120" s="779"/>
      <c r="P120" s="780"/>
      <c r="Q120" s="787"/>
      <c r="R120" s="788"/>
      <c r="S120" s="788"/>
    </row>
    <row r="121" spans="1:19" ht="20.25" x14ac:dyDescent="0.2">
      <c r="A121" s="765" t="str">
        <f t="shared" si="4"/>
        <v/>
      </c>
      <c r="B121" s="773" t="str">
        <f t="shared" si="5"/>
        <v/>
      </c>
      <c r="C121" s="774"/>
      <c r="E121" s="863" t="s">
        <v>193</v>
      </c>
      <c r="F121" s="776"/>
      <c r="G121" s="777"/>
      <c r="H121" s="776" t="s">
        <v>332</v>
      </c>
      <c r="I121" s="1039"/>
      <c r="J121" s="1040"/>
      <c r="K121" s="1041"/>
      <c r="L121" s="778" t="s">
        <v>402</v>
      </c>
      <c r="M121" s="779">
        <v>8870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>510NF50</v>
      </c>
      <c r="B122" s="773" t="str">
        <f t="shared" si="5"/>
        <v>510NF</v>
      </c>
      <c r="C122" s="774" t="str">
        <f>_xlfn.XLOOKUP(E122,FARM!$C$1:$C$500,FARM!$B$1:$B$500)</f>
        <v>1290BU05101450</v>
      </c>
      <c r="D122" s="775">
        <f>_xlfn.XLOOKUP(E122,FARM!$C$1:$C$500,FARM!$D$1:$D$500)</f>
        <v>50</v>
      </c>
      <c r="E122" s="863" t="s">
        <v>280</v>
      </c>
      <c r="F122" s="776"/>
      <c r="G122" s="777">
        <f>_xlfn.XLOOKUP(E122,FARM!$C$1:$C$500,FARM!$M$1:$M$500)</f>
        <v>3511</v>
      </c>
      <c r="H122" s="776" t="s">
        <v>313</v>
      </c>
      <c r="I122" s="1039"/>
      <c r="J122" s="1040"/>
      <c r="K122" s="1041"/>
      <c r="L122" s="778"/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511ANF50</v>
      </c>
      <c r="B123" s="773" t="str">
        <f t="shared" si="5"/>
        <v>511ANF</v>
      </c>
      <c r="C123" s="774" t="str">
        <f>_xlfn.XLOOKUP(E123,FARM!$C$1:$C$500,FARM!$B$1:$B$500)</f>
        <v>1290BU05116950</v>
      </c>
      <c r="D123" s="775">
        <f>_xlfn.XLOOKUP(E123,FARM!$C$1:$C$500,FARM!$D$1:$D$500)</f>
        <v>50</v>
      </c>
      <c r="E123" s="863" t="s">
        <v>281</v>
      </c>
      <c r="F123" s="776"/>
      <c r="G123" s="777">
        <f>_xlfn.XLOOKUP(E123,FARM!$C$1:$C$500,FARM!$M$1:$M$500)</f>
        <v>3707</v>
      </c>
      <c r="H123" s="776" t="s">
        <v>313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511NF50</v>
      </c>
      <c r="B124" s="773" t="str">
        <f t="shared" si="5"/>
        <v>511NF</v>
      </c>
      <c r="C124" s="774" t="str">
        <f>_xlfn.XLOOKUP(E124,FARM!$C$1:$C$500,FARM!$B$1:$B$500)</f>
        <v>1290BT05111450</v>
      </c>
      <c r="D124" s="775">
        <f>_xlfn.XLOOKUP(E124,FARM!$C$1:$C$500,FARM!$D$1:$D$500)</f>
        <v>50</v>
      </c>
      <c r="E124" s="796" t="s">
        <v>214</v>
      </c>
      <c r="F124" s="776"/>
      <c r="G124" s="777">
        <f>_xlfn.XLOOKUP(E124,FARM!$C$1:$C$500,FARM!$M$1:$M$500)</f>
        <v>17500</v>
      </c>
      <c r="H124" s="776" t="s">
        <v>313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513F50</v>
      </c>
      <c r="B125" s="773" t="str">
        <f t="shared" si="5"/>
        <v>513F</v>
      </c>
      <c r="C125" s="774" t="str">
        <f>_xlfn.XLOOKUP(E125,FARM!$C$1:$C$500,FARM!$B$1:$B$500)</f>
        <v>1290BT05130050</v>
      </c>
      <c r="D125" s="775">
        <f>_xlfn.XLOOKUP(E125,FARM!$C$1:$C$500,FARM!$D$1:$D$500)</f>
        <v>50</v>
      </c>
      <c r="E125" s="796" t="s">
        <v>215</v>
      </c>
      <c r="F125" s="776"/>
      <c r="G125" s="777">
        <f>_xlfn.XLOOKUP(E125,FARM!$C$1:$C$500,FARM!$M$1:$M$500)</f>
        <v>8035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540F50</v>
      </c>
      <c r="B126" s="773" t="str">
        <f t="shared" si="5"/>
        <v>540F</v>
      </c>
      <c r="C126" s="774" t="str">
        <f>_xlfn.XLOOKUP(E126,FARM!$C$1:$C$500,FARM!$B$1:$B$500)</f>
        <v>1290BT05400050</v>
      </c>
      <c r="D126" s="775">
        <f>_xlfn.XLOOKUP(E126,FARM!$C$1:$C$500,FARM!$D$1:$D$500)</f>
        <v>50</v>
      </c>
      <c r="E126" s="796" t="s">
        <v>228</v>
      </c>
      <c r="F126" s="776"/>
      <c r="G126" s="777">
        <f>_xlfn.XLOOKUP(E126,FARM!$C$1:$C$500,FARM!$M$1:$M$500)</f>
        <v>5307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548F50</v>
      </c>
      <c r="B127" s="773" t="str">
        <f t="shared" si="5"/>
        <v>548F</v>
      </c>
      <c r="C127" s="774" t="str">
        <f>_xlfn.XLOOKUP(E127,FARM!$C$1:$C$500,FARM!$B$1:$B$500)</f>
        <v>1290BT05480050</v>
      </c>
      <c r="D127" s="775">
        <f>_xlfn.XLOOKUP(E127,FARM!$C$1:$C$500,FARM!$D$1:$D$500)</f>
        <v>50</v>
      </c>
      <c r="E127" s="796" t="s">
        <v>279</v>
      </c>
      <c r="F127" s="776"/>
      <c r="G127" s="777">
        <f>_xlfn.XLOOKUP(E127,FARM!$C$1:$C$500,FARM!$M$1:$M$500)</f>
        <v>3284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549F50</v>
      </c>
      <c r="B128" s="773" t="str">
        <f t="shared" si="5"/>
        <v>549F</v>
      </c>
      <c r="C128" s="774" t="str">
        <f>_xlfn.XLOOKUP(E128,FARM!$C$1:$C$500,FARM!$B$1:$B$500)</f>
        <v>1290BT05490050</v>
      </c>
      <c r="D128" s="775">
        <f>_xlfn.XLOOKUP(E128,FARM!$C$1:$C$500,FARM!$D$1:$D$500)</f>
        <v>50</v>
      </c>
      <c r="E128" s="894" t="s">
        <v>277</v>
      </c>
      <c r="F128" s="776"/>
      <c r="G128" s="777">
        <f>_xlfn.XLOOKUP(E128,FARM!$C$1:$C$500,FARM!$M$1:$M$500)</f>
        <v>6250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550SF50</v>
      </c>
      <c r="B129" s="773" t="str">
        <f t="shared" si="5"/>
        <v>550SF</v>
      </c>
      <c r="C129" s="774" t="str">
        <f>_xlfn.XLOOKUP(E129,FARM!$C$1:$C$500,FARM!$B$1:$B$500)</f>
        <v>1290BT05501950</v>
      </c>
      <c r="D129" s="775">
        <f>_xlfn.XLOOKUP(E129,FARM!$C$1:$C$500,FARM!$D$1:$D$500)</f>
        <v>50</v>
      </c>
      <c r="E129" s="894" t="s">
        <v>288</v>
      </c>
      <c r="G129" s="777">
        <f>_xlfn.XLOOKUP(E129,FARM!$C$1:$C$500,FARM!$M$1:$M$500)</f>
        <v>21104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551F50</v>
      </c>
      <c r="B130" s="773" t="str">
        <f t="shared" ref="B130:B138" si="6">IFERROR(TRIM(_xlfn.TEXTBEFORE(_xlfn.TEXTAFTER(E130, "-"), "-")),"")</f>
        <v>551F</v>
      </c>
      <c r="C130" s="774" t="str">
        <f>_xlfn.XLOOKUP(E130,FARM!$C$1:$C$500,FARM!$B$1:$B$500)</f>
        <v>1290BT05510050</v>
      </c>
      <c r="D130" s="775">
        <f>_xlfn.XLOOKUP(E130,FARM!$C$1:$C$500,FARM!$D$1:$D$500)</f>
        <v>50</v>
      </c>
      <c r="E130" s="894" t="s">
        <v>216</v>
      </c>
      <c r="G130" s="777">
        <f>_xlfn.XLOOKUP(E130,FARM!$C$1:$C$500,FARM!$M$1:$M$500)</f>
        <v>12354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551GPF50</v>
      </c>
      <c r="B131" s="773" t="str">
        <f t="shared" si="6"/>
        <v>551GPF</v>
      </c>
      <c r="C131" s="784" t="str">
        <f>_xlfn.XLOOKUP(E131,FARM!$C$1:$C$500,FARM!$B$1:$B$500)</f>
        <v>1290BT05514950</v>
      </c>
      <c r="D131" s="775">
        <f>_xlfn.XLOOKUP(E131,FARM!$C$1:$C$500,FARM!$D$1:$D$500)</f>
        <v>50</v>
      </c>
      <c r="E131" s="894" t="s">
        <v>217</v>
      </c>
      <c r="F131" s="776"/>
      <c r="G131" s="777">
        <f>_xlfn.XLOOKUP(E131,FARM!$C$1:$C$500,FARM!$M$1:$M$500)</f>
        <v>7296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552F50</v>
      </c>
      <c r="B132" s="773" t="str">
        <f t="shared" si="6"/>
        <v>552F</v>
      </c>
      <c r="C132" s="784" t="str">
        <f>_xlfn.XLOOKUP(E132,FARM!$C$1:$C$500,FARM!$B$1:$B$500)</f>
        <v>1290BT05520050</v>
      </c>
      <c r="D132" s="775">
        <f>_xlfn.XLOOKUP(E132,FARM!$C$1:$C$500,FARM!$D$1:$D$500)</f>
        <v>50</v>
      </c>
      <c r="E132" s="894" t="s">
        <v>218</v>
      </c>
      <c r="F132" s="776"/>
      <c r="G132" s="777">
        <f>_xlfn.XLOOKUP(E132,FARM!$C$1:$C$500,FARM!$M$1:$M$500)</f>
        <v>42614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552WDF50</v>
      </c>
      <c r="B133" s="773" t="str">
        <f t="shared" si="6"/>
        <v>552WDF</v>
      </c>
      <c r="C133" s="784" t="str">
        <f>_xlfn.XLOOKUP(E133,FARM!$C$1:$C$500,FARM!$B$1:$B$500)</f>
        <v>1290BT05528450</v>
      </c>
      <c r="D133" s="775">
        <f>_xlfn.XLOOKUP(E133,FARM!$C$1:$C$500,FARM!$D$1:$D$500)</f>
        <v>50</v>
      </c>
      <c r="E133" s="894" t="s">
        <v>513</v>
      </c>
      <c r="F133" s="776"/>
      <c r="G133" s="777">
        <f>_xlfn.XLOOKUP(E133,FARM!$C$1:$C$500,FARM!$M$1:$M$500)</f>
        <v>9725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552SF50</v>
      </c>
      <c r="B134" s="773" t="str">
        <f t="shared" si="6"/>
        <v>552SF</v>
      </c>
      <c r="C134" s="784" t="str">
        <f>_xlfn.XLOOKUP(E134,FARM!$C$1:$C$500,FARM!$B$1:$B$500)</f>
        <v>1290BT05521950</v>
      </c>
      <c r="D134" s="775">
        <f>_xlfn.XLOOKUP(E134,FARM!$C$1:$C$500,FARM!$D$1:$D$500)</f>
        <v>50</v>
      </c>
      <c r="E134" s="894" t="s">
        <v>219</v>
      </c>
      <c r="F134" s="776"/>
      <c r="G134" s="777">
        <f>_xlfn.XLOOKUP(E134,FARM!$C$1:$C$500,FARM!$M$1:$M$500)</f>
        <v>29994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553MF50</v>
      </c>
      <c r="B135" s="773" t="str">
        <f t="shared" si="6"/>
        <v>553MF</v>
      </c>
      <c r="C135" s="784" t="str">
        <f>_xlfn.XLOOKUP(E135,FARM!$C$1:$C$500,FARM!$B$1:$B$500)</f>
        <v>1290BT05531350</v>
      </c>
      <c r="D135" s="775">
        <f>_xlfn.XLOOKUP(E135,FARM!$C$1:$C$500,FARM!$D$1:$D$500)</f>
        <v>50</v>
      </c>
      <c r="E135" s="894" t="s">
        <v>344</v>
      </c>
      <c r="F135" s="776"/>
      <c r="G135" s="777">
        <f>_xlfn.XLOOKUP(E135,FARM!$C$1:$C$500,FARM!$M$1:$M$500)</f>
        <v>3864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562PF50</v>
      </c>
      <c r="B136" s="773" t="str">
        <f t="shared" si="6"/>
        <v>562PF</v>
      </c>
      <c r="C136" s="784" t="str">
        <f>_xlfn.XLOOKUP(E136,FARM!$C$1:$C$500,FARM!$B$1:$B$500)</f>
        <v>1290BT05621650</v>
      </c>
      <c r="D136" s="775">
        <f>_xlfn.XLOOKUP(E136,FARM!$C$1:$C$500,FARM!$D$1:$D$500)</f>
        <v>50</v>
      </c>
      <c r="E136" s="894" t="s">
        <v>223</v>
      </c>
      <c r="F136" s="776"/>
      <c r="G136" s="777">
        <f>_xlfn.XLOOKUP(E136,FARM!$C$1:$C$500,FARM!$M$1:$M$500)</f>
        <v>6881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566F50</v>
      </c>
      <c r="B137" s="773" t="str">
        <f t="shared" si="6"/>
        <v>566F</v>
      </c>
      <c r="C137" s="784" t="str">
        <f>_xlfn.XLOOKUP(E137,FARM!$C$1:$C$500,FARM!$B$1:$B$500)</f>
        <v>1290BT05660050</v>
      </c>
      <c r="D137" s="775">
        <f>_xlfn.XLOOKUP(E137,FARM!$C$1:$C$500,FARM!$D$1:$D$500)</f>
        <v>50</v>
      </c>
      <c r="E137" s="894" t="s">
        <v>224</v>
      </c>
      <c r="F137" s="776"/>
      <c r="G137" s="777">
        <f>_xlfn.XLOOKUP(E137,FARM!$C$1:$C$500,FARM!$M$1:$M$500)</f>
        <v>2825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567SF50</v>
      </c>
      <c r="B138" s="773" t="str">
        <f t="shared" si="6"/>
        <v>567SF</v>
      </c>
      <c r="C138" s="784" t="str">
        <f>_xlfn.XLOOKUP(E138,FARM!$C$1:$C$500,FARM!$B$1:$B$500)</f>
        <v>1290BT05671950</v>
      </c>
      <c r="D138" s="775">
        <f>_xlfn.XLOOKUP(E138,FARM!$C$1:$C$500,FARM!$D$1:$D$500)</f>
        <v>50</v>
      </c>
      <c r="E138" s="894" t="s">
        <v>220</v>
      </c>
      <c r="F138" s="776"/>
      <c r="G138" s="777">
        <f>_xlfn.XLOOKUP(E138,FARM!$C$1:$C$500,FARM!$M$1:$M$500)</f>
        <v>8870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/>
      </c>
      <c r="B139" s="773"/>
      <c r="E139" s="894"/>
      <c r="F139" s="776"/>
      <c r="G139" s="777"/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535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2608</v>
      </c>
      <c r="E5" s="483">
        <v>200</v>
      </c>
      <c r="F5" s="483"/>
      <c r="G5" s="450">
        <f>D5+E5-F5</f>
        <v>2808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505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2695</v>
      </c>
      <c r="E10" s="451">
        <f t="shared" ref="E10:G10" si="2">E5+E6</f>
        <v>200</v>
      </c>
      <c r="F10" s="451">
        <f t="shared" si="2"/>
        <v>0</v>
      </c>
      <c r="G10" s="451">
        <f t="shared" si="2"/>
        <v>2895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Q33" sqref="Q33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40020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1290E405100025</v>
      </c>
      <c r="C3" s="375" t="str">
        <f t="shared" ref="C3:C11" si="0">+D3&amp;E3</f>
        <v>51025</v>
      </c>
      <c r="D3" s="641" t="s">
        <v>594</v>
      </c>
      <c r="E3" s="625">
        <v>25</v>
      </c>
      <c r="F3" s="354" t="s">
        <v>595</v>
      </c>
      <c r="G3" s="354"/>
      <c r="H3" s="354"/>
      <c r="I3" s="626">
        <v>0</v>
      </c>
      <c r="J3" s="625">
        <v>0</v>
      </c>
      <c r="K3" s="626">
        <v>329</v>
      </c>
      <c r="L3" s="625">
        <v>8225</v>
      </c>
      <c r="M3" s="626">
        <v>0</v>
      </c>
      <c r="N3" s="625">
        <v>0</v>
      </c>
      <c r="O3" s="626">
        <v>329</v>
      </c>
      <c r="P3" s="625">
        <v>8225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1290D205110225</v>
      </c>
      <c r="C4" s="375" t="str">
        <f t="shared" si="0"/>
        <v>511B25</v>
      </c>
      <c r="D4" s="354" t="s">
        <v>572</v>
      </c>
      <c r="E4" s="625">
        <v>25</v>
      </c>
      <c r="F4" s="354" t="s">
        <v>573</v>
      </c>
      <c r="G4" s="354"/>
      <c r="H4" s="354"/>
      <c r="I4" s="626">
        <v>990</v>
      </c>
      <c r="J4" s="625">
        <v>24750</v>
      </c>
      <c r="K4" s="626">
        <v>990</v>
      </c>
      <c r="L4" s="625">
        <v>24750</v>
      </c>
      <c r="M4" s="626">
        <v>660</v>
      </c>
      <c r="N4" s="625">
        <v>16500</v>
      </c>
      <c r="O4" s="626">
        <v>2640</v>
      </c>
      <c r="P4" s="625">
        <v>66000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1290H605111925</v>
      </c>
      <c r="C5" s="375" t="str">
        <f t="shared" si="0"/>
        <v>511S25</v>
      </c>
      <c r="D5" s="354" t="s">
        <v>596</v>
      </c>
      <c r="E5" s="625">
        <v>25</v>
      </c>
      <c r="F5" s="354" t="s">
        <v>597</v>
      </c>
      <c r="G5" s="354"/>
      <c r="H5" s="354"/>
      <c r="I5" s="626">
        <v>0</v>
      </c>
      <c r="J5" s="625">
        <v>0</v>
      </c>
      <c r="K5" s="626">
        <v>297</v>
      </c>
      <c r="L5" s="625">
        <v>7425</v>
      </c>
      <c r="M5" s="626">
        <v>0</v>
      </c>
      <c r="N5" s="625">
        <v>0</v>
      </c>
      <c r="O5" s="626">
        <v>297</v>
      </c>
      <c r="P5" s="625">
        <v>7425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1290BU05116950</v>
      </c>
      <c r="C6" s="375" t="str">
        <f t="shared" si="0"/>
        <v>511ANF50</v>
      </c>
      <c r="D6" s="641" t="s">
        <v>598</v>
      </c>
      <c r="E6" s="625">
        <v>50</v>
      </c>
      <c r="F6" s="354" t="s">
        <v>599</v>
      </c>
      <c r="G6" s="354" t="s">
        <v>600</v>
      </c>
      <c r="H6" s="354"/>
      <c r="I6" s="626">
        <v>0</v>
      </c>
      <c r="J6" s="625">
        <v>0</v>
      </c>
      <c r="K6" s="626">
        <v>0</v>
      </c>
      <c r="L6" s="625">
        <v>0</v>
      </c>
      <c r="M6" s="626">
        <v>918</v>
      </c>
      <c r="N6" s="625">
        <v>45900</v>
      </c>
      <c r="O6" s="626">
        <v>918</v>
      </c>
      <c r="P6" s="625">
        <v>45900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1290D205240025</v>
      </c>
      <c r="C7" s="375" t="str">
        <f t="shared" si="0"/>
        <v>52425</v>
      </c>
      <c r="D7" s="354">
        <v>524</v>
      </c>
      <c r="E7" s="625">
        <v>25</v>
      </c>
      <c r="F7" s="354" t="s">
        <v>601</v>
      </c>
      <c r="G7" s="354"/>
      <c r="H7" s="354"/>
      <c r="I7" s="626">
        <v>332</v>
      </c>
      <c r="J7" s="625">
        <v>8300</v>
      </c>
      <c r="K7" s="626">
        <v>0</v>
      </c>
      <c r="L7" s="625">
        <v>0</v>
      </c>
      <c r="M7" s="626">
        <v>0</v>
      </c>
      <c r="N7" s="625">
        <v>0</v>
      </c>
      <c r="O7" s="626">
        <v>332</v>
      </c>
      <c r="P7" s="625">
        <v>8300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1290BT05400050</v>
      </c>
      <c r="C8" s="375" t="str">
        <f t="shared" si="0"/>
        <v>540F50</v>
      </c>
      <c r="D8" s="692" t="s">
        <v>602</v>
      </c>
      <c r="E8" s="625">
        <v>50</v>
      </c>
      <c r="F8" s="354" t="s">
        <v>603</v>
      </c>
      <c r="G8" s="354"/>
      <c r="H8" s="354"/>
      <c r="I8" s="626">
        <v>675</v>
      </c>
      <c r="J8" s="625">
        <v>33750</v>
      </c>
      <c r="K8" s="626">
        <v>0</v>
      </c>
      <c r="L8" s="625">
        <v>0</v>
      </c>
      <c r="M8" s="626">
        <v>0</v>
      </c>
      <c r="N8" s="625">
        <v>0</v>
      </c>
      <c r="O8" s="626">
        <v>675</v>
      </c>
      <c r="P8" s="625">
        <v>33750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1290BT05501950</v>
      </c>
      <c r="C9" s="375" t="str">
        <f t="shared" si="0"/>
        <v>550SF50</v>
      </c>
      <c r="D9" s="599" t="s">
        <v>580</v>
      </c>
      <c r="E9" s="625">
        <v>50</v>
      </c>
      <c r="F9" s="354" t="s">
        <v>581</v>
      </c>
      <c r="G9" s="354" t="s">
        <v>574</v>
      </c>
      <c r="H9" s="354"/>
      <c r="I9" s="626">
        <v>108</v>
      </c>
      <c r="J9" s="625">
        <v>5400</v>
      </c>
      <c r="K9" s="626">
        <v>86</v>
      </c>
      <c r="L9" s="625">
        <v>4300</v>
      </c>
      <c r="M9" s="626">
        <v>0</v>
      </c>
      <c r="N9" s="625">
        <v>0</v>
      </c>
      <c r="O9" s="626">
        <v>194</v>
      </c>
      <c r="P9" s="625">
        <v>9700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580</v>
      </c>
      <c r="E10" s="625">
        <v>50</v>
      </c>
      <c r="F10" s="354" t="s">
        <v>581</v>
      </c>
      <c r="G10" s="354" t="s">
        <v>541</v>
      </c>
      <c r="H10" s="354"/>
      <c r="I10" s="626">
        <v>1586</v>
      </c>
      <c r="J10" s="625">
        <v>79300</v>
      </c>
      <c r="K10" s="626">
        <v>0</v>
      </c>
      <c r="L10" s="625">
        <v>0</v>
      </c>
      <c r="M10" s="626">
        <v>2615</v>
      </c>
      <c r="N10" s="625">
        <v>130750</v>
      </c>
      <c r="O10" s="626">
        <v>4201</v>
      </c>
      <c r="P10" s="625">
        <v>210050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1290BT05510050</v>
      </c>
      <c r="C11" s="375" t="str">
        <f t="shared" si="0"/>
        <v>551F50</v>
      </c>
      <c r="D11" s="599" t="s">
        <v>561</v>
      </c>
      <c r="E11" s="625">
        <v>50</v>
      </c>
      <c r="F11" s="354" t="s">
        <v>562</v>
      </c>
      <c r="G11" s="354" t="s">
        <v>541</v>
      </c>
      <c r="H11" s="354"/>
      <c r="I11" s="626">
        <v>0</v>
      </c>
      <c r="J11" s="625">
        <v>0</v>
      </c>
      <c r="K11" s="626">
        <v>950</v>
      </c>
      <c r="L11" s="625">
        <v>47500</v>
      </c>
      <c r="M11" s="626">
        <v>0</v>
      </c>
      <c r="N11" s="625">
        <v>0</v>
      </c>
      <c r="O11" s="626">
        <v>950</v>
      </c>
      <c r="P11" s="625">
        <v>47500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1290BT05510050</v>
      </c>
      <c r="C12" s="375" t="str">
        <f t="shared" ref="C12:C13" si="1">+D12&amp;E12</f>
        <v>551F50</v>
      </c>
      <c r="D12" s="599" t="s">
        <v>561</v>
      </c>
      <c r="E12" s="625">
        <v>50</v>
      </c>
      <c r="F12" s="354" t="s">
        <v>562</v>
      </c>
      <c r="G12" s="354" t="s">
        <v>563</v>
      </c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1371</v>
      </c>
      <c r="N12" s="625">
        <v>68550</v>
      </c>
      <c r="O12" s="626">
        <v>1371</v>
      </c>
      <c r="P12" s="625">
        <v>68550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1290B705511625</v>
      </c>
      <c r="C13" s="375" t="str">
        <f t="shared" si="1"/>
        <v>551Pro25</v>
      </c>
      <c r="D13" s="599" t="s">
        <v>604</v>
      </c>
      <c r="E13" s="625">
        <v>25</v>
      </c>
      <c r="F13" s="354" t="s">
        <v>605</v>
      </c>
      <c r="G13" s="354"/>
      <c r="H13" s="354"/>
      <c r="I13" s="626">
        <v>0</v>
      </c>
      <c r="J13" s="625">
        <v>0</v>
      </c>
      <c r="K13" s="626">
        <v>920</v>
      </c>
      <c r="L13" s="625">
        <v>23000</v>
      </c>
      <c r="M13" s="626">
        <v>0</v>
      </c>
      <c r="N13" s="625">
        <v>0</v>
      </c>
      <c r="O13" s="626">
        <v>920</v>
      </c>
      <c r="P13" s="625">
        <v>23000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1290D205511625</v>
      </c>
      <c r="C14" s="375" t="str">
        <f t="shared" ref="C14:C23" si="2">+D14&amp;E14</f>
        <v>551GP25</v>
      </c>
      <c r="D14" s="692" t="s">
        <v>606</v>
      </c>
      <c r="E14" s="625">
        <v>25</v>
      </c>
      <c r="F14" s="354" t="s">
        <v>607</v>
      </c>
      <c r="G14" s="354"/>
      <c r="H14" s="354"/>
      <c r="I14" s="626">
        <v>368</v>
      </c>
      <c r="J14" s="625">
        <v>9200</v>
      </c>
      <c r="K14" s="626">
        <v>0</v>
      </c>
      <c r="L14" s="625">
        <v>0</v>
      </c>
      <c r="M14" s="626">
        <v>0</v>
      </c>
      <c r="N14" s="625">
        <v>0</v>
      </c>
      <c r="O14" s="626">
        <v>368</v>
      </c>
      <c r="P14" s="625">
        <v>9200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1290BT05514950</v>
      </c>
      <c r="C15" s="375" t="str">
        <f t="shared" si="2"/>
        <v>551GPF50</v>
      </c>
      <c r="D15" s="599" t="s">
        <v>608</v>
      </c>
      <c r="E15" s="625">
        <v>50</v>
      </c>
      <c r="F15" s="354" t="s">
        <v>609</v>
      </c>
      <c r="G15" s="354" t="s">
        <v>610</v>
      </c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1518</v>
      </c>
      <c r="N15" s="625">
        <v>75900</v>
      </c>
      <c r="O15" s="626">
        <v>1518</v>
      </c>
      <c r="P15" s="625">
        <v>75900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1290D205520025</v>
      </c>
      <c r="C16" s="375" t="str">
        <f t="shared" si="2"/>
        <v>55225</v>
      </c>
      <c r="D16" s="599" t="s">
        <v>611</v>
      </c>
      <c r="E16" s="625">
        <v>25</v>
      </c>
      <c r="F16" s="354" t="s">
        <v>612</v>
      </c>
      <c r="G16" s="354"/>
      <c r="H16" s="354"/>
      <c r="I16" s="626">
        <v>0</v>
      </c>
      <c r="J16" s="625">
        <v>0</v>
      </c>
      <c r="K16" s="626">
        <v>0</v>
      </c>
      <c r="L16" s="625">
        <v>0</v>
      </c>
      <c r="M16" s="626">
        <v>2449</v>
      </c>
      <c r="N16" s="625">
        <v>61225</v>
      </c>
      <c r="O16" s="626">
        <v>2449</v>
      </c>
      <c r="P16" s="625">
        <v>61225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1290BT05520050</v>
      </c>
      <c r="C17" s="375" t="str">
        <f t="shared" si="2"/>
        <v>552F50</v>
      </c>
      <c r="D17" s="599" t="s">
        <v>158</v>
      </c>
      <c r="E17" s="625">
        <v>50</v>
      </c>
      <c r="F17" s="354" t="s">
        <v>582</v>
      </c>
      <c r="G17" s="354"/>
      <c r="H17" s="354"/>
      <c r="I17" s="626">
        <v>0</v>
      </c>
      <c r="J17" s="625">
        <v>0</v>
      </c>
      <c r="K17" s="626">
        <v>1440</v>
      </c>
      <c r="L17" s="625">
        <v>72000</v>
      </c>
      <c r="M17" s="626">
        <v>0</v>
      </c>
      <c r="N17" s="625">
        <v>0</v>
      </c>
      <c r="O17" s="626">
        <v>1440</v>
      </c>
      <c r="P17" s="625">
        <v>72000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1290BT05520050</v>
      </c>
      <c r="C18" s="375" t="str">
        <f t="shared" si="2"/>
        <v>552F50</v>
      </c>
      <c r="D18" s="599" t="s">
        <v>158</v>
      </c>
      <c r="E18" s="625">
        <v>50</v>
      </c>
      <c r="F18" s="354" t="s">
        <v>559</v>
      </c>
      <c r="G18" s="354" t="s">
        <v>560</v>
      </c>
      <c r="H18" s="354"/>
      <c r="I18" s="626">
        <v>3294</v>
      </c>
      <c r="J18" s="625">
        <v>164700</v>
      </c>
      <c r="K18" s="626">
        <v>1235</v>
      </c>
      <c r="L18" s="625">
        <v>61750</v>
      </c>
      <c r="M18" s="626">
        <v>1763</v>
      </c>
      <c r="N18" s="625">
        <v>88150</v>
      </c>
      <c r="O18" s="626">
        <v>6292</v>
      </c>
      <c r="P18" s="625">
        <v>314600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1290D205521325</v>
      </c>
      <c r="C19" s="375" t="str">
        <f t="shared" si="2"/>
        <v>552M25</v>
      </c>
      <c r="D19" s="692" t="s">
        <v>613</v>
      </c>
      <c r="E19" s="625">
        <v>25</v>
      </c>
      <c r="F19" s="354" t="s">
        <v>614</v>
      </c>
      <c r="G19" s="354"/>
      <c r="H19" s="354"/>
      <c r="I19" s="626">
        <v>0</v>
      </c>
      <c r="J19" s="625">
        <v>0</v>
      </c>
      <c r="K19" s="626">
        <v>976</v>
      </c>
      <c r="L19" s="625">
        <v>24400</v>
      </c>
      <c r="M19" s="626">
        <v>0</v>
      </c>
      <c r="N19" s="625">
        <v>0</v>
      </c>
      <c r="O19" s="626">
        <v>976</v>
      </c>
      <c r="P19" s="625">
        <v>24400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1290D205521925</v>
      </c>
      <c r="C20" s="375" t="str">
        <f t="shared" si="2"/>
        <v>552S25</v>
      </c>
      <c r="D20" s="599" t="s">
        <v>575</v>
      </c>
      <c r="E20" s="625">
        <v>25</v>
      </c>
      <c r="F20" s="354" t="s">
        <v>576</v>
      </c>
      <c r="G20" s="354"/>
      <c r="H20" s="354"/>
      <c r="I20" s="626">
        <v>1077</v>
      </c>
      <c r="J20" s="625">
        <v>26925</v>
      </c>
      <c r="K20" s="626">
        <v>0</v>
      </c>
      <c r="L20" s="625">
        <v>0</v>
      </c>
      <c r="M20" s="626">
        <v>0</v>
      </c>
      <c r="N20" s="625">
        <v>0</v>
      </c>
      <c r="O20" s="626">
        <v>1077</v>
      </c>
      <c r="P20" s="625">
        <v>26925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1290BT05521950</v>
      </c>
      <c r="C21" s="375" t="str">
        <f t="shared" si="2"/>
        <v>552SF50</v>
      </c>
      <c r="D21" s="599" t="s">
        <v>511</v>
      </c>
      <c r="E21" s="625">
        <v>50</v>
      </c>
      <c r="F21" s="354" t="s">
        <v>564</v>
      </c>
      <c r="G21" s="354" t="s">
        <v>560</v>
      </c>
      <c r="H21" s="354"/>
      <c r="I21" s="626">
        <v>2823</v>
      </c>
      <c r="J21" s="625">
        <v>141150</v>
      </c>
      <c r="K21" s="626">
        <v>648</v>
      </c>
      <c r="L21" s="625">
        <v>32400</v>
      </c>
      <c r="M21" s="626">
        <v>988</v>
      </c>
      <c r="N21" s="625">
        <v>49400</v>
      </c>
      <c r="O21" s="626">
        <v>4459</v>
      </c>
      <c r="P21" s="625">
        <v>222950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1290BT05531350</v>
      </c>
      <c r="C22" s="375" t="str">
        <f t="shared" si="2"/>
        <v>553MF50</v>
      </c>
      <c r="D22" s="599" t="s">
        <v>565</v>
      </c>
      <c r="E22" s="625">
        <v>50</v>
      </c>
      <c r="F22" s="354" t="s">
        <v>566</v>
      </c>
      <c r="G22" s="354"/>
      <c r="H22" s="354"/>
      <c r="I22" s="626">
        <v>1458</v>
      </c>
      <c r="J22" s="625">
        <v>72900</v>
      </c>
      <c r="K22" s="626">
        <v>1291</v>
      </c>
      <c r="L22" s="625">
        <v>64550</v>
      </c>
      <c r="M22" s="626">
        <v>0</v>
      </c>
      <c r="N22" s="625">
        <v>0</v>
      </c>
      <c r="O22" s="626">
        <v>2749</v>
      </c>
      <c r="P22" s="625">
        <v>137450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1290D205531925</v>
      </c>
      <c r="C23" s="375" t="str">
        <f t="shared" si="2"/>
        <v>553S25</v>
      </c>
      <c r="D23" s="599" t="s">
        <v>615</v>
      </c>
      <c r="E23" s="625">
        <v>25</v>
      </c>
      <c r="F23" s="354" t="s">
        <v>616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550</v>
      </c>
      <c r="N23" s="625">
        <v>13750</v>
      </c>
      <c r="O23" s="626">
        <v>550</v>
      </c>
      <c r="P23" s="625">
        <v>13750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1290D205660025</v>
      </c>
      <c r="C24" s="375" t="str">
        <f t="shared" ref="C24:C29" si="3">+D24&amp;E24</f>
        <v>56625</v>
      </c>
      <c r="D24" s="692" t="s">
        <v>617</v>
      </c>
      <c r="E24" s="625">
        <v>25</v>
      </c>
      <c r="F24" s="354" t="s">
        <v>618</v>
      </c>
      <c r="G24" s="354"/>
      <c r="H24" s="354"/>
      <c r="I24" s="626">
        <v>201</v>
      </c>
      <c r="J24" s="625">
        <v>5025</v>
      </c>
      <c r="K24" s="626">
        <v>0</v>
      </c>
      <c r="L24" s="625">
        <v>0</v>
      </c>
      <c r="M24" s="626">
        <v>0</v>
      </c>
      <c r="N24" s="625">
        <v>0</v>
      </c>
      <c r="O24" s="626">
        <v>201</v>
      </c>
      <c r="P24" s="625">
        <v>5025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1290BT05660050</v>
      </c>
      <c r="C25" s="375" t="str">
        <f t="shared" si="3"/>
        <v>566F50</v>
      </c>
      <c r="D25" s="599" t="s">
        <v>619</v>
      </c>
      <c r="E25" s="625">
        <v>50</v>
      </c>
      <c r="F25" s="354" t="s">
        <v>620</v>
      </c>
      <c r="G25" s="354" t="s">
        <v>541</v>
      </c>
      <c r="H25" s="354"/>
      <c r="I25" s="626">
        <v>527</v>
      </c>
      <c r="J25" s="625">
        <v>26350</v>
      </c>
      <c r="K25" s="626">
        <v>255</v>
      </c>
      <c r="L25" s="625">
        <v>12750</v>
      </c>
      <c r="M25" s="626">
        <v>0</v>
      </c>
      <c r="N25" s="625">
        <v>0</v>
      </c>
      <c r="O25" s="626">
        <v>782</v>
      </c>
      <c r="P25" s="625">
        <v>39100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1290D205671925</v>
      </c>
      <c r="C26" s="375" t="str">
        <f t="shared" si="3"/>
        <v>567S25</v>
      </c>
      <c r="D26" s="692" t="s">
        <v>577</v>
      </c>
      <c r="E26" s="625">
        <v>25</v>
      </c>
      <c r="F26" s="354" t="s">
        <v>578</v>
      </c>
      <c r="G26" s="354"/>
      <c r="H26" s="354"/>
      <c r="I26" s="626">
        <v>466</v>
      </c>
      <c r="J26" s="625">
        <v>11650</v>
      </c>
      <c r="K26" s="626">
        <v>0</v>
      </c>
      <c r="L26" s="625">
        <v>0</v>
      </c>
      <c r="M26" s="626">
        <v>0</v>
      </c>
      <c r="N26" s="625">
        <v>0</v>
      </c>
      <c r="O26" s="626">
        <v>466</v>
      </c>
      <c r="P26" s="625">
        <v>11650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1290BT05671950</v>
      </c>
      <c r="C27" s="375" t="str">
        <f t="shared" si="3"/>
        <v>567SF50</v>
      </c>
      <c r="D27" s="599" t="s">
        <v>567</v>
      </c>
      <c r="E27" s="625">
        <v>50</v>
      </c>
      <c r="F27" s="354" t="s">
        <v>568</v>
      </c>
      <c r="G27" s="354" t="s">
        <v>574</v>
      </c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138</v>
      </c>
      <c r="N27" s="625">
        <v>6900</v>
      </c>
      <c r="O27" s="626">
        <v>138</v>
      </c>
      <c r="P27" s="625">
        <v>6900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1290D205950025</v>
      </c>
      <c r="C28" s="375" t="str">
        <f t="shared" si="3"/>
        <v>59525</v>
      </c>
      <c r="D28" s="692" t="s">
        <v>621</v>
      </c>
      <c r="E28" s="625">
        <v>25</v>
      </c>
      <c r="F28" s="354" t="s">
        <v>622</v>
      </c>
      <c r="G28" s="354"/>
      <c r="H28" s="354"/>
      <c r="I28" s="626">
        <v>990</v>
      </c>
      <c r="J28" s="625">
        <v>24750</v>
      </c>
      <c r="K28" s="626">
        <v>721</v>
      </c>
      <c r="L28" s="625">
        <v>18025</v>
      </c>
      <c r="M28" s="626">
        <v>0</v>
      </c>
      <c r="N28" s="625">
        <v>0</v>
      </c>
      <c r="O28" s="626">
        <v>1711</v>
      </c>
      <c r="P28" s="625">
        <v>42775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1290D209520025</v>
      </c>
      <c r="C29" s="375" t="str">
        <f t="shared" si="3"/>
        <v>95225</v>
      </c>
      <c r="D29" s="599" t="s">
        <v>623</v>
      </c>
      <c r="E29" s="625">
        <v>25</v>
      </c>
      <c r="F29" s="354" t="s">
        <v>624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443</v>
      </c>
      <c r="N29" s="625">
        <v>11075</v>
      </c>
      <c r="O29" s="626">
        <v>443</v>
      </c>
      <c r="P29" s="625">
        <v>11075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1290D209660025</v>
      </c>
      <c r="C30" s="375" t="str">
        <f t="shared" ref="C30:C32" si="4">+D30&amp;E30</f>
        <v>96625</v>
      </c>
      <c r="D30" s="692" t="s">
        <v>625</v>
      </c>
      <c r="E30" s="625">
        <v>25</v>
      </c>
      <c r="F30" s="354" t="s">
        <v>626</v>
      </c>
      <c r="G30" s="354"/>
      <c r="H30" s="354"/>
      <c r="I30" s="626">
        <v>442</v>
      </c>
      <c r="J30" s="625">
        <v>11050</v>
      </c>
      <c r="K30" s="626">
        <v>0</v>
      </c>
      <c r="L30" s="625">
        <v>0</v>
      </c>
      <c r="M30" s="626">
        <v>0</v>
      </c>
      <c r="N30" s="625">
        <v>0</v>
      </c>
      <c r="O30" s="865">
        <v>442</v>
      </c>
      <c r="P30" s="625">
        <v>11050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1290D215514925</v>
      </c>
      <c r="C31" s="375" t="str">
        <f t="shared" si="4"/>
        <v>HT11GP25</v>
      </c>
      <c r="D31" s="692" t="s">
        <v>627</v>
      </c>
      <c r="E31" s="625">
        <v>25</v>
      </c>
      <c r="F31" s="354" t="s">
        <v>628</v>
      </c>
      <c r="G31" s="354"/>
      <c r="H31" s="354"/>
      <c r="I31" s="626">
        <v>241</v>
      </c>
      <c r="J31" s="625">
        <v>6025</v>
      </c>
      <c r="K31" s="626">
        <v>0</v>
      </c>
      <c r="L31" s="625">
        <v>0</v>
      </c>
      <c r="M31" s="626">
        <v>0</v>
      </c>
      <c r="N31" s="625">
        <v>0</v>
      </c>
      <c r="O31" s="865">
        <v>241</v>
      </c>
      <c r="P31" s="625">
        <v>6025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1290D215520025</v>
      </c>
      <c r="C32" s="375" t="str">
        <f t="shared" si="4"/>
        <v>HT1225</v>
      </c>
      <c r="D32" s="692" t="s">
        <v>629</v>
      </c>
      <c r="E32" s="862">
        <v>25</v>
      </c>
      <c r="F32" s="625" t="s">
        <v>630</v>
      </c>
      <c r="G32" s="627"/>
      <c r="H32" s="625"/>
      <c r="I32" s="627">
        <v>0</v>
      </c>
      <c r="J32" s="625">
        <v>0</v>
      </c>
      <c r="K32" s="627">
        <v>0</v>
      </c>
      <c r="L32" s="625">
        <v>0</v>
      </c>
      <c r="M32" s="354">
        <v>398</v>
      </c>
      <c r="N32" s="354">
        <v>9950</v>
      </c>
      <c r="O32" s="599">
        <v>398</v>
      </c>
      <c r="P32" s="354">
        <v>9950</v>
      </c>
    </row>
    <row r="33" spans="1:16" ht="12" customHeight="1" x14ac:dyDescent="0.2">
      <c r="A33" s="374" t="str">
        <f>IF(ISNA(VLOOKUP(B33,USAGE!$B$2:$F$157,2,0)),IF(B33=0,"0","CHƯA CẮT"),"ĐÃ CẮT")</f>
        <v>CHƯA CẮT</v>
      </c>
      <c r="B33" s="375" t="str">
        <f>VLOOKUP(C33,[1]MAP!$A$2:$D$208,3,0)</f>
        <v>1290D215521925</v>
      </c>
      <c r="C33" s="375" t="str">
        <f t="shared" ref="C33:C35" si="5">+D33&amp;E33</f>
        <v>HT12S25</v>
      </c>
      <c r="D33" s="692" t="s">
        <v>631</v>
      </c>
      <c r="E33" s="862">
        <v>25</v>
      </c>
      <c r="F33" s="354" t="s">
        <v>632</v>
      </c>
      <c r="G33" s="354"/>
      <c r="H33" s="354"/>
      <c r="I33" s="356">
        <v>252</v>
      </c>
      <c r="J33" s="355">
        <v>6300</v>
      </c>
      <c r="K33" s="356">
        <v>0</v>
      </c>
      <c r="L33" s="355">
        <v>0</v>
      </c>
      <c r="M33" s="356">
        <v>0</v>
      </c>
      <c r="N33" s="355">
        <v>0</v>
      </c>
      <c r="O33" s="865">
        <v>252</v>
      </c>
      <c r="P33" s="355">
        <v>6300</v>
      </c>
    </row>
    <row r="34" spans="1:16" x14ac:dyDescent="0.2">
      <c r="A34" s="374" t="str">
        <f>IF(ISNA(VLOOKUP(B34,USAGE!$B$2:$F$157,2,0)),IF(B34=0,"0","CHƯA CẮT"),"ĐÃ CẮT")</f>
        <v>ĐÃ CẮT</v>
      </c>
      <c r="B34" s="375" t="str">
        <f>VLOOKUP(C34,[1]MAP!$A$2:$D$208,3,0)</f>
        <v>1290D269910025</v>
      </c>
      <c r="C34" s="375" t="str">
        <f t="shared" si="5"/>
        <v>699125</v>
      </c>
      <c r="D34" s="599" t="s">
        <v>633</v>
      </c>
      <c r="E34" s="862">
        <v>25</v>
      </c>
      <c r="F34" s="354" t="s">
        <v>634</v>
      </c>
      <c r="G34" s="354"/>
      <c r="H34" s="354"/>
      <c r="I34" s="356">
        <v>0</v>
      </c>
      <c r="J34" s="355">
        <v>0</v>
      </c>
      <c r="K34" s="356">
        <v>241</v>
      </c>
      <c r="L34" s="355">
        <v>6025</v>
      </c>
      <c r="M34" s="356">
        <v>0</v>
      </c>
      <c r="N34" s="355">
        <v>0</v>
      </c>
      <c r="O34" s="865">
        <v>241</v>
      </c>
      <c r="P34" s="355">
        <v>6025</v>
      </c>
    </row>
    <row r="35" spans="1:16" x14ac:dyDescent="0.2">
      <c r="A35" s="374" t="e">
        <f>IF(ISNA(VLOOKUP(B35,USAGE!$B$2:$F$157,2,0)),IF(B35=0,"0","CHƯA CẮT"),"ĐÃ CẮT")</f>
        <v>#N/A</v>
      </c>
      <c r="B35" s="375" t="e">
        <f>VLOOKUP(C35,[1]MAP!$A$2:$D$208,3,0)</f>
        <v>#N/A</v>
      </c>
      <c r="C35" s="375" t="str">
        <f t="shared" si="5"/>
        <v>Grand Total15830</v>
      </c>
      <c r="D35" s="599" t="s">
        <v>159</v>
      </c>
      <c r="E35" s="862">
        <v>15830</v>
      </c>
      <c r="F35" s="354">
        <v>657525</v>
      </c>
      <c r="G35" s="354">
        <v>10379</v>
      </c>
      <c r="H35" s="354">
        <v>407100</v>
      </c>
      <c r="I35" s="356">
        <v>13811</v>
      </c>
      <c r="J35" s="355">
        <v>578050</v>
      </c>
      <c r="K35" s="356">
        <v>40020</v>
      </c>
      <c r="L35" s="355">
        <v>1642675</v>
      </c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6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7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7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7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7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7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7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7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7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7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7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7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7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7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7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7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8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8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8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8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8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8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8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8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8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8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8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8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8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8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8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8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8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8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8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8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8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8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8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8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8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8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9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9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9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9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9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9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9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9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9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9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9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9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9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9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9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9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9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9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9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9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9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9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9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9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9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9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9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9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9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9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9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9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9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9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9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9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9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9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9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9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9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9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9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9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9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9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9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9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9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9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9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9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9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9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9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9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9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9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9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9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9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9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9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9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0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0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0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K30" sqref="K30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39768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168</v>
      </c>
      <c r="C3" s="354" t="s">
        <v>585</v>
      </c>
      <c r="D3" s="354"/>
      <c r="E3" s="615">
        <v>920</v>
      </c>
      <c r="F3" s="616">
        <v>0</v>
      </c>
      <c r="G3" s="366">
        <f>SUMIF(SUMPK!$B:$B,USAGE!$B:$B,SUMPK!$O:$O)</f>
        <v>920</v>
      </c>
      <c r="H3" s="366">
        <f>+G3-E3</f>
        <v>0</v>
      </c>
    </row>
    <row r="4" spans="1:11" ht="16.5" customHeight="1" x14ac:dyDescent="0.2">
      <c r="A4" s="614">
        <v>2</v>
      </c>
      <c r="B4" s="354" t="s">
        <v>227</v>
      </c>
      <c r="C4" s="354" t="s">
        <v>586</v>
      </c>
      <c r="D4" s="354"/>
      <c r="E4" s="615">
        <v>675</v>
      </c>
      <c r="F4" s="616">
        <v>0</v>
      </c>
      <c r="G4" s="366">
        <f>SUMIF(SUMPK!$B:$B,USAGE!$B:$B,SUMPK!$O:$O)</f>
        <v>675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287</v>
      </c>
      <c r="C5" s="354" t="s">
        <v>583</v>
      </c>
      <c r="D5" s="354"/>
      <c r="E5" s="615">
        <v>4395</v>
      </c>
      <c r="F5" s="616">
        <v>0</v>
      </c>
      <c r="G5" s="366">
        <f>SUMIF(SUMPK!$B:$B,USAGE!$B:$B,SUMPK!$O:$O)</f>
        <v>4395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208</v>
      </c>
      <c r="C6" s="354" t="s">
        <v>569</v>
      </c>
      <c r="D6" s="354"/>
      <c r="E6" s="615">
        <v>2321</v>
      </c>
      <c r="F6" s="616">
        <v>0</v>
      </c>
      <c r="G6" s="366">
        <f>SUMIF(SUMPK!$B:$B,USAGE!$B:$B,SUMPK!$O:$O)</f>
        <v>2321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209</v>
      </c>
      <c r="C7" s="354" t="s">
        <v>587</v>
      </c>
      <c r="D7" s="354"/>
      <c r="E7" s="615">
        <v>1518</v>
      </c>
      <c r="F7" s="616">
        <v>0</v>
      </c>
      <c r="G7" s="366">
        <f>SUMIF(SUMPK!$B:$B,USAGE!$B:$B,SUMPK!$O:$O)</f>
        <v>1518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345</v>
      </c>
      <c r="D8" s="354"/>
      <c r="E8" s="615">
        <v>7732</v>
      </c>
      <c r="F8" s="616">
        <v>0</v>
      </c>
      <c r="G8" s="366">
        <f>SUMIF(SUMPK!$B:$B,USAGE!$B:$B,SUMPK!$O:$O)</f>
        <v>7732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512</v>
      </c>
      <c r="D9" s="354"/>
      <c r="E9" s="615">
        <v>4459</v>
      </c>
      <c r="F9" s="616">
        <v>0</v>
      </c>
      <c r="G9" s="366">
        <f>SUMIF(SUMPK!$B:$B,USAGE!$B:$B,SUMPK!$O:$O)</f>
        <v>4459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343</v>
      </c>
      <c r="C10" s="354" t="s">
        <v>570</v>
      </c>
      <c r="D10" s="354"/>
      <c r="E10" s="615">
        <v>2749</v>
      </c>
      <c r="F10" s="616">
        <v>0</v>
      </c>
      <c r="G10" s="366">
        <f>SUMIF(SUMPK!$B:$B,USAGE!$B:$B,SUMPK!$O:$O)</f>
        <v>2749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222</v>
      </c>
      <c r="C11" s="354" t="s">
        <v>588</v>
      </c>
      <c r="D11" s="354"/>
      <c r="E11" s="615">
        <v>782</v>
      </c>
      <c r="F11" s="616">
        <v>0</v>
      </c>
      <c r="G11" s="366">
        <f>SUMIF(SUMPK!$B:$B,USAGE!$B:$B,SUMPK!$O:$O)</f>
        <v>782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212</v>
      </c>
      <c r="C12" s="354" t="s">
        <v>571</v>
      </c>
      <c r="D12" s="354"/>
      <c r="E12" s="615">
        <v>138</v>
      </c>
      <c r="F12" s="616">
        <v>0</v>
      </c>
      <c r="G12" s="366">
        <f>SUMIF(SUMPK!$B:$B,USAGE!$B:$B,SUMPK!$O:$O)</f>
        <v>138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283</v>
      </c>
      <c r="C13" s="354" t="s">
        <v>281</v>
      </c>
      <c r="D13" s="354"/>
      <c r="E13" s="615">
        <v>918</v>
      </c>
      <c r="F13" s="616">
        <v>0</v>
      </c>
      <c r="G13" s="366">
        <f>SUMIF(SUMPK!$B:$B,USAGE!$B:$B,SUMPK!$O:$O)</f>
        <v>918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66</v>
      </c>
      <c r="C14" s="354" t="s">
        <v>67</v>
      </c>
      <c r="D14" s="354"/>
      <c r="E14" s="615">
        <v>2640</v>
      </c>
      <c r="F14" s="616">
        <v>0</v>
      </c>
      <c r="G14" s="366">
        <f>SUMIF(SUMPK!$B:$B,USAGE!$B:$B,SUMPK!$O:$O)</f>
        <v>2640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76</v>
      </c>
      <c r="C15" s="354" t="s">
        <v>589</v>
      </c>
      <c r="D15" s="354"/>
      <c r="E15" s="615">
        <v>332</v>
      </c>
      <c r="F15" s="616">
        <v>0</v>
      </c>
      <c r="G15" s="366">
        <f>SUMIF(SUMPK!$B:$B,USAGE!$B:$B,SUMPK!$O:$O)</f>
        <v>332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85</v>
      </c>
      <c r="C16" s="354" t="s">
        <v>86</v>
      </c>
      <c r="D16" s="354"/>
      <c r="E16" s="615">
        <v>368</v>
      </c>
      <c r="F16" s="616">
        <v>0</v>
      </c>
      <c r="G16" s="366">
        <f>SUMIF(SUMPK!$B:$B,USAGE!$B:$B,SUMPK!$O:$O)</f>
        <v>368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87</v>
      </c>
      <c r="C17" s="354" t="s">
        <v>88</v>
      </c>
      <c r="D17" s="354"/>
      <c r="E17" s="615">
        <v>2449</v>
      </c>
      <c r="F17" s="616">
        <v>0</v>
      </c>
      <c r="G17" s="366">
        <f>SUMIF(SUMPK!$B:$B,USAGE!$B:$B,SUMPK!$O:$O)</f>
        <v>2449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89</v>
      </c>
      <c r="C18" s="354" t="s">
        <v>90</v>
      </c>
      <c r="D18" s="354"/>
      <c r="E18" s="615">
        <v>976</v>
      </c>
      <c r="F18" s="616">
        <v>0</v>
      </c>
      <c r="G18" s="366">
        <f>SUMIF(SUMPK!$B:$B,USAGE!$B:$B,SUMPK!$O:$O)</f>
        <v>976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91</v>
      </c>
      <c r="C19" s="354" t="s">
        <v>92</v>
      </c>
      <c r="D19" s="354"/>
      <c r="E19" s="615">
        <v>1077</v>
      </c>
      <c r="F19" s="616">
        <v>0</v>
      </c>
      <c r="G19" s="366">
        <f>SUMIF(SUMPK!$B:$B,USAGE!$B:$B,SUMPK!$O:$O)</f>
        <v>1077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97</v>
      </c>
      <c r="C20" s="354" t="s">
        <v>98</v>
      </c>
      <c r="D20" s="354"/>
      <c r="E20" s="615">
        <v>550</v>
      </c>
      <c r="F20" s="616">
        <v>0</v>
      </c>
      <c r="G20" s="366">
        <f>SUMIF(SUMPK!$B:$B,USAGE!$B:$B,SUMPK!$O:$O)</f>
        <v>550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103</v>
      </c>
      <c r="C21" s="354" t="s">
        <v>104</v>
      </c>
      <c r="D21" s="354"/>
      <c r="E21" s="615">
        <v>201</v>
      </c>
      <c r="F21" s="616">
        <v>0</v>
      </c>
      <c r="G21" s="366">
        <f>SUMIF(SUMPK!$B:$B,USAGE!$B:$B,SUMPK!$O:$O)</f>
        <v>201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107</v>
      </c>
      <c r="C22" s="354" t="s">
        <v>108</v>
      </c>
      <c r="D22" s="354"/>
      <c r="E22" s="615">
        <v>466</v>
      </c>
      <c r="F22" s="616">
        <v>0</v>
      </c>
      <c r="G22" s="366">
        <f>SUMIF(SUMPK!$B:$B,USAGE!$B:$B,SUMPK!$O:$O)</f>
        <v>466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111</v>
      </c>
      <c r="C23" s="616" t="s">
        <v>112</v>
      </c>
      <c r="D23" s="354"/>
      <c r="E23" s="354">
        <v>1711</v>
      </c>
      <c r="F23" s="354">
        <v>0</v>
      </c>
      <c r="G23" s="366">
        <f>SUMIF(SUMPK!$B:$B,USAGE!$B:$B,SUMPK!$O:$O)</f>
        <v>1711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117</v>
      </c>
      <c r="C24" s="470" t="s">
        <v>118</v>
      </c>
      <c r="D24" s="470"/>
      <c r="E24" s="472">
        <v>443</v>
      </c>
      <c r="F24" s="473">
        <v>0</v>
      </c>
      <c r="G24" s="366">
        <f>SUMIF(SUMPK!$B:$B,USAGE!$B:$B,SUMPK!$O:$O)</f>
        <v>443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127</v>
      </c>
      <c r="C25" s="470" t="s">
        <v>128</v>
      </c>
      <c r="D25" s="470"/>
      <c r="E25" s="472">
        <v>442</v>
      </c>
      <c r="F25" s="473">
        <v>0</v>
      </c>
      <c r="G25" s="366">
        <f>SUMIF(SUMPK!$B:$B,USAGE!$B:$B,SUMPK!$O:$O)</f>
        <v>442</v>
      </c>
      <c r="H25" s="366">
        <f t="shared" ref="H25:H29" si="6">+G25-E25</f>
        <v>0</v>
      </c>
    </row>
    <row r="26" spans="1:10" ht="16.5" customHeight="1" x14ac:dyDescent="0.2">
      <c r="A26" s="471">
        <v>24</v>
      </c>
      <c r="B26" s="470" t="s">
        <v>44</v>
      </c>
      <c r="C26" s="679" t="s">
        <v>590</v>
      </c>
      <c r="D26" s="470"/>
      <c r="E26" s="472">
        <v>241</v>
      </c>
      <c r="F26" s="845">
        <v>0</v>
      </c>
      <c r="G26" s="366">
        <f>SUMIF(SUMPK!$B:$B,USAGE!$B:$B,SUMPK!$O:$O)</f>
        <v>241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33</v>
      </c>
      <c r="C27" s="679" t="s">
        <v>591</v>
      </c>
      <c r="D27" s="470"/>
      <c r="E27" s="472">
        <v>398</v>
      </c>
      <c r="F27" s="473">
        <v>0</v>
      </c>
      <c r="G27" s="366">
        <f>SUMIF(SUMPK!$B:$B,USAGE!$B:$B,SUMPK!$O:$O)</f>
        <v>398</v>
      </c>
      <c r="H27" s="366">
        <f t="shared" si="6"/>
        <v>0</v>
      </c>
    </row>
    <row r="28" spans="1:10" ht="16.5" customHeight="1" x14ac:dyDescent="0.2">
      <c r="A28" s="471">
        <v>26</v>
      </c>
      <c r="B28" s="470" t="s">
        <v>146</v>
      </c>
      <c r="C28" s="470" t="s">
        <v>147</v>
      </c>
      <c r="D28" s="470"/>
      <c r="E28" s="472">
        <v>252</v>
      </c>
      <c r="F28" s="473">
        <v>0</v>
      </c>
      <c r="G28" s="366">
        <f>SUMIF(SUMPK!$B:$B,USAGE!$B:$B,SUMPK!$O:$O)</f>
        <v>0</v>
      </c>
      <c r="H28" s="366">
        <f t="shared" si="6"/>
        <v>-252</v>
      </c>
    </row>
    <row r="29" spans="1:10" ht="16.5" customHeight="1" x14ac:dyDescent="0.2">
      <c r="A29" s="471">
        <v>27</v>
      </c>
      <c r="B29" s="470" t="s">
        <v>185</v>
      </c>
      <c r="C29" s="470" t="s">
        <v>203</v>
      </c>
      <c r="D29" s="470"/>
      <c r="E29" s="472">
        <v>241</v>
      </c>
      <c r="F29" s="473">
        <v>0</v>
      </c>
      <c r="G29" s="366">
        <f>SUMIF(SUMPK!$B:$B,USAGE!$B:$B,SUMPK!$O:$O)</f>
        <v>241</v>
      </c>
      <c r="H29" s="366">
        <f t="shared" si="6"/>
        <v>0</v>
      </c>
    </row>
    <row r="30" spans="1:10" ht="16.5" customHeight="1" x14ac:dyDescent="0.2">
      <c r="A30" s="471">
        <v>28</v>
      </c>
      <c r="B30" s="470" t="s">
        <v>57</v>
      </c>
      <c r="C30" s="470" t="s">
        <v>592</v>
      </c>
      <c r="D30" s="470"/>
      <c r="E30" s="472">
        <v>329</v>
      </c>
      <c r="F30" s="473">
        <v>0</v>
      </c>
      <c r="G30" s="366">
        <f>SUMIF(SUMPK!$B:$B,USAGE!$B:$B,SUMPK!$O:$O)</f>
        <v>329</v>
      </c>
      <c r="H30" s="366">
        <f t="shared" ref="H30:H31" si="7">+G30-E30</f>
        <v>0</v>
      </c>
      <c r="J30" s="474"/>
    </row>
    <row r="31" spans="1:10" ht="16.5" customHeight="1" x14ac:dyDescent="0.2">
      <c r="A31" s="471">
        <v>29</v>
      </c>
      <c r="B31" s="470" t="s">
        <v>341</v>
      </c>
      <c r="C31" s="470" t="s">
        <v>593</v>
      </c>
      <c r="D31" s="470"/>
      <c r="E31" s="472">
        <v>297</v>
      </c>
      <c r="F31" s="473">
        <v>0</v>
      </c>
      <c r="G31" s="366">
        <f>SUMIF(SUMPK!$B:$B,USAGE!$B:$B,SUMPK!$O:$O)</f>
        <v>297</v>
      </c>
      <c r="H31" s="366">
        <f t="shared" si="7"/>
        <v>0</v>
      </c>
    </row>
    <row r="32" spans="1:10" ht="16.5" customHeight="1" x14ac:dyDescent="0.2">
      <c r="A32" s="470" t="s">
        <v>22</v>
      </c>
      <c r="B32" s="472">
        <v>40020</v>
      </c>
      <c r="C32" s="473">
        <v>0</v>
      </c>
      <c r="D32" s="470" t="s">
        <v>172</v>
      </c>
      <c r="E32" s="470" t="s">
        <v>173</v>
      </c>
      <c r="F32" s="473" t="s">
        <v>174</v>
      </c>
      <c r="G32" s="366">
        <f>SUMIF(SUMPK!$B:$B,USAGE!$B:$B,SUMPK!$O:$O)</f>
        <v>0</v>
      </c>
      <c r="H32" s="366" t="e">
        <f t="shared" ref="H32" si="8">+G32-E32</f>
        <v>#VALUE!</v>
      </c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9">+G52-E52</f>
        <v>0</v>
      </c>
    </row>
    <row r="53" spans="7:8" x14ac:dyDescent="0.2">
      <c r="G53" s="366">
        <f>SUMIF(SUMPK!$B:$B,USAGE!$B:$B,SUMPK!$O:$O)</f>
        <v>0</v>
      </c>
      <c r="H53" s="366">
        <f t="shared" si="9"/>
        <v>0</v>
      </c>
    </row>
    <row r="54" spans="7:8" x14ac:dyDescent="0.2">
      <c r="G54" s="366">
        <f>SUMIF(SUMPK!$B:$B,USAGE!$B:$B,SUMPK!$O:$O)</f>
        <v>0</v>
      </c>
      <c r="H54" s="366">
        <f t="shared" si="9"/>
        <v>0</v>
      </c>
    </row>
    <row r="55" spans="7:8" x14ac:dyDescent="0.2">
      <c r="G55" s="366">
        <f>SUMIF(SUMPK!$B:$B,USAGE!$B:$B,SUMPK!$O:$O)</f>
        <v>0</v>
      </c>
      <c r="H55" s="366">
        <f t="shared" si="9"/>
        <v>0</v>
      </c>
    </row>
    <row r="56" spans="7:8" x14ac:dyDescent="0.2">
      <c r="G56" s="366">
        <f>SUMIF(SUMPK!$B:$B,USAGE!$B:$B,SUMPK!$O:$O)</f>
        <v>0</v>
      </c>
      <c r="H56" s="366">
        <f t="shared" si="9"/>
        <v>0</v>
      </c>
    </row>
    <row r="57" spans="7:8" x14ac:dyDescent="0.2">
      <c r="G57" s="366">
        <f>SUMIF(SUMPK!$B:$B,USAGE!$B:$B,SUMPK!$O:$O)</f>
        <v>0</v>
      </c>
      <c r="H57" s="366">
        <f t="shared" si="9"/>
        <v>0</v>
      </c>
    </row>
    <row r="58" spans="7:8" x14ac:dyDescent="0.2">
      <c r="G58" s="366">
        <f>SUMIF(SUMPK!$B:$B,USAGE!$B:$B,SUMPK!$O:$O)</f>
        <v>0</v>
      </c>
      <c r="H58" s="366">
        <f t="shared" si="9"/>
        <v>0</v>
      </c>
    </row>
    <row r="59" spans="7:8" x14ac:dyDescent="0.2">
      <c r="G59" s="366">
        <f>SUMIF(SUMPK!$B:$B,USAGE!$B:$B,SUMPK!$O:$O)</f>
        <v>0</v>
      </c>
      <c r="H59" s="366">
        <f t="shared" si="9"/>
        <v>0</v>
      </c>
    </row>
    <row r="60" spans="7:8" x14ac:dyDescent="0.2">
      <c r="G60" s="366">
        <f>SUMIF(SUMPK!$B:$B,USAGE!$B:$B,SUMPK!$O:$O)</f>
        <v>0</v>
      </c>
      <c r="H60" s="366">
        <f t="shared" si="9"/>
        <v>0</v>
      </c>
    </row>
    <row r="61" spans="7:8" x14ac:dyDescent="0.2">
      <c r="G61" s="366">
        <f>SUMIF(SUMPK!$B:$B,USAGE!$B:$B,SUMPK!$O:$O)</f>
        <v>0</v>
      </c>
      <c r="H61" s="366">
        <f t="shared" si="9"/>
        <v>0</v>
      </c>
    </row>
    <row r="62" spans="7:8" x14ac:dyDescent="0.2">
      <c r="G62" s="366">
        <f>SUMIF(SUMPK!$B:$B,USAGE!$B:$B,SUMPK!$O:$O)</f>
        <v>0</v>
      </c>
      <c r="H62" s="366">
        <f t="shared" si="9"/>
        <v>0</v>
      </c>
    </row>
    <row r="63" spans="7:8" x14ac:dyDescent="0.2">
      <c r="G63" s="366">
        <f>SUMIF(SUMPK!$B:$B,USAGE!$B:$B,SUMPK!$O:$O)</f>
        <v>0</v>
      </c>
      <c r="H63" s="366">
        <f t="shared" si="9"/>
        <v>0</v>
      </c>
    </row>
    <row r="64" spans="7:8" x14ac:dyDescent="0.2">
      <c r="G64" s="366">
        <f>SUMIF(SUMPK!$B:$B,USAGE!$B:$B,SUMPK!$O:$O)</f>
        <v>0</v>
      </c>
      <c r="H64" s="366">
        <f t="shared" si="9"/>
        <v>0</v>
      </c>
    </row>
    <row r="65" spans="7:8" x14ac:dyDescent="0.2">
      <c r="G65" s="366">
        <f>SUMIF(SUMPK!$B:$B,USAGE!$B:$B,SUMPK!$O:$O)</f>
        <v>0</v>
      </c>
      <c r="H65" s="366">
        <f t="shared" si="9"/>
        <v>0</v>
      </c>
    </row>
    <row r="66" spans="7:8" x14ac:dyDescent="0.2">
      <c r="G66" s="366">
        <f>SUMIF(SUMPK!$B:$B,USAGE!$B:$B,SUMPK!$O:$O)</f>
        <v>0</v>
      </c>
      <c r="H66" s="366">
        <f t="shared" si="9"/>
        <v>0</v>
      </c>
    </row>
    <row r="67" spans="7:8" x14ac:dyDescent="0.2">
      <c r="G67" s="366">
        <f>SUMIF(SUMPK!$B:$B,USAGE!$B:$B,SUMPK!$O:$O)</f>
        <v>0</v>
      </c>
      <c r="H67" s="366">
        <f t="shared" si="9"/>
        <v>0</v>
      </c>
    </row>
    <row r="68" spans="7:8" x14ac:dyDescent="0.2">
      <c r="G68" s="366">
        <f>SUMIF(SUMPK!$B:$B,USAGE!$B:$B,SUMPK!$O:$O)</f>
        <v>0</v>
      </c>
      <c r="H68" s="366">
        <f t="shared" si="9"/>
        <v>0</v>
      </c>
    </row>
    <row r="69" spans="7:8" x14ac:dyDescent="0.2">
      <c r="G69" s="366">
        <f>SUMIF(SUMPK!$B:$B,USAGE!$B:$B,SUMPK!$O:$O)</f>
        <v>0</v>
      </c>
      <c r="H69" s="366">
        <f t="shared" si="9"/>
        <v>0</v>
      </c>
    </row>
    <row r="70" spans="7:8" x14ac:dyDescent="0.2">
      <c r="G70" s="366">
        <f>SUMIF(SUMPK!$B:$B,USAGE!$B:$B,SUMPK!$O:$O)</f>
        <v>0</v>
      </c>
      <c r="H70" s="366">
        <f t="shared" si="9"/>
        <v>0</v>
      </c>
    </row>
    <row r="71" spans="7:8" x14ac:dyDescent="0.2">
      <c r="G71" s="366">
        <f>SUMIF(SUMPK!$B:$B,USAGE!$B:$B,SUMPK!$O:$O)</f>
        <v>0</v>
      </c>
      <c r="H71" s="366">
        <f t="shared" si="9"/>
        <v>0</v>
      </c>
    </row>
    <row r="72" spans="7:8" x14ac:dyDescent="0.2">
      <c r="G72" s="366">
        <f>SUMIF(SUMPK!$B:$B,USAGE!$B:$B,SUMPK!$O:$O)</f>
        <v>0</v>
      </c>
      <c r="H72" s="366">
        <f t="shared" si="9"/>
        <v>0</v>
      </c>
    </row>
    <row r="73" spans="7:8" x14ac:dyDescent="0.2">
      <c r="G73" s="366">
        <f>SUMIF(SUMPK!$B:$B,USAGE!$B:$B,SUMPK!$O:$O)</f>
        <v>0</v>
      </c>
      <c r="H73" s="366">
        <f t="shared" si="9"/>
        <v>0</v>
      </c>
    </row>
    <row r="74" spans="7:8" x14ac:dyDescent="0.2">
      <c r="G74" s="366">
        <f>SUMIF(SUMPK!$B:$B,USAGE!$B:$B,SUMPK!$O:$O)</f>
        <v>0</v>
      </c>
      <c r="H74" s="366">
        <f t="shared" si="9"/>
        <v>0</v>
      </c>
    </row>
    <row r="75" spans="7:8" x14ac:dyDescent="0.2">
      <c r="G75" s="366">
        <f>SUMIF(SUMPK!$B:$B,USAGE!$B:$B,SUMPK!$O:$O)</f>
        <v>0</v>
      </c>
      <c r="H75" s="366">
        <f t="shared" si="9"/>
        <v>0</v>
      </c>
    </row>
    <row r="76" spans="7:8" x14ac:dyDescent="0.2">
      <c r="G76" s="366">
        <f>SUMIF(SUMPK!$B:$B,USAGE!$B:$B,SUMPK!$O:$O)</f>
        <v>0</v>
      </c>
      <c r="H76" s="366">
        <f t="shared" si="9"/>
        <v>0</v>
      </c>
    </row>
    <row r="77" spans="7:8" x14ac:dyDescent="0.2">
      <c r="G77" s="366">
        <f>SUMIF(SUMPK!$B:$B,USAGE!$B:$B,SUMPK!$O:$O)</f>
        <v>0</v>
      </c>
      <c r="H77" s="366">
        <f t="shared" si="9"/>
        <v>0</v>
      </c>
    </row>
    <row r="78" spans="7:8" x14ac:dyDescent="0.2">
      <c r="G78" s="366">
        <f>SUMIF(SUMPK!$B:$B,USAGE!$B:$B,SUMPK!$O:$O)</f>
        <v>0</v>
      </c>
      <c r="H78" s="366">
        <f t="shared" si="9"/>
        <v>0</v>
      </c>
    </row>
    <row r="79" spans="7:8" x14ac:dyDescent="0.2">
      <c r="G79" s="366">
        <f>SUMIF(SUMPK!$B:$B,USAGE!$B:$B,SUMPK!$O:$O)</f>
        <v>0</v>
      </c>
      <c r="H79" s="366">
        <f t="shared" si="9"/>
        <v>0</v>
      </c>
    </row>
    <row r="80" spans="7:8" x14ac:dyDescent="0.2">
      <c r="G80" s="366">
        <f>SUMIF(SUMPK!$B:$B,USAGE!$B:$B,SUMPK!$O:$O)</f>
        <v>0</v>
      </c>
      <c r="H80" s="366">
        <f t="shared" si="9"/>
        <v>0</v>
      </c>
    </row>
    <row r="81" spans="7:8" x14ac:dyDescent="0.2">
      <c r="G81" s="366">
        <f>SUMIF(SUMPK!$B:$B,USAGE!$B:$B,SUMPK!$O:$O)</f>
        <v>0</v>
      </c>
      <c r="H81" s="366">
        <f t="shared" si="9"/>
        <v>0</v>
      </c>
    </row>
    <row r="82" spans="7:8" x14ac:dyDescent="0.2">
      <c r="G82" s="366">
        <f>SUMIF(SUMPK!$B:$B,USAGE!$B:$B,SUMPK!$O:$O)</f>
        <v>0</v>
      </c>
      <c r="H82" s="366">
        <f t="shared" si="9"/>
        <v>0</v>
      </c>
    </row>
    <row r="83" spans="7:8" x14ac:dyDescent="0.2">
      <c r="G83" s="366">
        <f>SUMIF(SUMPK!$B:$B,USAGE!$B:$B,SUMPK!$O:$O)</f>
        <v>0</v>
      </c>
      <c r="H83" s="366">
        <f t="shared" si="9"/>
        <v>0</v>
      </c>
    </row>
    <row r="84" spans="7:8" x14ac:dyDescent="0.2">
      <c r="G84" s="366">
        <f>SUMIF(SUMPK!$B:$B,USAGE!$B:$B,SUMPK!$O:$O)</f>
        <v>0</v>
      </c>
      <c r="H84" s="366">
        <f t="shared" si="9"/>
        <v>0</v>
      </c>
    </row>
    <row r="85" spans="7:8" x14ac:dyDescent="0.2">
      <c r="G85" s="366">
        <f>SUMIF(SUMPK!$B:$B,USAGE!$B:$B,SUMPK!$O:$O)</f>
        <v>0</v>
      </c>
      <c r="H85" s="366">
        <f t="shared" si="9"/>
        <v>0</v>
      </c>
    </row>
    <row r="86" spans="7:8" x14ac:dyDescent="0.2">
      <c r="G86" s="366">
        <f>SUMIF(SUMPK!$B:$B,USAGE!$B:$B,SUMPK!$O:$O)</f>
        <v>0</v>
      </c>
      <c r="H86" s="366">
        <f t="shared" si="9"/>
        <v>0</v>
      </c>
    </row>
    <row r="87" spans="7:8" x14ac:dyDescent="0.2">
      <c r="G87" s="366">
        <f>SUMIF(SUMPK!$B:$B,USAGE!$B:$B,SUMPK!$O:$O)</f>
        <v>0</v>
      </c>
      <c r="H87" s="366">
        <f t="shared" si="9"/>
        <v>0</v>
      </c>
    </row>
    <row r="88" spans="7:8" x14ac:dyDescent="0.2">
      <c r="G88" s="366">
        <f>SUMIF(SUMPK!$B:$B,USAGE!$B:$B,SUMPK!$O:$O)</f>
        <v>0</v>
      </c>
      <c r="H88" s="366">
        <f t="shared" si="9"/>
        <v>0</v>
      </c>
    </row>
    <row r="89" spans="7:8" x14ac:dyDescent="0.2">
      <c r="G89" s="366">
        <f>SUMIF(SUMPK!$B:$B,USAGE!$B:$B,SUMPK!$O:$O)</f>
        <v>0</v>
      </c>
      <c r="H89" s="366">
        <f t="shared" si="9"/>
        <v>0</v>
      </c>
    </row>
    <row r="90" spans="7:8" x14ac:dyDescent="0.2">
      <c r="G90" s="366">
        <f>SUMIF(SUMPK!$B:$B,USAGE!$B:$B,SUMPK!$O:$O)</f>
        <v>0</v>
      </c>
      <c r="H90" s="366">
        <f t="shared" si="9"/>
        <v>0</v>
      </c>
    </row>
    <row r="91" spans="7:8" x14ac:dyDescent="0.2">
      <c r="G91" s="366">
        <f>SUMIF(SUMPK!$B:$B,USAGE!$B:$B,SUMPK!$O:$O)</f>
        <v>0</v>
      </c>
      <c r="H91" s="366">
        <f t="shared" si="9"/>
        <v>0</v>
      </c>
    </row>
    <row r="92" spans="7:8" x14ac:dyDescent="0.2">
      <c r="G92" s="366">
        <f>SUMIF(SUMPK!$B:$B,USAGE!$B:$B,SUMPK!$O:$O)</f>
        <v>0</v>
      </c>
      <c r="H92" s="366">
        <f t="shared" si="9"/>
        <v>0</v>
      </c>
    </row>
    <row r="93" spans="7:8" x14ac:dyDescent="0.2">
      <c r="G93" s="366">
        <f>SUMIF(SUMPK!$B:$B,USAGE!$B:$B,SUMPK!$O:$O)</f>
        <v>0</v>
      </c>
      <c r="H93" s="366">
        <f t="shared" si="9"/>
        <v>0</v>
      </c>
    </row>
    <row r="94" spans="7:8" x14ac:dyDescent="0.2">
      <c r="G94" s="366">
        <f>SUMIF(SUMPK!$B:$B,USAGE!$B:$B,SUMPK!$O:$O)</f>
        <v>0</v>
      </c>
      <c r="H94" s="366">
        <f t="shared" si="9"/>
        <v>0</v>
      </c>
    </row>
    <row r="95" spans="7:8" x14ac:dyDescent="0.2">
      <c r="G95" s="366">
        <f>SUMIF(SUMPK!$B:$B,USAGE!$B:$B,SUMPK!$O:$O)</f>
        <v>0</v>
      </c>
      <c r="H95" s="366">
        <f t="shared" si="9"/>
        <v>0</v>
      </c>
    </row>
    <row r="96" spans="7:8" x14ac:dyDescent="0.2">
      <c r="G96" s="366">
        <f>SUMIF(SUMPK!$B:$B,USAGE!$B:$B,SUMPK!$O:$O)</f>
        <v>0</v>
      </c>
      <c r="H96" s="366">
        <f t="shared" si="9"/>
        <v>0</v>
      </c>
    </row>
    <row r="97" spans="7:8" x14ac:dyDescent="0.2">
      <c r="G97" s="366">
        <f>SUMIF(SUMPK!$B:$B,USAGE!$B:$B,SUMPK!$O:$O)</f>
        <v>0</v>
      </c>
      <c r="H97" s="366">
        <f t="shared" ref="H97" si="10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2" priority="4">
      <formula>MOD(ROW(),2)</formula>
    </cfRule>
  </conditionalFormatting>
  <conditionalFormatting sqref="I2:XFD158 A44:H134 A2:F43 G1:H43">
    <cfRule type="expression" dxfId="11" priority="7">
      <formula>MOD(ROW(),2)</formula>
    </cfRule>
  </conditionalFormatting>
  <conditionalFormatting sqref="H1:H1048576">
    <cfRule type="cellIs" dxfId="10" priority="1" operator="equal">
      <formula>" &gt;0 or &lt;0"</formula>
    </cfRule>
    <cfRule type="cellIs" dxfId="9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26549C7A-F00F-4F25-AF5F-3616C2F62DD0}"/>
</file>

<file path=customXml/itemProps2.xml><?xml version="1.0" encoding="utf-8"?>
<ds:datastoreItem xmlns:ds="http://schemas.openxmlformats.org/officeDocument/2006/customXml" ds:itemID="{A990EBF5-8ECB-4953-BCFB-1BFFBB25825F}"/>
</file>

<file path=customXml/itemProps3.xml><?xml version="1.0" encoding="utf-8"?>
<ds:datastoreItem xmlns:ds="http://schemas.openxmlformats.org/officeDocument/2006/customXml" ds:itemID="{C1FE41F4-45A8-4AD4-AEF2-BF7A867AF0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2026-05-15T00:14:15Z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