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4" Type="http://schemas.openxmlformats.org/officeDocument/2006/relationships/custom-properties" Target="docProps/custom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6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QTr\Desktop\CaptureExcelFile\CaptureExcelFile\bin\Debug\"/>
    </mc:Choice>
  </mc:AlternateContent>
  <bookViews>
    <workbookView xWindow="-120" yWindow="-120" windowWidth="29040" windowHeight="16440" tabRatio="612" firstSheet="4" activeTab="9"/>
  </bookViews>
  <sheets>
    <sheet name="MÃ KH" sheetId="1" r:id="rId3"/>
    <sheet name="MÃ HH" sheetId="4" r:id="rId4"/>
    <sheet name="TỔNG HỢP" sheetId="2" r:id="rId5"/>
    <sheet name="NHẬP HÀNG" sheetId="11" r:id="rId6"/>
    <sheet name="XUẤT HÀNG" sheetId="16" r:id="rId7"/>
    <sheet name="Sheet4" sheetId="15" state="hidden" r:id="rId8"/>
    <sheet name="Sheet3" sheetId="14" state="hidden" r:id="rId9"/>
    <sheet name="Sheet2" sheetId="13" state="hidden" r:id="rId10"/>
    <sheet name="Sheet1" sheetId="12" state="hidden" r:id="rId11"/>
    <sheet name="Evaluation Warning" sheetId="17" r:id="rId12"/>
  </sheets>
  <externalReferences>
    <externalReference r:id="rId14"/>
  </externalReferences>
  <definedNames>
    <definedName name="_xlnm._FilterDatabase" localSheetId="0" hidden="1">'MÃ KH'!$A$1:$D$1631</definedName>
    <definedName name="_xlnm._FilterDatabase" localSheetId="3" hidden="1">'NHẬP HÀNG'!$A$2:$R$913</definedName>
    <definedName name="_xlnm._FilterDatabase" localSheetId="2" hidden="1">'TỔNG HỢP'!$A$2:$Y$706</definedName>
    <definedName name="_xlnm._FilterDatabase" localSheetId="4" hidden="1">'XUẤT HÀNG'!$A$2:$Q$535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6" l="1"/>
</calcChain>
</file>

<file path=xl/sharedStrings.xml><?xml version="1.0" encoding="utf-8"?>
<sst xmlns="http://schemas.openxmlformats.org/spreadsheetml/2006/main" count="10490" uniqueCount="5134">
  <si>
    <t>MÃ KHÁCH HÀNG</t>
  </si>
  <si>
    <t>TÊN KHÁCH HÀNG</t>
  </si>
  <si>
    <t>MÃ NHÂN VIÊN</t>
  </si>
  <si>
    <t>TÊN NHÂN VIÊN</t>
  </si>
  <si>
    <t>243 NTT</t>
  </si>
  <si>
    <t>243 NGUYỄN THIỆN THUẬT QUẬN 3</t>
  </si>
  <si>
    <t>NGUYÊN</t>
  </si>
  <si>
    <t>297 NDD</t>
  </si>
  <si>
    <t>297, NGUYỄN DUY DƯƠNG</t>
  </si>
  <si>
    <t>88F</t>
  </si>
  <si>
    <t>88 FRUIT</t>
  </si>
  <si>
    <t>ĐẶNG VY</t>
  </si>
  <si>
    <t>ATU</t>
  </si>
  <si>
    <t>A TÚ</t>
  </si>
  <si>
    <t>HIỀN</t>
  </si>
  <si>
    <t>TUAN</t>
  </si>
  <si>
    <t>A TUẤN</t>
  </si>
  <si>
    <t>THIỆN</t>
  </si>
  <si>
    <t>AMY LA</t>
  </si>
  <si>
    <t>ÁI MỸ LONG AN</t>
  </si>
  <si>
    <t>AN GV</t>
  </si>
  <si>
    <t>ẨN GÒ VẤP</t>
  </si>
  <si>
    <t>AN LA</t>
  </si>
  <si>
    <t>AN LONG AN</t>
  </si>
  <si>
    <t>CHU VY</t>
  </si>
  <si>
    <t>MAI HM</t>
  </si>
  <si>
    <t>AN MAI HM</t>
  </si>
  <si>
    <t>CHỊ HIỀN</t>
  </si>
  <si>
    <t>ANMINH</t>
  </si>
  <si>
    <t>AN MINH NCC</t>
  </si>
  <si>
    <t>CT</t>
  </si>
  <si>
    <t>NCC</t>
  </si>
  <si>
    <t>AAN Q2</t>
  </si>
  <si>
    <t>ANH ÂN QUẬN 2</t>
  </si>
  <si>
    <t>HỒNG HẠNH</t>
  </si>
  <si>
    <t>BI TXT</t>
  </si>
  <si>
    <t>ANH BI TX THÀNH VT</t>
  </si>
  <si>
    <t>VÕ OANH</t>
  </si>
  <si>
    <t>BINH DL</t>
  </si>
  <si>
    <t>ANH BÌNH ĐÀ LẠT</t>
  </si>
  <si>
    <t>CƯỜNG</t>
  </si>
  <si>
    <t>ANH BDN</t>
  </si>
  <si>
    <t>ÁNH BÌNH ĐIỀN</t>
  </si>
  <si>
    <t>BDN</t>
  </si>
  <si>
    <t>ANH BÌNH ĐỒNG NAI</t>
  </si>
  <si>
    <t xml:space="preserve">THẾ </t>
  </si>
  <si>
    <t>CANH TV</t>
  </si>
  <si>
    <t>ANH CANH TV</t>
  </si>
  <si>
    <t>CHI</t>
  </si>
  <si>
    <t>ANH CHÍ</t>
  </si>
  <si>
    <t>CHIN KL</t>
  </si>
  <si>
    <t>ANH CHÍN KHO LẠNH</t>
  </si>
  <si>
    <t>CONGHIEN</t>
  </si>
  <si>
    <t xml:space="preserve">ANH CÔNG HIỀN </t>
  </si>
  <si>
    <t>HỒNG CA</t>
  </si>
  <si>
    <t>ADEN</t>
  </si>
  <si>
    <t>ANH ĐEN</t>
  </si>
  <si>
    <t>HOÀNG</t>
  </si>
  <si>
    <t>ADIEP TB</t>
  </si>
  <si>
    <t>ANH ĐIỆP TÂN BÌNH</t>
  </si>
  <si>
    <t>DOAN GV</t>
  </si>
  <si>
    <t>ANH ĐOÀN GV</t>
  </si>
  <si>
    <t>TÂM</t>
  </si>
  <si>
    <t>ADUC</t>
  </si>
  <si>
    <t>ANH ĐỨC</t>
  </si>
  <si>
    <t>YẾN NGÂN</t>
  </si>
  <si>
    <t>ADUONG</t>
  </si>
  <si>
    <t>ANH DƯƠNG</t>
  </si>
  <si>
    <t>ĐÀO</t>
  </si>
  <si>
    <t>HA HN</t>
  </si>
  <si>
    <t>ANH HÀ HN</t>
  </si>
  <si>
    <t>HAI</t>
  </si>
  <si>
    <t>ANH HẢI</t>
  </si>
  <si>
    <t>HUY</t>
  </si>
  <si>
    <t>AHAI MT</t>
  </si>
  <si>
    <t>ANH HẢI MÔI TRƯỜNG</t>
  </si>
  <si>
    <t>LONG</t>
  </si>
  <si>
    <t>HAU TB</t>
  </si>
  <si>
    <t>ANH HẬU TÂN BÌNH</t>
  </si>
  <si>
    <t>HOA PR</t>
  </si>
  <si>
    <t>ANH HÒA PHAN RANG</t>
  </si>
  <si>
    <t>ANH HMON</t>
  </si>
  <si>
    <t>ANH HOCMON</t>
  </si>
  <si>
    <t>A HUE BMT</t>
  </si>
  <si>
    <t>ANH HUỆ BUÔN MÊ THUỘT</t>
  </si>
  <si>
    <t>UYÊN</t>
  </si>
  <si>
    <t>HUNG BT</t>
  </si>
  <si>
    <t>ANH HÙNG BẾN TRE</t>
  </si>
  <si>
    <t>VIỆT</t>
  </si>
  <si>
    <t>HUNG CT</t>
  </si>
  <si>
    <t>ANH HÙNG CẦN THƠ</t>
  </si>
  <si>
    <t>HUNG DG</t>
  </si>
  <si>
    <t>ANH HƯNG DẦU GIÂY</t>
  </si>
  <si>
    <t>HUY NC</t>
  </si>
  <si>
    <t>ANH HUY NĂM CHÂU</t>
  </si>
  <si>
    <t>HUY TB</t>
  </si>
  <si>
    <t>ANH HUY TÂN BÌNH</t>
  </si>
  <si>
    <t>KHAI GV</t>
  </si>
  <si>
    <t>ANH KHẢI GÒ VẤP ĐÊM</t>
  </si>
  <si>
    <t>KHAI</t>
  </si>
  <si>
    <t>ANH KHẢI GV</t>
  </si>
  <si>
    <t>KHANH TV</t>
  </si>
  <si>
    <t>ANH KHANH TRÀ VINH</t>
  </si>
  <si>
    <t>MẠNH</t>
  </si>
  <si>
    <t>AKIET</t>
  </si>
  <si>
    <t>ANH KIỆT</t>
  </si>
  <si>
    <t>TRỌNG</t>
  </si>
  <si>
    <t>KIET CLA</t>
  </si>
  <si>
    <t>ANH KIỆT CAO LÃNH</t>
  </si>
  <si>
    <t>ALAM</t>
  </si>
  <si>
    <t>ANH LÂM</t>
  </si>
  <si>
    <t>HƯNG</t>
  </si>
  <si>
    <t>ALAP</t>
  </si>
  <si>
    <t>ANH LẬP</t>
  </si>
  <si>
    <t>ALEE</t>
  </si>
  <si>
    <t>ANH LEE</t>
  </si>
  <si>
    <t>HUY HOÀNG</t>
  </si>
  <si>
    <t>LOC Q7</t>
  </si>
  <si>
    <t>ANH LỘC QUẬN 7</t>
  </si>
  <si>
    <t>ALONG</t>
  </si>
  <si>
    <t>ANH LONG</t>
  </si>
  <si>
    <t>LONG GV</t>
  </si>
  <si>
    <t>ANH LONG GV</t>
  </si>
  <si>
    <t>ĐỨC ANH</t>
  </si>
  <si>
    <t>ALONG TB</t>
  </si>
  <si>
    <t>ANH LONG TÂN BÌNH</t>
  </si>
  <si>
    <t>PHƯƠNG THẢO</t>
  </si>
  <si>
    <t>LONG TP</t>
  </si>
  <si>
    <t>ANH LONG TÂN PHÚ</t>
  </si>
  <si>
    <t>ALU</t>
  </si>
  <si>
    <t>ANH LƯ</t>
  </si>
  <si>
    <t>MINH LK</t>
  </si>
  <si>
    <t>ANH MINH LK</t>
  </si>
  <si>
    <t>MINH Q1</t>
  </si>
  <si>
    <t>ANH MINH QUẬN 1</t>
  </si>
  <si>
    <t>THÔNG</t>
  </si>
  <si>
    <t>ANAM</t>
  </si>
  <si>
    <t>ANH NAM</t>
  </si>
  <si>
    <t>C HIỀN</t>
  </si>
  <si>
    <t>ANANG</t>
  </si>
  <si>
    <t>ANH NĂNG</t>
  </si>
  <si>
    <t>NGHIA VL</t>
  </si>
  <si>
    <t>ANH NGHĨA VL</t>
  </si>
  <si>
    <t>NGOAN LD</t>
  </si>
  <si>
    <t>ANH NGOAN LĐ</t>
  </si>
  <si>
    <t>NGUYEN TD</t>
  </si>
  <si>
    <t>ANH NGUYÊN TĐ</t>
  </si>
  <si>
    <t>APHI</t>
  </si>
  <si>
    <t>ANH PHI</t>
  </si>
  <si>
    <t>PHONG SD</t>
  </si>
  <si>
    <t>ANH PHONG SA ĐÉC</t>
  </si>
  <si>
    <t>PHUOC VL</t>
  </si>
  <si>
    <t>ANH PHƯỚC VL</t>
  </si>
  <si>
    <t>APHUONG HM</t>
  </si>
  <si>
    <t>ANH PHƯƠNG HM</t>
  </si>
  <si>
    <t>QUAN</t>
  </si>
  <si>
    <t>ANH QUÂN</t>
  </si>
  <si>
    <t>LINH</t>
  </si>
  <si>
    <t>ASANG DX</t>
  </si>
  <si>
    <t>ANH SANG ĐỒNG XOÀI (QUẢNG)</t>
  </si>
  <si>
    <t>QUẢNG</t>
  </si>
  <si>
    <t>SANG KL</t>
  </si>
  <si>
    <t>ANH SANG KHO LẠNH</t>
  </si>
  <si>
    <t>SONCHAY</t>
  </si>
  <si>
    <t>ANH SƠN CHÁY</t>
  </si>
  <si>
    <t>SON DL</t>
  </si>
  <si>
    <t>ANH SƠN ĐÀ LẠT</t>
  </si>
  <si>
    <t>TAI</t>
  </si>
  <si>
    <t>ANH TÀI</t>
  </si>
  <si>
    <t>TAI CM</t>
  </si>
  <si>
    <t>ANH TÀI CM</t>
  </si>
  <si>
    <t>ATAI TN</t>
  </si>
  <si>
    <t>ANH TÀI TÂY NINH</t>
  </si>
  <si>
    <t>THANG DN</t>
  </si>
  <si>
    <t>ANH THẮNG ĐỒNG NAI</t>
  </si>
  <si>
    <t>DUY KD</t>
  </si>
  <si>
    <t>ANH TT</t>
  </si>
  <si>
    <t>ANH THẾ TÀI</t>
  </si>
  <si>
    <t>THE VT</t>
  </si>
  <si>
    <t>ANH THẾ VŨNG TÀU</t>
  </si>
  <si>
    <t>THIEN BL</t>
  </si>
  <si>
    <t>ANH THIỆN( LỘC) BL</t>
  </si>
  <si>
    <t>TIEN HM</t>
  </si>
  <si>
    <t>ANH TIẾN HM</t>
  </si>
  <si>
    <t>ATRI HB</t>
  </si>
  <si>
    <t>ANH TRỊ HIỆP BÌNH</t>
  </si>
  <si>
    <t>ATQ9</t>
  </si>
  <si>
    <t>ANH TRIỀU Q.9</t>
  </si>
  <si>
    <t>MY</t>
  </si>
  <si>
    <t>ATRONG</t>
  </si>
  <si>
    <t>ANH TRỌNG</t>
  </si>
  <si>
    <t>TRUNG CT</t>
  </si>
  <si>
    <t>ANH TRUNG CẦN THƠ</t>
  </si>
  <si>
    <t>ATUT</t>
  </si>
  <si>
    <t>ANH TÚ KHÁCH THIỆN</t>
  </si>
  <si>
    <t>TUAN LX</t>
  </si>
  <si>
    <t>ANH TUẤN LÁI XE</t>
  </si>
  <si>
    <t>TUNG Q7</t>
  </si>
  <si>
    <t>ANH TÙNG QUẬN 7</t>
  </si>
  <si>
    <t>TY TD</t>
  </si>
  <si>
    <t>ANH TY TĐ</t>
  </si>
  <si>
    <t>AVIET</t>
  </si>
  <si>
    <t>ANH VIỆT</t>
  </si>
  <si>
    <t>VIET CT</t>
  </si>
  <si>
    <t>ANH VIỆT CT</t>
  </si>
  <si>
    <t>AVINH</t>
  </si>
  <si>
    <t>ANH VINH</t>
  </si>
  <si>
    <t>VINH DL</t>
  </si>
  <si>
    <t>ANH VINH ĐÀ LẠT</t>
  </si>
  <si>
    <t>VINH TG</t>
  </si>
  <si>
    <t>ANH VINH TIỀN GIANG</t>
  </si>
  <si>
    <t>AU VL</t>
  </si>
  <si>
    <t>ẤU VL</t>
  </si>
  <si>
    <t>BAHUNG DT</t>
  </si>
  <si>
    <t>BA HÙNG ĐỨC TRỌNG</t>
  </si>
  <si>
    <t>BAHUNG</t>
  </si>
  <si>
    <t>BA HÙNG PHAN THIẾT</t>
  </si>
  <si>
    <t>BAPHUONG</t>
  </si>
  <si>
    <t>BÀ PHƯỢNG</t>
  </si>
  <si>
    <t>BA TC</t>
  </si>
  <si>
    <t>BA TÂN CHÂU</t>
  </si>
  <si>
    <t>BATHANH</t>
  </si>
  <si>
    <t>BÀ THANH</t>
  </si>
  <si>
    <t>BATHAO</t>
  </si>
  <si>
    <t>BÀ THẢO</t>
  </si>
  <si>
    <t>BATRANG</t>
  </si>
  <si>
    <t>BÀ TRẮNG</t>
  </si>
  <si>
    <t>BAC CTY</t>
  </si>
  <si>
    <t>BẮC CÔNG TY</t>
  </si>
  <si>
    <t>BANG CL</t>
  </si>
  <si>
    <t>BẰNG CL</t>
  </si>
  <si>
    <t>CAN</t>
  </si>
  <si>
    <t>BANG GV</t>
  </si>
  <si>
    <t>BĂNG GÒ VẤP</t>
  </si>
  <si>
    <t>ACB</t>
  </si>
  <si>
    <t>BANK ACB</t>
  </si>
  <si>
    <t>BAO CL</t>
  </si>
  <si>
    <t>BẢO CHỢ LỚN</t>
  </si>
  <si>
    <t>BAOKL</t>
  </si>
  <si>
    <t>BẢO KHÁCH LẺ</t>
  </si>
  <si>
    <t>BNGOC</t>
  </si>
  <si>
    <t>BẢO NGỌC NHA TRANG</t>
  </si>
  <si>
    <t>THỂ ?</t>
  </si>
  <si>
    <t>BTTB</t>
  </si>
  <si>
    <t>BẢO TRÂN TÂN BÌNH</t>
  </si>
  <si>
    <t>BATO</t>
  </si>
  <si>
    <t>BATO NCC</t>
  </si>
  <si>
    <t>BAYHAU</t>
  </si>
  <si>
    <t>BẢY HẬU</t>
  </si>
  <si>
    <t>7HAU</t>
  </si>
  <si>
    <t>BAY HAU CN</t>
  </si>
  <si>
    <t>BẢY HẬU CA NGÀY</t>
  </si>
  <si>
    <t>BAY TD</t>
  </si>
  <si>
    <t>BẢY TÀI TĐ</t>
  </si>
  <si>
    <t>BE BDG</t>
  </si>
  <si>
    <t>BÉ BÌNH DƯƠNG</t>
  </si>
  <si>
    <t>BE CM</t>
  </si>
  <si>
    <t>BÉ CM</t>
  </si>
  <si>
    <t>BE DL</t>
  </si>
  <si>
    <t>BÉ ĐÀ LẠT</t>
  </si>
  <si>
    <t>BEHAU</t>
  </si>
  <si>
    <t>BÉ HẤU</t>
  </si>
  <si>
    <t>BE LN</t>
  </si>
  <si>
    <t>BÉ LỘC NINH</t>
  </si>
  <si>
    <t>BE LX</t>
  </si>
  <si>
    <t>BÉ LONG XUYÊN</t>
  </si>
  <si>
    <t>BEPHUONG</t>
  </si>
  <si>
    <t>BÉ PHƯƠNG</t>
  </si>
  <si>
    <t>BESAU CL</t>
  </si>
  <si>
    <t>BÉ SÁU CL</t>
  </si>
  <si>
    <t>BE TN</t>
  </si>
  <si>
    <t>BÉ TÂY NINH</t>
  </si>
  <si>
    <t>BE TDCN</t>
  </si>
  <si>
    <t>BÉ THỦ ĐỨC CN</t>
  </si>
  <si>
    <t xml:space="preserve">TÀI </t>
  </si>
  <si>
    <t>BETY</t>
  </si>
  <si>
    <t>BÉ TY</t>
  </si>
  <si>
    <t>VY BDH</t>
  </si>
  <si>
    <t>BÉ VY BÌNH ĐỊNH</t>
  </si>
  <si>
    <t>BEO</t>
  </si>
  <si>
    <t>BÉO QUẬN 1</t>
  </si>
  <si>
    <t>BF</t>
  </si>
  <si>
    <t>BEST FOOD</t>
  </si>
  <si>
    <t>BI BL</t>
  </si>
  <si>
    <t>BI BẢO LỘC</t>
  </si>
  <si>
    <t>BI TD</t>
  </si>
  <si>
    <t>BI THỦ ĐỨC</t>
  </si>
  <si>
    <t>BDAO</t>
  </si>
  <si>
    <t>BÍCH ĐÀO</t>
  </si>
  <si>
    <t>SONG UYÊN</t>
  </si>
  <si>
    <t>BICH GV</t>
  </si>
  <si>
    <t>BÍCH GÒ VẤP</t>
  </si>
  <si>
    <t>BHONG</t>
  </si>
  <si>
    <t>BÍCH HỒNG</t>
  </si>
  <si>
    <t>BICHKL</t>
  </si>
  <si>
    <t>BÍCH KHÁCH LẺ</t>
  </si>
  <si>
    <t>BPF</t>
  </si>
  <si>
    <t>BÍCH PHƯƠNG FRUIT</t>
  </si>
  <si>
    <t>BICH TB</t>
  </si>
  <si>
    <t>BÍCH TÂN BÌNH</t>
  </si>
  <si>
    <t>BICH TH</t>
  </si>
  <si>
    <t>BÍCH TUY HÒA</t>
  </si>
  <si>
    <t>BIEN BDG</t>
  </si>
  <si>
    <t>BIÊN BÌNH DƯƠNG</t>
  </si>
  <si>
    <t>BHOA FR</t>
  </si>
  <si>
    <t>BIÊN HÒA FRUIT</t>
  </si>
  <si>
    <t>BIEN SB</t>
  </si>
  <si>
    <t>BIÊN SB</t>
  </si>
  <si>
    <t>BINH HN</t>
  </si>
  <si>
    <t>BÌNH HÀ NỘI</t>
  </si>
  <si>
    <t>BINH</t>
  </si>
  <si>
    <t>BÌNH KHO</t>
  </si>
  <si>
    <t>BINH LH</t>
  </si>
  <si>
    <t>BÌNH LONG HOA</t>
  </si>
  <si>
    <t>BINH NC</t>
  </si>
  <si>
    <t>BÌNH NĂM CHÂU</t>
  </si>
  <si>
    <t>BINH TD</t>
  </si>
  <si>
    <t>BÌNH NGA TĐ</t>
  </si>
  <si>
    <t>BINHTHUAN</t>
  </si>
  <si>
    <t>BÌNH THUẬN</t>
  </si>
  <si>
    <t>BIO</t>
  </si>
  <si>
    <t>BIO NCC</t>
  </si>
  <si>
    <t>BON PY</t>
  </si>
  <si>
    <t>BON PHÚ YÊN</t>
  </si>
  <si>
    <t>BTHT</t>
  </si>
  <si>
    <t>BÙ TRỪ HÀNG THIẾU</t>
  </si>
  <si>
    <t>THU</t>
  </si>
  <si>
    <t>C THƯ CẦN THƠ</t>
  </si>
  <si>
    <t>CANGAY</t>
  </si>
  <si>
    <t>CA NGÀY</t>
  </si>
  <si>
    <t>CLINH</t>
  </si>
  <si>
    <t>CẨM LINH LÂM ĐỒNG</t>
  </si>
  <si>
    <t>CAM LK</t>
  </si>
  <si>
    <t>CẪM LONG KHÁNH</t>
  </si>
  <si>
    <t xml:space="preserve">ĐHOÀNG </t>
  </si>
  <si>
    <t>CANKD</t>
  </si>
  <si>
    <t>CAN KINH DOANH</t>
  </si>
  <si>
    <t>CD Q3</t>
  </si>
  <si>
    <t>CANDY QUẬN 3</t>
  </si>
  <si>
    <t>CCL</t>
  </si>
  <si>
    <t>CẬU CƯỜNG LINH</t>
  </si>
  <si>
    <t>CHANH BP</t>
  </si>
  <si>
    <t>CHÀNH BÉ PHƯƠNG</t>
  </si>
  <si>
    <t>CHANHBB</t>
  </si>
  <si>
    <t>CHÀNH BÒN BON</t>
  </si>
  <si>
    <t>CHANH</t>
  </si>
  <si>
    <t>CHÁNH TÂN BÌNH CN</t>
  </si>
  <si>
    <t>CHANH TV</t>
  </si>
  <si>
    <t>CHÁNH TÁO VIỆT</t>
  </si>
  <si>
    <t>CHANH TH</t>
  </si>
  <si>
    <t>CHÀNH THANH HẢI</t>
  </si>
  <si>
    <t>CHANH TL</t>
  </si>
  <si>
    <t>CHÀNH THANH LÌ</t>
  </si>
  <si>
    <t>CHAUQ10</t>
  </si>
  <si>
    <t>CHÂU NGA QUẬN 10</t>
  </si>
  <si>
    <t>CNGUYEN</t>
  </si>
  <si>
    <t>CHÂU NGUYỄN</t>
  </si>
  <si>
    <t>CHAU SD</t>
  </si>
  <si>
    <t>CHÂU SA ĐÉC</t>
  </si>
  <si>
    <t>CHAY TN</t>
  </si>
  <si>
    <t>CHAY TÂY NINH</t>
  </si>
  <si>
    <t>AN Q2</t>
  </si>
  <si>
    <t>CHỊ AN QUẬN 2</t>
  </si>
  <si>
    <t>ANH</t>
  </si>
  <si>
    <t>CHỊ ANH</t>
  </si>
  <si>
    <t>BICH</t>
  </si>
  <si>
    <t>CHỊ BÍCH TĐ</t>
  </si>
  <si>
    <t>BIEN BDN</t>
  </si>
  <si>
    <t>CHỊ BIÊN BĐ</t>
  </si>
  <si>
    <t>BINH BDG</t>
  </si>
  <si>
    <t>CHỊ BÌNH BÌNH DƯƠNG</t>
  </si>
  <si>
    <t>BINH HM</t>
  </si>
  <si>
    <t>CHỊ BÌNH HM</t>
  </si>
  <si>
    <t>CHAU BDG</t>
  </si>
  <si>
    <t>CHỊ CHÂU BÌNH DƯƠNG</t>
  </si>
  <si>
    <t>CHAU PT</t>
  </si>
  <si>
    <t>CHỊ CHÂU PHAN THIẾT</t>
  </si>
  <si>
    <t>CHI Q10</t>
  </si>
  <si>
    <t>CHỊ CHI QUẬN 10</t>
  </si>
  <si>
    <t>CHI Q3</t>
  </si>
  <si>
    <t>CHỊ CHI QUẬN 3</t>
  </si>
  <si>
    <t>CHUNG BC</t>
  </si>
  <si>
    <t>CHỊ CHUNG BÌNH CHÁNH</t>
  </si>
  <si>
    <t>DEN</t>
  </si>
  <si>
    <t>CHỊ ĐẾN</t>
  </si>
  <si>
    <t>DIEP TN</t>
  </si>
  <si>
    <t>CHỊ ĐIỆP TN</t>
  </si>
  <si>
    <t>CDIEU</t>
  </si>
  <si>
    <t>CHỊ DIỆU</t>
  </si>
  <si>
    <t>DIU DL</t>
  </si>
  <si>
    <t>CHỊ DỊU ĐÀ LẠT</t>
  </si>
  <si>
    <t>DIU DN</t>
  </si>
  <si>
    <t>CHỊ DỊU DN</t>
  </si>
  <si>
    <t>D3</t>
  </si>
  <si>
    <t>CHỊ ĐOAN QUẬN 3</t>
  </si>
  <si>
    <t>CDUNG</t>
  </si>
  <si>
    <t>CHỊ DUNG</t>
  </si>
  <si>
    <t>DUNG BL</t>
  </si>
  <si>
    <t>CHỊ DUNG BẢO LỘC</t>
  </si>
  <si>
    <t>DUNG PT</t>
  </si>
  <si>
    <t>CHỊ DUNG PHAN THIẾT</t>
  </si>
  <si>
    <t>DUNG Q12</t>
  </si>
  <si>
    <t>CHỊ DỤNG QUẬN 12</t>
  </si>
  <si>
    <t>GAI GC</t>
  </si>
  <si>
    <t>CHỊ GÁI GÒ CÔNG</t>
  </si>
  <si>
    <t>HUY HẠNH</t>
  </si>
  <si>
    <t>GAI HM</t>
  </si>
  <si>
    <t>CHỊ GÁI HM</t>
  </si>
  <si>
    <t>CGIA</t>
  </si>
  <si>
    <t>CHỊ GIA</t>
  </si>
  <si>
    <t>GIANG QN</t>
  </si>
  <si>
    <t>CHỊ GIANG QUY NHƠN</t>
  </si>
  <si>
    <t>CHA</t>
  </si>
  <si>
    <t>CHỊ HÀ</t>
  </si>
  <si>
    <t>HA</t>
  </si>
  <si>
    <t>CHỊ HÀ KHÁCH TRỌNG</t>
  </si>
  <si>
    <t>HMAI</t>
  </si>
  <si>
    <t>CHỊ HÀ MAI</t>
  </si>
  <si>
    <t>HA TBH</t>
  </si>
  <si>
    <t>CHỊ HÀ TÂN BÌNH</t>
  </si>
  <si>
    <t>HAIKL</t>
  </si>
  <si>
    <t>CHỊ HẢI KHÁCH LẺ UYÊN</t>
  </si>
  <si>
    <t>HANG CB</t>
  </si>
  <si>
    <t>CHỊ HẰNG CÁI BÈ</t>
  </si>
  <si>
    <t>HANGTH</t>
  </si>
  <si>
    <t>CHỊ HẰNG KHÁCH THÔNG</t>
  </si>
  <si>
    <t>HANG LG</t>
  </si>
  <si>
    <t>CHỊ HẰNG LAGI</t>
  </si>
  <si>
    <t>HANG SD</t>
  </si>
  <si>
    <t>CHỊ HẰNG SADEC</t>
  </si>
  <si>
    <t>HANH</t>
  </si>
  <si>
    <t>CHỊ HẠNH</t>
  </si>
  <si>
    <t>HANH ST</t>
  </si>
  <si>
    <t>CHỊ HẠNH SIÊU THỊ</t>
  </si>
  <si>
    <t>HAO Q9</t>
  </si>
  <si>
    <t>CHỊ HẢO QUẬN 9</t>
  </si>
  <si>
    <t>HAO TB</t>
  </si>
  <si>
    <t>CHỊ HẢO TAM BÌNH</t>
  </si>
  <si>
    <t>HIEN CCT</t>
  </si>
  <si>
    <t>CHỊ HIỀN CHUNG CƯ TARA</t>
  </si>
  <si>
    <t>OANH</t>
  </si>
  <si>
    <t>HOA Q12</t>
  </si>
  <si>
    <t>CHỊ HOA QUẬN 12</t>
  </si>
  <si>
    <t>HONG BP</t>
  </si>
  <si>
    <t>CHỊ HỒNG BÌNH PHƯỚC</t>
  </si>
  <si>
    <t>HONG CT</t>
  </si>
  <si>
    <t>CHỊ HỒNG CTY</t>
  </si>
  <si>
    <t>CHONG</t>
  </si>
  <si>
    <t>CHỊ HỒNG KHO</t>
  </si>
  <si>
    <t>HONG SG</t>
  </si>
  <si>
    <t>CHỊ HỒNG SG</t>
  </si>
  <si>
    <t>HONG ST</t>
  </si>
  <si>
    <t>CHỊ HỒNG SÓC TRĂNG</t>
  </si>
  <si>
    <t>HONG TB</t>
  </si>
  <si>
    <t>CHỊ HỒNG TÂN BÌNH</t>
  </si>
  <si>
    <t>HONG TG</t>
  </si>
  <si>
    <t>CHỊ HỒNG TIỀN GIANG</t>
  </si>
  <si>
    <t>HOP DT</t>
  </si>
  <si>
    <t>CHỊ HỢP ĐỨC TRỌNG</t>
  </si>
  <si>
    <t>HUONGV</t>
  </si>
  <si>
    <t>CHỊ HƯƠNG</t>
  </si>
  <si>
    <t>CH</t>
  </si>
  <si>
    <t>CHỊ HƯỜNG</t>
  </si>
  <si>
    <t>CHUONG DL</t>
  </si>
  <si>
    <t>CHỊ HƯƠNG BÃI ĐL</t>
  </si>
  <si>
    <t>HUONG BDG</t>
  </si>
  <si>
    <t>CHỊ HƯƠNG BÌNH DƯƠNG</t>
  </si>
  <si>
    <t>HUONG DL</t>
  </si>
  <si>
    <t>CHỊ HƯƠNG ĐL</t>
  </si>
  <si>
    <t>CHUONG DN</t>
  </si>
  <si>
    <t>CHỊ HƯƠNG ĐN</t>
  </si>
  <si>
    <t>CHUYEN Q4</t>
  </si>
  <si>
    <t>CHỊ HUYỂN QUẬN 4</t>
  </si>
  <si>
    <t>LAM CTS</t>
  </si>
  <si>
    <t>CHỊ LÂM CHỢ TÂN SƠN</t>
  </si>
  <si>
    <t>LAN</t>
  </si>
  <si>
    <t>CHỊ LAN</t>
  </si>
  <si>
    <t>CLAN</t>
  </si>
  <si>
    <t>LAN LA</t>
  </si>
  <si>
    <t>CHỊ LAN LONG AN</t>
  </si>
  <si>
    <t>CLE</t>
  </si>
  <si>
    <t>CHỊ LÊ</t>
  </si>
  <si>
    <t>LE HM</t>
  </si>
  <si>
    <t>CHỊ LÊ HÓC MÔN</t>
  </si>
  <si>
    <t>LE RG</t>
  </si>
  <si>
    <t>CHỊ LẸ RẠCH GIÁ</t>
  </si>
  <si>
    <t>LIEN GN</t>
  </si>
  <si>
    <t>CHỊ LIÊN GIA NGHĨA</t>
  </si>
  <si>
    <t>CLINH BT</t>
  </si>
  <si>
    <t>CHỊ LINH BÌNH TÂN</t>
  </si>
  <si>
    <t>LINH BP</t>
  </si>
  <si>
    <t>CHỊ LINH BP</t>
  </si>
  <si>
    <t>CHỊ LINH KHÁCH THÔNG</t>
  </si>
  <si>
    <t>LINH Q11</t>
  </si>
  <si>
    <t>CHỊ LINH QUẬN 11</t>
  </si>
  <si>
    <t>CLOAN</t>
  </si>
  <si>
    <t>CHỊ LOAN</t>
  </si>
  <si>
    <t>LOAN BDG</t>
  </si>
  <si>
    <t>CHỊ LOAN BÌNH DƯƠNG</t>
  </si>
  <si>
    <t>LOAN BR</t>
  </si>
  <si>
    <t>CHỊ LOAN BR</t>
  </si>
  <si>
    <t>LOAN CT</t>
  </si>
  <si>
    <t>CHỊ LOAN CẦN THƠ</t>
  </si>
  <si>
    <t>LOAN E2</t>
  </si>
  <si>
    <t>CHỊ LOAN E2</t>
  </si>
  <si>
    <t>LOAN HT</t>
  </si>
  <si>
    <t>CHỊ LOAN HÀM TÂN</t>
  </si>
  <si>
    <t>LOAN LAGI</t>
  </si>
  <si>
    <t>CHỊ LOAN LAGI</t>
  </si>
  <si>
    <t>LOAN Q7</t>
  </si>
  <si>
    <t>CHỊ LOAN QUẬN 7</t>
  </si>
  <si>
    <t>LOAN TN</t>
  </si>
  <si>
    <t>CHỊ LOAN TN</t>
  </si>
  <si>
    <t>CLY</t>
  </si>
  <si>
    <t>CHỊ LY</t>
  </si>
  <si>
    <t>LY PT</t>
  </si>
  <si>
    <t>CHỊ LY PHAN THIẾT</t>
  </si>
  <si>
    <t>MAI GL</t>
  </si>
  <si>
    <t>CHỊ MAI GL</t>
  </si>
  <si>
    <t>MAIKL</t>
  </si>
  <si>
    <t>CHỊ MAI KHÁCH LẺ</t>
  </si>
  <si>
    <t>MAI TN</t>
  </si>
  <si>
    <t>CHỊ MAI TÂY NINH</t>
  </si>
  <si>
    <t>MAI TD</t>
  </si>
  <si>
    <t>CHỊ MAI THỦ ĐỨC</t>
  </si>
  <si>
    <t>MINH</t>
  </si>
  <si>
    <t>CHỊ MINH</t>
  </si>
  <si>
    <t>CMINHKL</t>
  </si>
  <si>
    <t>CHỊ MINH KHÁCH LẺ</t>
  </si>
  <si>
    <t>DUC ANH</t>
  </si>
  <si>
    <t>MINH Q7</t>
  </si>
  <si>
    <t>CHỊ MINH Q7</t>
  </si>
  <si>
    <t>NA KT</t>
  </si>
  <si>
    <t>CHỊ NA KONTUM</t>
  </si>
  <si>
    <t>NGA</t>
  </si>
  <si>
    <t>CHỊ NGA</t>
  </si>
  <si>
    <t>CNGA</t>
  </si>
  <si>
    <t>CHỊ NGA (KHÁCH HƯNG)</t>
  </si>
  <si>
    <t>NGA BD</t>
  </si>
  <si>
    <t>CHỊ NGA BIỂN ĐÔNG</t>
  </si>
  <si>
    <t>NGAN HM</t>
  </si>
  <si>
    <t>CHỊ NGÂN HM</t>
  </si>
  <si>
    <t>NGOC HM</t>
  </si>
  <si>
    <t>CHỊ NGỌC HM</t>
  </si>
  <si>
    <t>NGUYET Q4</t>
  </si>
  <si>
    <t>CHỊ NGUYỆT QUẬN 4</t>
  </si>
  <si>
    <t>NHAN HT</t>
  </si>
  <si>
    <t>CHỊ NHÂN HÀM TÂN</t>
  </si>
  <si>
    <t>NHAN TD</t>
  </si>
  <si>
    <t>CHỊ NHÀN TĐ</t>
  </si>
  <si>
    <t>NHI CLA</t>
  </si>
  <si>
    <t>CHỊ NHI CAO LÃNH</t>
  </si>
  <si>
    <t>CNHU</t>
  </si>
  <si>
    <t>CHỊ NHƯ</t>
  </si>
  <si>
    <t>NHU PN</t>
  </si>
  <si>
    <t>CHỊ NHƯ PHÚ NHUẬN</t>
  </si>
  <si>
    <t>NHU Q9</t>
  </si>
  <si>
    <t>CHỊ NHƯ QUẬN 9</t>
  </si>
  <si>
    <t>NHUTHANH</t>
  </si>
  <si>
    <t>CHỊ NHƯ THANH</t>
  </si>
  <si>
    <t>NHU TG</t>
  </si>
  <si>
    <t>CHỊ NHƯ TIỀN GIANG</t>
  </si>
  <si>
    <t>NHUNG HM</t>
  </si>
  <si>
    <t>CHỊ NHUNG HM</t>
  </si>
  <si>
    <t>CNHUNG Q2</t>
  </si>
  <si>
    <t>CHỊ NHUNG QUẬN 2</t>
  </si>
  <si>
    <t>CNHUNG Q5</t>
  </si>
  <si>
    <t>CHỊ NHUNG QUẬN 5</t>
  </si>
  <si>
    <t>NHUNG Q9</t>
  </si>
  <si>
    <t>CHỊ NHUNG QUẬN 9</t>
  </si>
  <si>
    <t>NHUNG TD</t>
  </si>
  <si>
    <t>CHỊ NHUNG TĐ</t>
  </si>
  <si>
    <t>COANH</t>
  </si>
  <si>
    <t>CHỊ OANH</t>
  </si>
  <si>
    <t>OANH DN</t>
  </si>
  <si>
    <t>CHỊ OANH DN</t>
  </si>
  <si>
    <t>OANH GV</t>
  </si>
  <si>
    <t>CHỊ OANH GÒ VẤP</t>
  </si>
  <si>
    <t>OANH TBH</t>
  </si>
  <si>
    <t xml:space="preserve">CHỊ OANH TÂN BÌNH </t>
  </si>
  <si>
    <t>OANH TD</t>
  </si>
  <si>
    <t>CHỊ OANH THỦ ĐỨC</t>
  </si>
  <si>
    <t>CHI PT</t>
  </si>
  <si>
    <t>CHI PHAN THIẾT</t>
  </si>
  <si>
    <t>PHANTHUY</t>
  </si>
  <si>
    <t>CHỊ PHAN THÚY</t>
  </si>
  <si>
    <t>CPHUNG</t>
  </si>
  <si>
    <t>CHỊ PHỤNG</t>
  </si>
  <si>
    <t>CPHUONG</t>
  </si>
  <si>
    <t>CHỊ PHƯƠNG</t>
  </si>
  <si>
    <t>PHUONG DN</t>
  </si>
  <si>
    <t>CHỊ PHƯỢNG DN</t>
  </si>
  <si>
    <t>PHUONG HM</t>
  </si>
  <si>
    <t>CHỊ PHƯƠNG HM</t>
  </si>
  <si>
    <t>PHUONG Q9</t>
  </si>
  <si>
    <t>CHỊ PHƯƠNG QUẬN 9</t>
  </si>
  <si>
    <t>PHUONG TN</t>
  </si>
  <si>
    <t>CHỊ PHƯƠNG TN</t>
  </si>
  <si>
    <t>QGIA</t>
  </si>
  <si>
    <t>CHỊ QUÁCH GIA</t>
  </si>
  <si>
    <t>CQ5</t>
  </si>
  <si>
    <t>CHI QUẬN 5</t>
  </si>
  <si>
    <t>QUOC ST</t>
  </si>
  <si>
    <t>CHỊ QUỐC ST</t>
  </si>
  <si>
    <t>QUYEN BL</t>
  </si>
  <si>
    <t>CHỊ QUYÊN BẢO LỘC</t>
  </si>
  <si>
    <t>QUYNHANH</t>
  </si>
  <si>
    <t>CHỊ QUỲNH ANH</t>
  </si>
  <si>
    <t>SAM Q5</t>
  </si>
  <si>
    <t>CHỊ SAM Q5</t>
  </si>
  <si>
    <t>DŨNG</t>
  </si>
  <si>
    <t>SUONG TN</t>
  </si>
  <si>
    <t>CHỊ SƯƠNG TÂY NINH</t>
  </si>
  <si>
    <t>TAM DNAI</t>
  </si>
  <si>
    <t>CHỊ TÂM ĐÔNG NAI</t>
  </si>
  <si>
    <t>TAO Q8</t>
  </si>
  <si>
    <t>CHỊ TẢO QUẬN 8</t>
  </si>
  <si>
    <t>THAM</t>
  </si>
  <si>
    <t>CHỊ THẮM CÀ MAU</t>
  </si>
  <si>
    <t>THAM DT</t>
  </si>
  <si>
    <t>CHỊ THẮM ĐỒNG THÁP</t>
  </si>
  <si>
    <t>THANH Q4</t>
  </si>
  <si>
    <t>CHỊ THANH QUẬN 4</t>
  </si>
  <si>
    <t>THAO BDG</t>
  </si>
  <si>
    <t>CHỊ THẢO BÌNH DƯƠNG</t>
  </si>
  <si>
    <t>THAO BT</t>
  </si>
  <si>
    <t>CHỊ THẢO BÌNH TÂN</t>
  </si>
  <si>
    <t>THAO BP</t>
  </si>
  <si>
    <t>CHỊ THẢO BP</t>
  </si>
  <si>
    <t>CTHAO DN</t>
  </si>
  <si>
    <t>CHỊ THẢO ĐỒNG NAI</t>
  </si>
  <si>
    <t>CTGL</t>
  </si>
  <si>
    <t>CHỊ THẢO GL</t>
  </si>
  <si>
    <t>THAO GD</t>
  </si>
  <si>
    <t>CHỊ THAO GÒ ĐEN</t>
  </si>
  <si>
    <t>THAO GV</t>
  </si>
  <si>
    <t>CHỊ THẢO GÒ VẤP</t>
  </si>
  <si>
    <t>CHITHAO HM</t>
  </si>
  <si>
    <t>CHỊ THẢO HÓC MÔN</t>
  </si>
  <si>
    <t>THAO LK</t>
  </si>
  <si>
    <t>CHỊ THẢO LONG KHÁNH</t>
  </si>
  <si>
    <t>CTHAO Q12</t>
  </si>
  <si>
    <t>CHỊ THẢO QUẬN 12</t>
  </si>
  <si>
    <t>THEU HM</t>
  </si>
  <si>
    <t>CHỊ THÊU HM</t>
  </si>
  <si>
    <t>THI CB</t>
  </si>
  <si>
    <t>CHỊ THI CÁI BÈ</t>
  </si>
  <si>
    <t>CTHI CT</t>
  </si>
  <si>
    <t>CHỊ THI CẦN THƠ</t>
  </si>
  <si>
    <t>THOA GV</t>
  </si>
  <si>
    <t>CHỊ THOA GÒ VẤP</t>
  </si>
  <si>
    <t>THU TB</t>
  </si>
  <si>
    <t>CHỊ THU TÂN BÌNH</t>
  </si>
  <si>
    <t>THUCHUE</t>
  </si>
  <si>
    <t>CHỊ THỤC HUỆ</t>
  </si>
  <si>
    <t>THUY BR</t>
  </si>
  <si>
    <t>CHỊ THUỶ BÀ RỊA</t>
  </si>
  <si>
    <t>THUY BTAN</t>
  </si>
  <si>
    <t>CHỊ THÙY BÌNH TÂN</t>
  </si>
  <si>
    <t>THUY DNG</t>
  </si>
  <si>
    <t>CHỊ THÚY ĐẮC NÔNG</t>
  </si>
  <si>
    <t>THUY LK</t>
  </si>
  <si>
    <t>CHỊ THÚY LONG KHÁNH</t>
  </si>
  <si>
    <t>THUY PN</t>
  </si>
  <si>
    <t>CHỊ THÚY PHÚ NHUẬN</t>
  </si>
  <si>
    <t>CTHUY Q12</t>
  </si>
  <si>
    <t>CHỊ THỦY QUẬN 12</t>
  </si>
  <si>
    <t>THUY Q7</t>
  </si>
  <si>
    <t>CHỊ THÚY QUẬN 7</t>
  </si>
  <si>
    <t>TTP</t>
  </si>
  <si>
    <t>CHỊ THỦY TÂN PHÚ</t>
  </si>
  <si>
    <t>THUY TD</t>
  </si>
  <si>
    <t>CHỊ THỦY TĐ</t>
  </si>
  <si>
    <t>THUY VAN</t>
  </si>
  <si>
    <t>CHỊ THÙY VÂN</t>
  </si>
  <si>
    <t>THUY VL</t>
  </si>
  <si>
    <t>CHỊ THUÝ VL</t>
  </si>
  <si>
    <t>TIEN CTY</t>
  </si>
  <si>
    <t>CHỊ TIỀN CÔNG TY</t>
  </si>
  <si>
    <t>TIEN LK</t>
  </si>
  <si>
    <t>CHỊ TIÊN LONG KHÁNH</t>
  </si>
  <si>
    <t>TINAQ</t>
  </si>
  <si>
    <t>CHỊ TINA QUÁCH</t>
  </si>
  <si>
    <t>TRANG BT</t>
  </si>
  <si>
    <t>CHỊ TRANG BÌNH TÂN</t>
  </si>
  <si>
    <t>TRANG BTHA</t>
  </si>
  <si>
    <t>CHỊ TRANG BÌNH THẠNH</t>
  </si>
  <si>
    <t>TRANG DN</t>
  </si>
  <si>
    <t>CHỊ TRANG ĐỒNG NAI</t>
  </si>
  <si>
    <t>THẾ</t>
  </si>
  <si>
    <t>TRINH Q2</t>
  </si>
  <si>
    <t>CHỊ TRINH QUẬN 2</t>
  </si>
  <si>
    <t>TRINH TV</t>
  </si>
  <si>
    <t>CHỊ TRINH TV</t>
  </si>
  <si>
    <t>TRUC NT</t>
  </si>
  <si>
    <t>CHỊ TRÚC NT</t>
  </si>
  <si>
    <t>TRUCQUYNH</t>
  </si>
  <si>
    <t>CHỊ TRÚC QUỲNH</t>
  </si>
  <si>
    <t>TU BDG</t>
  </si>
  <si>
    <t>CHỊ TÚ BÌNH DƯƠNG</t>
  </si>
  <si>
    <t>TU NB</t>
  </si>
  <si>
    <t>CHỊ TÚ NHÀ BÈ</t>
  </si>
  <si>
    <t>TU Q7</t>
  </si>
  <si>
    <t>CHỊ TÚ QUẬN 7</t>
  </si>
  <si>
    <t>TU TG</t>
  </si>
  <si>
    <t>CHỊ TÚ TG</t>
  </si>
  <si>
    <t>TU TBM</t>
  </si>
  <si>
    <t>CHỊ TÚ TRẢNG BỎM</t>
  </si>
  <si>
    <t>TU TB</t>
  </si>
  <si>
    <t>CHỊ TƯ TRẢNG BOM</t>
  </si>
  <si>
    <t>TUOI 13</t>
  </si>
  <si>
    <t>CHỊ TƯƠI QUỐC LỘ 13 KHÁCH LẺ</t>
  </si>
  <si>
    <t>CTUYEN</t>
  </si>
  <si>
    <t>CHỊ TUYỀN</t>
  </si>
  <si>
    <t>CTUYET</t>
  </si>
  <si>
    <t>CHỊ TUYẾT</t>
  </si>
  <si>
    <t>CTUYET BT</t>
  </si>
  <si>
    <t>CHỊ TUYẾT BÌNH TÂN</t>
  </si>
  <si>
    <t>UYEN</t>
  </si>
  <si>
    <t>CHỊ UYÊN</t>
  </si>
  <si>
    <t>UYEN TP</t>
  </si>
  <si>
    <t>CHỊ UYÊN TÂN PHÚ</t>
  </si>
  <si>
    <t>VAN Q2</t>
  </si>
  <si>
    <t>CHỊ VÂN QUẬN 2</t>
  </si>
  <si>
    <t>VUNG DN</t>
  </si>
  <si>
    <t>CHỊ VỮNG ĐN</t>
  </si>
  <si>
    <t>VY BT</t>
  </si>
  <si>
    <t>CHỊ VY BÌNH TÂN</t>
  </si>
  <si>
    <t>VY NT</t>
  </si>
  <si>
    <t>CHỊ VY NHA TRANG</t>
  </si>
  <si>
    <t>VY Q8</t>
  </si>
  <si>
    <t>CHỊ VY QUẬN 8</t>
  </si>
  <si>
    <t>CVY TB</t>
  </si>
  <si>
    <t>CHỊ VY TÂN BÌNH</t>
  </si>
  <si>
    <t>VY TD</t>
  </si>
  <si>
    <t>CHỊ VY THỦ ĐỨC</t>
  </si>
  <si>
    <t>Y VT</t>
  </si>
  <si>
    <t>CHỊ Ý VŨNG TÀU</t>
  </si>
  <si>
    <t>YEN DKN</t>
  </si>
  <si>
    <t>CHỊ YẾN ĐĂK NÔNG</t>
  </si>
  <si>
    <t>YEN DX</t>
  </si>
  <si>
    <t>CHỊ YẾN ĐX</t>
  </si>
  <si>
    <t>TRINH Q6</t>
  </si>
  <si>
    <t>CHIỊ TRINH QUẬN 6</t>
  </si>
  <si>
    <t>TUYEN BP</t>
  </si>
  <si>
    <t>CHIỊ TUYỀN BÌNH PHƯỚC</t>
  </si>
  <si>
    <t>YEN DA</t>
  </si>
  <si>
    <t>CHIỊ YẾN DĨ AN</t>
  </si>
  <si>
    <t>CHINH Q9</t>
  </si>
  <si>
    <t>CHÍNH QUẬN 9</t>
  </si>
  <si>
    <t>CHINH TN</t>
  </si>
  <si>
    <t>CHÍNH TÂY NINH</t>
  </si>
  <si>
    <t>THUẬN</t>
  </si>
  <si>
    <t>CHINH VT</t>
  </si>
  <si>
    <t>CHINH VŨNG TÀU</t>
  </si>
  <si>
    <t>CBAO</t>
  </si>
  <si>
    <t>CHÚ BẢO</t>
  </si>
  <si>
    <t>7NGAN</t>
  </si>
  <si>
    <t>CHÚ BẢY NGÂN</t>
  </si>
  <si>
    <t>DAT</t>
  </si>
  <si>
    <t>CHÚ ĐẠT</t>
  </si>
  <si>
    <t>DUC TD</t>
  </si>
  <si>
    <t>CHÚ ĐỨC TĐ</t>
  </si>
  <si>
    <t>CHAI</t>
  </si>
  <si>
    <t>CHÚ HAI</t>
  </si>
  <si>
    <t>GIANG CA</t>
  </si>
  <si>
    <t>CHUHUONG</t>
  </si>
  <si>
    <t>CHÚ HƯƠNG</t>
  </si>
  <si>
    <t>LAM BX</t>
  </si>
  <si>
    <t>CHÚ LÂM BX</t>
  </si>
  <si>
    <t>CMEN</t>
  </si>
  <si>
    <t>CHÚ MẾN</t>
  </si>
  <si>
    <t>NGHIA</t>
  </si>
  <si>
    <t>CHÚ NGHĨA</t>
  </si>
  <si>
    <t>CPHI</t>
  </si>
  <si>
    <t>CHÚ PHI</t>
  </si>
  <si>
    <t>CHU VY KD</t>
  </si>
  <si>
    <t>CHU VY KINH DOANH</t>
  </si>
  <si>
    <t>CHULY TD</t>
  </si>
  <si>
    <t>CHULY THỦ ĐỨC</t>
  </si>
  <si>
    <t>CHUNG BD</t>
  </si>
  <si>
    <t>CHUNG BÌNH DƯƠNG</t>
  </si>
  <si>
    <t>HIẾU</t>
  </si>
  <si>
    <t>CHUNG CT</t>
  </si>
  <si>
    <t>CHUNG CẦN THƠ</t>
  </si>
  <si>
    <t>CHUNG VT</t>
  </si>
  <si>
    <t>CHUNG VŨNG TÀU</t>
  </si>
  <si>
    <t>CHUONG CM</t>
  </si>
  <si>
    <t>CHƯƠNG CM</t>
  </si>
  <si>
    <t>CDF</t>
  </si>
  <si>
    <t>CINDY FRUIST</t>
  </si>
  <si>
    <t>BA CC</t>
  </si>
  <si>
    <t>CÔ BA CỦ CHI</t>
  </si>
  <si>
    <t>CB HUNG</t>
  </si>
  <si>
    <t>CÔ BA HƯNG</t>
  </si>
  <si>
    <t>COBA SG</t>
  </si>
  <si>
    <t>CÔ BA SÀI GÒN</t>
  </si>
  <si>
    <t>BACH CL</t>
  </si>
  <si>
    <t>CÔ BẠCH CL</t>
  </si>
  <si>
    <t>BAY VT</t>
  </si>
  <si>
    <t>CÔ BẢY VT</t>
  </si>
  <si>
    <t>COBONG</t>
  </si>
  <si>
    <t>CÔ BÔNG</t>
  </si>
  <si>
    <t>CHI HM</t>
  </si>
  <si>
    <t>CÔ CHI HM</t>
  </si>
  <si>
    <t>ACHI HM</t>
  </si>
  <si>
    <t>ANH CHI HÓC MÔN</t>
  </si>
  <si>
    <t>CHINH CT</t>
  </si>
  <si>
    <t>CÔ CHÍNH CẦN THƠ</t>
  </si>
  <si>
    <t>CHU</t>
  </si>
  <si>
    <t xml:space="preserve">CÔ CHU </t>
  </si>
  <si>
    <t>CODAU BP</t>
  </si>
  <si>
    <t>CÔ DẬU BP</t>
  </si>
  <si>
    <t>DIEP BDN</t>
  </si>
  <si>
    <t>CÔ ĐIỆP BÌNH ĐIỀN</t>
  </si>
  <si>
    <t>HAI CB</t>
  </si>
  <si>
    <t>CÔ HAI CÁI BÈ</t>
  </si>
  <si>
    <t>HANG CL</t>
  </si>
  <si>
    <t>CÔ HẰNG CL</t>
  </si>
  <si>
    <t>HANH BDH</t>
  </si>
  <si>
    <t>CÔ HẠNH BÌNH ĐỊNH</t>
  </si>
  <si>
    <t>HAO Q3</t>
  </si>
  <si>
    <t>CÔ HẢO</t>
  </si>
  <si>
    <t>CO KIM</t>
  </si>
  <si>
    <t xml:space="preserve">CÔ KIM MỸ THO </t>
  </si>
  <si>
    <t>COKY CM</t>
  </si>
  <si>
    <t>CÔ KÝ CÀ MAU</t>
  </si>
  <si>
    <t>LAN DT</t>
  </si>
  <si>
    <t>CÔ LAN ĐỨC TRỌNG</t>
  </si>
  <si>
    <t>LAN PN</t>
  </si>
  <si>
    <t>CÔ LAN PHÚ NHUẬN</t>
  </si>
  <si>
    <t>COLIEN HM</t>
  </si>
  <si>
    <t>CÔ LIÊN HOOC MÔN</t>
  </si>
  <si>
    <t>LOAN TD</t>
  </si>
  <si>
    <t>CÔ LOAN TĐ</t>
  </si>
  <si>
    <t>LY CL</t>
  </si>
  <si>
    <t>CÔ LÝ CL</t>
  </si>
  <si>
    <t>MAI XC</t>
  </si>
  <si>
    <t>CÔ MAI XÓM CHIẾC</t>
  </si>
  <si>
    <t>COMINH CB</t>
  </si>
  <si>
    <t>CÔ MINH CUỒNG BẠI</t>
  </si>
  <si>
    <t>COMINH Q7</t>
  </si>
  <si>
    <t>CÔ MINH QUẬN7</t>
  </si>
  <si>
    <t>NAM BH</t>
  </si>
  <si>
    <t>CÔ NĂM BIÊN HÒA</t>
  </si>
  <si>
    <t>NGUYET LK</t>
  </si>
  <si>
    <t>CÔ NGUYỆT LK</t>
  </si>
  <si>
    <t>CONO HM</t>
  </si>
  <si>
    <t>CÔ NỞ HOÓC MÔN</t>
  </si>
  <si>
    <t>PHAT TD</t>
  </si>
  <si>
    <t>CÔ PHÁT TĐ</t>
  </si>
  <si>
    <t>PHUC CL</t>
  </si>
  <si>
    <t>CÔ PHÚC CL</t>
  </si>
  <si>
    <t>CO RG</t>
  </si>
  <si>
    <t>CÓ RẠCH GIÁ</t>
  </si>
  <si>
    <t>CS</t>
  </si>
  <si>
    <t>CÔ SÁU VŨNG TÀU</t>
  </si>
  <si>
    <t>COTAM GN</t>
  </si>
  <si>
    <t xml:space="preserve">CÔ TÁM GIA NGHĨA </t>
  </si>
  <si>
    <t>THANH DN</t>
  </si>
  <si>
    <t>CÔ THANH ĐÀ NẴNG</t>
  </si>
  <si>
    <t>CO TT</t>
  </si>
  <si>
    <t>CÔ THẾ TÀI TĐ</t>
  </si>
  <si>
    <t>THUAN</t>
  </si>
  <si>
    <t>CÔ THUẬN TĐ</t>
  </si>
  <si>
    <t>CTHUY BT</t>
  </si>
  <si>
    <t>CÔ THỦY BÌNH TÂN</t>
  </si>
  <si>
    <t>COTIEN</t>
  </si>
  <si>
    <t>CÔ TIÊN</t>
  </si>
  <si>
    <t>CTRANG BD</t>
  </si>
  <si>
    <t>CÔ TRANG BÌNH DƯƠNG</t>
  </si>
  <si>
    <t>COTU</t>
  </si>
  <si>
    <t>CÔ TÚ</t>
  </si>
  <si>
    <t>CO TUYEN</t>
  </si>
  <si>
    <t>CÔ TUYẾN</t>
  </si>
  <si>
    <t>TUYET BDN</t>
  </si>
  <si>
    <t>CÔ TUYẾT BÌNH ĐIỀN</t>
  </si>
  <si>
    <t>UTHOA TB</t>
  </si>
  <si>
    <t>CÔ ÚT HOA TRẢNG BÀNG</t>
  </si>
  <si>
    <t>CVAN</t>
  </si>
  <si>
    <t>CÔ VÂN</t>
  </si>
  <si>
    <t>VAN CL</t>
  </si>
  <si>
    <t>CÔ VÂN CHỢ LỚN</t>
  </si>
  <si>
    <t>COVI</t>
  </si>
  <si>
    <t>CÔ VI</t>
  </si>
  <si>
    <t>XINH PT</t>
  </si>
  <si>
    <t>CÔ XINH PT</t>
  </si>
  <si>
    <t>CXUYEN</t>
  </si>
  <si>
    <t>CÔ XUYẾN</t>
  </si>
  <si>
    <t>CONGKL</t>
  </si>
  <si>
    <t>CÔNG KHÁCH LẺ</t>
  </si>
  <si>
    <t>CONGK</t>
  </si>
  <si>
    <t>CÔNG KHO</t>
  </si>
  <si>
    <t>CONG MT</t>
  </si>
  <si>
    <t>CÔNG MỸ THO</t>
  </si>
  <si>
    <t>CONGNAM</t>
  </si>
  <si>
    <t>CÔNG NẤM</t>
  </si>
  <si>
    <t>CONG BT</t>
  </si>
  <si>
    <t>CÔNG NCC BÌNH THUẬN</t>
  </si>
  <si>
    <t>ANH HẬU</t>
  </si>
  <si>
    <t>CT247</t>
  </si>
  <si>
    <t>CÔNG TY 247</t>
  </si>
  <si>
    <t>CT AOZ</t>
  </si>
  <si>
    <t>CÔNG TY AOZORA</t>
  </si>
  <si>
    <t>CT DAIPHAT</t>
  </si>
  <si>
    <t>CÔNG TY ĐẠI PHÁT</t>
  </si>
  <si>
    <t>DUADUA</t>
  </si>
  <si>
    <t>CÔNG TY DUA DUA</t>
  </si>
  <si>
    <t>MAICO DL</t>
  </si>
  <si>
    <t>CÔNG TY MAICO ĐÀ LẠT</t>
  </si>
  <si>
    <t>CT VK</t>
  </si>
  <si>
    <t>CÔNG TY VK</t>
  </si>
  <si>
    <t>CT SPV</t>
  </si>
  <si>
    <t>CT SẢN PHẨM VIỆT</t>
  </si>
  <si>
    <t>ASV</t>
  </si>
  <si>
    <t>CTY ÁNH SÁNG VÀNG</t>
  </si>
  <si>
    <t>CT SPVHN</t>
  </si>
  <si>
    <t>CTY SẢN PHẨM VIỆT HÀ NỘI</t>
  </si>
  <si>
    <t>CT SPVHCM</t>
  </si>
  <si>
    <t>CTY SẢN PHẨM VIỆT HCM</t>
  </si>
  <si>
    <t>CT SKG</t>
  </si>
  <si>
    <t>CTY SKOW KING GLOBAL</t>
  </si>
  <si>
    <t>CTY</t>
  </si>
  <si>
    <t>SONGKHANG</t>
  </si>
  <si>
    <t>CTY SONG KHANG</t>
  </si>
  <si>
    <t>THUYANH</t>
  </si>
  <si>
    <t>CTY THỦY ANH</t>
  </si>
  <si>
    <t>HS</t>
  </si>
  <si>
    <t>CỬA HÀNG HƯỜNG SANG</t>
  </si>
  <si>
    <t>PK</t>
  </si>
  <si>
    <t>CỬA HÀNG PHÚC KHANG</t>
  </si>
  <si>
    <t>HOANG LA</t>
  </si>
  <si>
    <t>CÚC HOÀNG LA</t>
  </si>
  <si>
    <t>CNQ10</t>
  </si>
  <si>
    <t>CÚC NGUYỄN QUẬN 10</t>
  </si>
  <si>
    <t>CUONG BL</t>
  </si>
  <si>
    <t>CƯỜNG BẠC LIÊU</t>
  </si>
  <si>
    <t>CUONG BDN</t>
  </si>
  <si>
    <t>CƯỜNG BÌNH ĐIỀN</t>
  </si>
  <si>
    <t>CUONG CM</t>
  </si>
  <si>
    <t xml:space="preserve">CƯỜNG CÀ MAU </t>
  </si>
  <si>
    <t>CUONGCHANH</t>
  </si>
  <si>
    <t>CƯỜNG CHÀNH</t>
  </si>
  <si>
    <t>CUONG CT</t>
  </si>
  <si>
    <t>CƯỜNG CT</t>
  </si>
  <si>
    <t>CKHANH</t>
  </si>
  <si>
    <t>CƯỜNG KHANH</t>
  </si>
  <si>
    <t>CKHANH BDN</t>
  </si>
  <si>
    <t>CƯỜNG KHANH BÌNH ĐIỀN</t>
  </si>
  <si>
    <t>CUONG</t>
  </si>
  <si>
    <t>CƯỜNG KHO NC</t>
  </si>
  <si>
    <t>CLD</t>
  </si>
  <si>
    <t>CƯỜNG LÂM ĐỒNG</t>
  </si>
  <si>
    <t>CUONGMANH</t>
  </si>
  <si>
    <t>CƯỜNG MẠNH</t>
  </si>
  <si>
    <t>DN</t>
  </si>
  <si>
    <t>ĐÀ NẴNG</t>
  </si>
  <si>
    <t>DAICH</t>
  </si>
  <si>
    <t>ĐẠI CHÀNH</t>
  </si>
  <si>
    <t>DAI DL</t>
  </si>
  <si>
    <t>ĐẠI ĐÀ LẠT</t>
  </si>
  <si>
    <t>DF</t>
  </si>
  <si>
    <t>DAILY FRESH</t>
  </si>
  <si>
    <t>DAN CT</t>
  </si>
  <si>
    <t>DÂN CÔNG TY</t>
  </si>
  <si>
    <t>DC GL</t>
  </si>
  <si>
    <t>ĐĂNG CHI GIA LAI</t>
  </si>
  <si>
    <t>DNHIEN BMT</t>
  </si>
  <si>
    <t>ĐẶNG NHIÊN BUÔN MÊ THUỘT</t>
  </si>
  <si>
    <t>DVY</t>
  </si>
  <si>
    <t>DVY KD</t>
  </si>
  <si>
    <t>ĐẶNG VY KINH DOANH</t>
  </si>
  <si>
    <t>DANH BT</t>
  </si>
  <si>
    <t>DANH BÌNH THUẬN</t>
  </si>
  <si>
    <t>DAO KD</t>
  </si>
  <si>
    <t>ĐÀO KINH DOANH</t>
  </si>
  <si>
    <t>DAO Q12</t>
  </si>
  <si>
    <t>ĐÀO QUẬN 12</t>
  </si>
  <si>
    <t>DAT BDN</t>
  </si>
  <si>
    <t>ĐẠT BÌNH ĐIỀN</t>
  </si>
  <si>
    <t>DATCANG</t>
  </si>
  <si>
    <t>ĐẤT CẢNG</t>
  </si>
  <si>
    <t>DAT NAM</t>
  </si>
  <si>
    <t>ĐẠT NẤM</t>
  </si>
  <si>
    <t>DDAU</t>
  </si>
  <si>
    <t>DÂU DÂU</t>
  </si>
  <si>
    <t>DTRANG</t>
  </si>
  <si>
    <t>ĐẨU TRANG</t>
  </si>
  <si>
    <t>BE BH</t>
  </si>
  <si>
    <t>DÌ BÉ BIÊN HÒA</t>
  </si>
  <si>
    <t>HA RG</t>
  </si>
  <si>
    <t>DÌ HÀ RẠCH GIÁ</t>
  </si>
  <si>
    <t>TÀI</t>
  </si>
  <si>
    <t>DI2</t>
  </si>
  <si>
    <t>DÌ HAI BÌNH THUẬN</t>
  </si>
  <si>
    <t>LEM CD</t>
  </si>
  <si>
    <t>DÌ LEM CHÂU ĐỐC</t>
  </si>
  <si>
    <t>LUA</t>
  </si>
  <si>
    <t>DÌ LỤA</t>
  </si>
  <si>
    <t>DIMY BT</t>
  </si>
  <si>
    <t>DÌ MỸ BẾN THÀNH</t>
  </si>
  <si>
    <t>DNANG BP</t>
  </si>
  <si>
    <t>DÌ NĂNG BÌNH PHƯỚC</t>
  </si>
  <si>
    <t>DI SB</t>
  </si>
  <si>
    <t>DÌ SÁU BỒNG</t>
  </si>
  <si>
    <t>DIEM BP</t>
  </si>
  <si>
    <t>DIỄM BÌNH PHƯỚC</t>
  </si>
  <si>
    <t>DBP</t>
  </si>
  <si>
    <t>DIỄM BÌNH PHƯỚC CN</t>
  </si>
  <si>
    <t>DIEM PT</t>
  </si>
  <si>
    <t>DIỄM PHAN THIẾT</t>
  </si>
  <si>
    <t>DPBT</t>
  </si>
  <si>
    <t>DIỄM PHÚC BÌNH THẠNH</t>
  </si>
  <si>
    <t>DIEM Q7</t>
  </si>
  <si>
    <t>DIỄM QUẬN 7</t>
  </si>
  <si>
    <t>DSUONG TN</t>
  </si>
  <si>
    <t>DIỄM SƯƠNG TN</t>
  </si>
  <si>
    <t>DIEN BP</t>
  </si>
  <si>
    <t>DIỆN BINH PHƯỚC</t>
  </si>
  <si>
    <t>DIEP CT</t>
  </si>
  <si>
    <t>DIỆP CẦN THƠ</t>
  </si>
  <si>
    <t>DIEPKLH</t>
  </si>
  <si>
    <t>DIỆP KHÁCH LẺ HUY</t>
  </si>
  <si>
    <t>DIEP XC</t>
  </si>
  <si>
    <t>ĐIỆP XÓM CỦI</t>
  </si>
  <si>
    <t>ANH Q1</t>
  </si>
  <si>
    <t>DIỆU ANH QUẬN 1</t>
  </si>
  <si>
    <t>DIEU DL</t>
  </si>
  <si>
    <t>DIỆU ĐÀ LẠT</t>
  </si>
  <si>
    <t>DIEU DX</t>
  </si>
  <si>
    <t>DIỆU ĐỒNG XOÀI</t>
  </si>
  <si>
    <t>LBMT</t>
  </si>
  <si>
    <t>DIỆU LINH BMT</t>
  </si>
  <si>
    <t>DIEUNAM</t>
  </si>
  <si>
    <t>DIỆU NẤM</t>
  </si>
  <si>
    <t>DINH BP</t>
  </si>
  <si>
    <t>DINH BÌNH PHƯỚC</t>
  </si>
  <si>
    <t>DINH PQ</t>
  </si>
  <si>
    <t>DINH PHÚ QUỐC</t>
  </si>
  <si>
    <t>DO BR</t>
  </si>
  <si>
    <t>ĐỎ BÀ RỊA</t>
  </si>
  <si>
    <t>DO TD</t>
  </si>
  <si>
    <t>ĐÔ THỦ ĐỨC</t>
  </si>
  <si>
    <t>DOAI DLK</t>
  </si>
  <si>
    <t>ĐOÀI ĐẮK LẮK</t>
  </si>
  <si>
    <t>DONG BT</t>
  </si>
  <si>
    <t>ĐÔNG BÌNH THẠNH</t>
  </si>
  <si>
    <t>DU TD1</t>
  </si>
  <si>
    <t>DỰ THỦ DẦU 1</t>
  </si>
  <si>
    <t>DD</t>
  </si>
  <si>
    <t>DUA DUA</t>
  </si>
  <si>
    <t>DUCANH</t>
  </si>
  <si>
    <t>DANH BDH</t>
  </si>
  <si>
    <t>ĐỨC ANH BÌNH ĐỊNH</t>
  </si>
  <si>
    <t>DUC KT</t>
  </si>
  <si>
    <t>ĐỨC KONTUM</t>
  </si>
  <si>
    <t>DUC LK</t>
  </si>
  <si>
    <t>ĐỨC LONG KHÁNH</t>
  </si>
  <si>
    <t>DUC PQ</t>
  </si>
  <si>
    <t>ĐỨC PHÚ QUỐC</t>
  </si>
  <si>
    <t>DUC TC</t>
  </si>
  <si>
    <t>ĐỨC TÂN CHÂU</t>
  </si>
  <si>
    <t>DUNG C3</t>
  </si>
  <si>
    <t>DŨNG CAO KHO 3</t>
  </si>
  <si>
    <t>DUNGC</t>
  </si>
  <si>
    <t>DŨNG CHỢ</t>
  </si>
  <si>
    <t>TRANG</t>
  </si>
  <si>
    <t>DUNG DN</t>
  </si>
  <si>
    <t>DŨNG ĐÀ NẴNG</t>
  </si>
  <si>
    <t>DUNG DNAI</t>
  </si>
  <si>
    <t>DUNG ĐỒNG NAI</t>
  </si>
  <si>
    <t>DGIANG</t>
  </si>
  <si>
    <t>DŨNG GIANG</t>
  </si>
  <si>
    <t>DUNG GV</t>
  </si>
  <si>
    <t>DUNG GÒ VẤP</t>
  </si>
  <si>
    <t>DUNG HM</t>
  </si>
  <si>
    <t>DUNG HÓC MÔN</t>
  </si>
  <si>
    <t>DUNGKL</t>
  </si>
  <si>
    <t>DUNG KHÁCH LẺ</t>
  </si>
  <si>
    <t>ADUNGKL</t>
  </si>
  <si>
    <t>DŨNG KHÁCH LẺ</t>
  </si>
  <si>
    <t>DUNG KT</t>
  </si>
  <si>
    <t>DUNG KONTUM</t>
  </si>
  <si>
    <t>DUNG KT CN</t>
  </si>
  <si>
    <t>DUNG KONTUM CA NGÀY</t>
  </si>
  <si>
    <t>DUNG NC</t>
  </si>
  <si>
    <t>DŨNG NAM CHẤN</t>
  </si>
  <si>
    <t>DUNG PG</t>
  </si>
  <si>
    <t>DUNG PHAN RANG</t>
  </si>
  <si>
    <t>DUNG PM</t>
  </si>
  <si>
    <t>DUNG PHÚ MỸ</t>
  </si>
  <si>
    <t>DUNG PQ</t>
  </si>
  <si>
    <t>DŨNG PHÚ QUỐC</t>
  </si>
  <si>
    <t>DQ2</t>
  </si>
  <si>
    <t>DŨNG QUẬN 2</t>
  </si>
  <si>
    <t>DUNG Q4</t>
  </si>
  <si>
    <t>DŨNG QUẬN 4</t>
  </si>
  <si>
    <t>DTB</t>
  </si>
  <si>
    <t>DUNG TÂN BÌNH</t>
  </si>
  <si>
    <t>DUNG TK</t>
  </si>
  <si>
    <t>DUNG TÂN KHAI</t>
  </si>
  <si>
    <t>DUNG TD</t>
  </si>
  <si>
    <t>DŨNG TRANG TĐ</t>
  </si>
  <si>
    <t>DUONG CH</t>
  </si>
  <si>
    <t>DƯƠNG CHÀNH</t>
  </si>
  <si>
    <t>DUONG DA</t>
  </si>
  <si>
    <t>DƯƠNG DĨ AN</t>
  </si>
  <si>
    <t>DUONG DX</t>
  </si>
  <si>
    <t>DƯƠNG ĐỒNG XOÀI</t>
  </si>
  <si>
    <t>DUONG SG</t>
  </si>
  <si>
    <t>DƯƠNG SÀI GÒN</t>
  </si>
  <si>
    <t>DTBD</t>
  </si>
  <si>
    <t>DƯƠNG TÍN BÌNH ĐỊNH</t>
  </si>
  <si>
    <t>DUT LA</t>
  </si>
  <si>
    <t>DỰT LONG AN</t>
  </si>
  <si>
    <t>DUY BT</t>
  </si>
  <si>
    <t>DUY BẾN TRE</t>
  </si>
  <si>
    <t>DLTB</t>
  </si>
  <si>
    <t>DUY LINH TÂN BÌNH</t>
  </si>
  <si>
    <t>DUYEN BDN</t>
  </si>
  <si>
    <t>DUYÊN BÌNH ĐIỀN</t>
  </si>
  <si>
    <t>DUYEN LX</t>
  </si>
  <si>
    <t>DUYÊN LX</t>
  </si>
  <si>
    <t>DUYEN PT</t>
  </si>
  <si>
    <t>DUYÊN PHAN THIẾT</t>
  </si>
  <si>
    <t>DUYEN Q2</t>
  </si>
  <si>
    <t>DUYÊN QUẬN 2</t>
  </si>
  <si>
    <t>EF PN</t>
  </si>
  <si>
    <t>EFRUIT PHÚ NHUẬN</t>
  </si>
  <si>
    <t>ENGUYEN Q2</t>
  </si>
  <si>
    <t xml:space="preserve">ELVY NGUYỄN QUẬN 2 </t>
  </si>
  <si>
    <t>BINH TB</t>
  </si>
  <si>
    <t>EM BÌNH TÂN BÌNH</t>
  </si>
  <si>
    <t>EDO</t>
  </si>
  <si>
    <t>EM ĐÔ</t>
  </si>
  <si>
    <t>EDUONG</t>
  </si>
  <si>
    <t>EM DƯƠNG</t>
  </si>
  <si>
    <t>EHA</t>
  </si>
  <si>
    <t>EM HÀ</t>
  </si>
  <si>
    <t>EHAI</t>
  </si>
  <si>
    <t>EM HẢI</t>
  </si>
  <si>
    <t>EHIEN</t>
  </si>
  <si>
    <t>EM HIỀN</t>
  </si>
  <si>
    <t>EHOANG</t>
  </si>
  <si>
    <t>EM HOÀNG</t>
  </si>
  <si>
    <t>ELUAT</t>
  </si>
  <si>
    <t>EM LUẬT</t>
  </si>
  <si>
    <t>EMINH</t>
  </si>
  <si>
    <t>EM MINH</t>
  </si>
  <si>
    <t>EMY</t>
  </si>
  <si>
    <t>EM MY</t>
  </si>
  <si>
    <t>ENGHIA</t>
  </si>
  <si>
    <t>EM NGHĨA</t>
  </si>
  <si>
    <t>ENGOC</t>
  </si>
  <si>
    <t>EM NGỌC</t>
  </si>
  <si>
    <t>EPHI</t>
  </si>
  <si>
    <t>EM PHI</t>
  </si>
  <si>
    <t>ETHE</t>
  </si>
  <si>
    <t>EM THỂ</t>
  </si>
  <si>
    <t>ETHI</t>
  </si>
  <si>
    <t>EM THI</t>
  </si>
  <si>
    <t>ETHUY</t>
  </si>
  <si>
    <t>EM THỦY</t>
  </si>
  <si>
    <t>ETINH</t>
  </si>
  <si>
    <t>EM TÌNH</t>
  </si>
  <si>
    <t>ETUAN</t>
  </si>
  <si>
    <t>EM TUẤN</t>
  </si>
  <si>
    <t>EVAN VT</t>
  </si>
  <si>
    <t>EM VÂN VŨNG TÀU</t>
  </si>
  <si>
    <t>EVY</t>
  </si>
  <si>
    <t>EM VY</t>
  </si>
  <si>
    <t>EN HN</t>
  </si>
  <si>
    <t>ÉN HÀ NỘI</t>
  </si>
  <si>
    <t>ENGLIS</t>
  </si>
  <si>
    <t>ENGLIS CV BÌNH ĐỨC</t>
  </si>
  <si>
    <t>EVT</t>
  </si>
  <si>
    <t>EVASHOES VŨNG TÀU</t>
  </si>
  <si>
    <t>EVE</t>
  </si>
  <si>
    <t>EVE FRUITS</t>
  </si>
  <si>
    <t>FM</t>
  </si>
  <si>
    <t>FARMER MARKET</t>
  </si>
  <si>
    <t>FR</t>
  </si>
  <si>
    <t>FRUIST &amp; FRUIST</t>
  </si>
  <si>
    <t>FH</t>
  </si>
  <si>
    <t>FRUIT HOUSE</t>
  </si>
  <si>
    <t>FST</t>
  </si>
  <si>
    <t>FRUIT STATION T</t>
  </si>
  <si>
    <t>GF</t>
  </si>
  <si>
    <t>GADEN FRESH</t>
  </si>
  <si>
    <t>GAIKL</t>
  </si>
  <si>
    <t>GÁI KHÁCH LẺ</t>
  </si>
  <si>
    <t>GAU HM</t>
  </si>
  <si>
    <t>GẤU HÓC MÔN</t>
  </si>
  <si>
    <t>GIAHUY</t>
  </si>
  <si>
    <t>GIA HUY</t>
  </si>
  <si>
    <t>GIAHUY TD</t>
  </si>
  <si>
    <t>GIA HUY THỦ ĐỨC</t>
  </si>
  <si>
    <t>GIANG</t>
  </si>
  <si>
    <t>GIANG CTY</t>
  </si>
  <si>
    <t>GIANG Q7</t>
  </si>
  <si>
    <t>GIANG QUẬN 7</t>
  </si>
  <si>
    <t>HA BDG</t>
  </si>
  <si>
    <t>HÀ BÌNH DƯƠNG</t>
  </si>
  <si>
    <t>HA BP</t>
  </si>
  <si>
    <t>HÀ BÌNH PHƯỚC</t>
  </si>
  <si>
    <t>GIAO BDH</t>
  </si>
  <si>
    <t>HÀ GIAO BÌNH ĐỊNH</t>
  </si>
  <si>
    <t>HAKL</t>
  </si>
  <si>
    <t>HÀ KHÁCH LẺ</t>
  </si>
  <si>
    <t>HA LK</t>
  </si>
  <si>
    <t>HÀ LONG KHÁNH</t>
  </si>
  <si>
    <t>HAMIEN</t>
  </si>
  <si>
    <t>HÀ MIÊN</t>
  </si>
  <si>
    <t>HNAM</t>
  </si>
  <si>
    <t>HÀ NAM</t>
  </si>
  <si>
    <t>HA TB</t>
  </si>
  <si>
    <t>HÀ TÂN BÌNH</t>
  </si>
  <si>
    <t>HATHU BP</t>
  </si>
  <si>
    <t>HÀ THU BP</t>
  </si>
  <si>
    <t>HAI BT</t>
  </si>
  <si>
    <t>HẢI BÌNH THẠNH</t>
  </si>
  <si>
    <t>HAI CM</t>
  </si>
  <si>
    <t>HÁI CÀ MAU</t>
  </si>
  <si>
    <t>HAI DL</t>
  </si>
  <si>
    <t>HẢI ĐÀ LẠT</t>
  </si>
  <si>
    <t>HAI HM</t>
  </si>
  <si>
    <t>HẢI HM</t>
  </si>
  <si>
    <t>HAILIEN</t>
  </si>
  <si>
    <t>HẢI LIÊN</t>
  </si>
  <si>
    <t>HAI NT</t>
  </si>
  <si>
    <t>HẢI NHA TRANG</t>
  </si>
  <si>
    <t>HAIPHUONG</t>
  </si>
  <si>
    <t>HẢI PHƯƠNG</t>
  </si>
  <si>
    <t>HQNK</t>
  </si>
  <si>
    <t>HẢI QUAN</t>
  </si>
  <si>
    <t>CHỊ HỒNG</t>
  </si>
  <si>
    <t>HAITEO</t>
  </si>
  <si>
    <t>HAI TÈO BT</t>
  </si>
  <si>
    <t>HVAN</t>
  </si>
  <si>
    <t>HẢI VÂN</t>
  </si>
  <si>
    <t>HAN BT</t>
  </si>
  <si>
    <t>HÂN BÌNH THẠNH</t>
  </si>
  <si>
    <t>HAN GV</t>
  </si>
  <si>
    <t>HÂN GÒ VẤP</t>
  </si>
  <si>
    <t>HANG BP</t>
  </si>
  <si>
    <t>HẰNG BÌNH PHƯỚC</t>
  </si>
  <si>
    <t>HANG CD</t>
  </si>
  <si>
    <t>HẰNG CHÂU ĐỐC</t>
  </si>
  <si>
    <t>NGUYỄN HOÀNG</t>
  </si>
  <si>
    <t>HANG GV</t>
  </si>
  <si>
    <t>HẰNG GÒ VẤP</t>
  </si>
  <si>
    <t>HÀNG HỦY</t>
  </si>
  <si>
    <t>HANGKL</t>
  </si>
  <si>
    <t>HẰNG KHÁCH LẺ</t>
  </si>
  <si>
    <t>HANGM</t>
  </si>
  <si>
    <t>HẰNG MÈO</t>
  </si>
  <si>
    <t>HANG PY</t>
  </si>
  <si>
    <t>HẰNG PHÚ YÊN</t>
  </si>
  <si>
    <t>HANG Q11</t>
  </si>
  <si>
    <t>HẰNG QUẬN 11</t>
  </si>
  <si>
    <t>HANG Q12</t>
  </si>
  <si>
    <t>HẰNG QUẬN 12</t>
  </si>
  <si>
    <t>HANG TN</t>
  </si>
  <si>
    <t>HẰNG TN</t>
  </si>
  <si>
    <t>HANH BDN</t>
  </si>
  <si>
    <t>HẠNH BÌNH ĐIỀN</t>
  </si>
  <si>
    <t>HANH BS</t>
  </si>
  <si>
    <t xml:space="preserve">HẠNH BÔNG SƠN </t>
  </si>
  <si>
    <t xml:space="preserve">CHỊ HIỀN </t>
  </si>
  <si>
    <t>HANH GV</t>
  </si>
  <si>
    <t>HẠNH GÒ VẤP</t>
  </si>
  <si>
    <t>HANH KT</t>
  </si>
  <si>
    <t>HẠNH KONTUM</t>
  </si>
  <si>
    <t>HANH LA</t>
  </si>
  <si>
    <t>HẠNH LONG AN</t>
  </si>
  <si>
    <t>HANH PT</t>
  </si>
  <si>
    <t>HẠNH PHAN THIẾT</t>
  </si>
  <si>
    <t>HANH Q1</t>
  </si>
  <si>
    <t>HẠNH QUẬN 1</t>
  </si>
  <si>
    <t>HANH TB</t>
  </si>
  <si>
    <t>HẠNH TÂN BÌNH</t>
  </si>
  <si>
    <t>HANH TN</t>
  </si>
  <si>
    <t>HẠNH TÂY NINH</t>
  </si>
  <si>
    <t>HAU TD</t>
  </si>
  <si>
    <t>HẬU THỦ ĐỨC</t>
  </si>
  <si>
    <t>HAU VT</t>
  </si>
  <si>
    <t>HẬU VŨNG TÀU</t>
  </si>
  <si>
    <t>HAUS</t>
  </si>
  <si>
    <t>HAUSMAR</t>
  </si>
  <si>
    <t>HIEN BH</t>
  </si>
  <si>
    <t>HIỀN BIÊN HÒA</t>
  </si>
  <si>
    <t>HIEN CTY</t>
  </si>
  <si>
    <t>HIỀN CÔNG TY</t>
  </si>
  <si>
    <t>HIEN DL</t>
  </si>
  <si>
    <t>HIỀN ĐÀ LẠT</t>
  </si>
  <si>
    <t>HIEN DLK</t>
  </si>
  <si>
    <t>HIỀN ĐẮK LẮK</t>
  </si>
  <si>
    <t>HIEN GL</t>
  </si>
  <si>
    <t>HIỀN GIA LAI</t>
  </si>
  <si>
    <t>HIEN HT</t>
  </si>
  <si>
    <t>HIỀN HÀM TÂN</t>
  </si>
  <si>
    <t>HIEN MT</t>
  </si>
  <si>
    <t>HIỀN MỸ THO</t>
  </si>
  <si>
    <t>HIEN PM</t>
  </si>
  <si>
    <t>HIỀN PHÚ MỸ</t>
  </si>
  <si>
    <t>HIEN PN</t>
  </si>
  <si>
    <t>HIỀN PHÚ NHUẬN</t>
  </si>
  <si>
    <t>HIEN PL</t>
  </si>
  <si>
    <t>HIỀN PHƯƠNG LÂM</t>
  </si>
  <si>
    <t>HIEN Q9</t>
  </si>
  <si>
    <t>HIỀN QUẬN 9</t>
  </si>
  <si>
    <t>HTHOM DT</t>
  </si>
  <si>
    <t>HIỀN THƠM ĐỨC TRỌNG</t>
  </si>
  <si>
    <t>HIEN TD</t>
  </si>
  <si>
    <t>HIỀN THỦ ĐỨC</t>
  </si>
  <si>
    <t>HIEP BP</t>
  </si>
  <si>
    <t>HIỆP BÌNH PHƯỚC</t>
  </si>
  <si>
    <t>HIEP LX</t>
  </si>
  <si>
    <t>HIỆP LX</t>
  </si>
  <si>
    <t>HIEP PN</t>
  </si>
  <si>
    <t>HIỆP PHÚ NHUẬN</t>
  </si>
  <si>
    <t>HTHANH DLK</t>
  </si>
  <si>
    <t>HIỆP THÀNH ĐẮK LẮK</t>
  </si>
  <si>
    <t>HIEP TD</t>
  </si>
  <si>
    <t>HIỆP THỦ ĐỨC</t>
  </si>
  <si>
    <t>HIEU BDN</t>
  </si>
  <si>
    <t>HIẾU BDN</t>
  </si>
  <si>
    <t>HIEU CT</t>
  </si>
  <si>
    <t>HIẾU CẦN THƠ</t>
  </si>
  <si>
    <t>HIEUCH</t>
  </si>
  <si>
    <t>HIẾU CHÀNH</t>
  </si>
  <si>
    <t>HIEU CTY</t>
  </si>
  <si>
    <t>HIẾU CÔNG TY</t>
  </si>
  <si>
    <t>HIEU HN</t>
  </si>
  <si>
    <t>HIẾU HÀ NỘI</t>
  </si>
  <si>
    <t>HIEU HM</t>
  </si>
  <si>
    <t>HIỆU HÓC MÔN</t>
  </si>
  <si>
    <t>HIEU KT</t>
  </si>
  <si>
    <t>HIẾU KẾT TOÁN</t>
  </si>
  <si>
    <t>HIEU LB</t>
  </si>
  <si>
    <t>HIỆU LÊ BÌNH</t>
  </si>
  <si>
    <t>HIEU LA</t>
  </si>
  <si>
    <t>HIẾU LONG AN</t>
  </si>
  <si>
    <t>HIEU TB</t>
  </si>
  <si>
    <t>HIẾU TÂN BÌNH</t>
  </si>
  <si>
    <t>HTB</t>
  </si>
  <si>
    <t>HIEU TD</t>
  </si>
  <si>
    <t>HIẾU TĐ</t>
  </si>
  <si>
    <t>HIEU</t>
  </si>
  <si>
    <t>HIẾU TD ( CANH NHÀ )</t>
  </si>
  <si>
    <t>HIEU TDCN</t>
  </si>
  <si>
    <t>HIẾU THỦ ĐỨC CA NGÀY</t>
  </si>
  <si>
    <t>HIZU FR</t>
  </si>
  <si>
    <t>HIZU FRUITS</t>
  </si>
  <si>
    <t>HOABIEN</t>
  </si>
  <si>
    <t>HOA BIỂN</t>
  </si>
  <si>
    <t>HOA BDG</t>
  </si>
  <si>
    <t>HÒA BÌNH DƯƠNG</t>
  </si>
  <si>
    <t>HOA DL</t>
  </si>
  <si>
    <t>HÒA ĐÀ LẠT</t>
  </si>
  <si>
    <t>HOA DN</t>
  </si>
  <si>
    <t>HÒA ĐỒNG NAI</t>
  </si>
  <si>
    <t>HOAKLT</t>
  </si>
  <si>
    <t>HÒA KHÁCH LẺ THẾ</t>
  </si>
  <si>
    <t>HOA MT</t>
  </si>
  <si>
    <t>HOÀ MỸ THO</t>
  </si>
  <si>
    <t>HOA PT</t>
  </si>
  <si>
    <t>HOA PHAN THIẾT</t>
  </si>
  <si>
    <t>HQT DX</t>
  </si>
  <si>
    <t>HOA QUẢ TƯƠI ĐỒNG XOÀI</t>
  </si>
  <si>
    <t>HQV</t>
  </si>
  <si>
    <t>HOA QUẢ VÀNG</t>
  </si>
  <si>
    <t>HOA Q3</t>
  </si>
  <si>
    <t>HOA QUẬN 3</t>
  </si>
  <si>
    <t>HOA Q6</t>
  </si>
  <si>
    <t>HOA QUẬN 6</t>
  </si>
  <si>
    <t>HOA QN</t>
  </si>
  <si>
    <t>HÒA QUY NHƠN</t>
  </si>
  <si>
    <t>HOA TB</t>
  </si>
  <si>
    <t>HOA TÂN BÌNH</t>
  </si>
  <si>
    <t>HOA TT</t>
  </si>
  <si>
    <t>HÒA THẠNH TRỊ</t>
  </si>
  <si>
    <t>HOA VT</t>
  </si>
  <si>
    <t>HOA VŨNG TÀU</t>
  </si>
  <si>
    <t>HNAM TTN</t>
  </si>
  <si>
    <t>HOÀI NAM TÂN THỚI NHẤT</t>
  </si>
  <si>
    <t>HOAI VT</t>
  </si>
  <si>
    <t>HOÀI VŨNG TÀU</t>
  </si>
  <si>
    <t>HOAN CTY</t>
  </si>
  <si>
    <t>HOÀN CÔNG TY</t>
  </si>
  <si>
    <t>HOAN TD</t>
  </si>
  <si>
    <t>HOÀN THỦ ĐỨC</t>
  </si>
  <si>
    <t>HOANG GV</t>
  </si>
  <si>
    <t>HOÀNG GÒ VẤP</t>
  </si>
  <si>
    <t>HOANGHIEU</t>
  </si>
  <si>
    <t>HOÀNG HIẾU</t>
  </si>
  <si>
    <t>HOANG KM</t>
  </si>
  <si>
    <t>HOÀNG KHÁCH MỚI</t>
  </si>
  <si>
    <t>NHOÀNG</t>
  </si>
  <si>
    <t>HOANGMIEN</t>
  </si>
  <si>
    <t>HOÀNG MIÊN</t>
  </si>
  <si>
    <t>HOANGNAM</t>
  </si>
  <si>
    <t>HOÀNG NẤM</t>
  </si>
  <si>
    <t>HNGUYEN</t>
  </si>
  <si>
    <t>HOÀNG NGUYÊN</t>
  </si>
  <si>
    <t>HNGUYEN Q12</t>
  </si>
  <si>
    <t>HOÀNG NGUYÊN QUẬN 12</t>
  </si>
  <si>
    <t>HPHUONG Q8</t>
  </si>
  <si>
    <t>HOÀNG PHƯƠNG QUẬN 8</t>
  </si>
  <si>
    <t>HOANG Q9</t>
  </si>
  <si>
    <t>HOÀNG QUẬN 9</t>
  </si>
  <si>
    <t>HOANG TD</t>
  </si>
  <si>
    <t>HOÀNG THỦ ĐỨC</t>
  </si>
  <si>
    <t>HOANGTRINH</t>
  </si>
  <si>
    <t>HOÀNG TRINH</t>
  </si>
  <si>
    <t>HTUYEN BT</t>
  </si>
  <si>
    <t>HOÀNG TUYỀN BÌNH TÂN</t>
  </si>
  <si>
    <t>HOI BP</t>
  </si>
  <si>
    <t>HỢI BÌNH PHƯỚC</t>
  </si>
  <si>
    <t>HOI SW</t>
  </si>
  <si>
    <t>HỘI KHO SWIRE</t>
  </si>
  <si>
    <t>HONGANH</t>
  </si>
  <si>
    <t>HỒNG ANH</t>
  </si>
  <si>
    <t>HONG BDN</t>
  </si>
  <si>
    <t>HỒNG BÌNH ĐIỀN</t>
  </si>
  <si>
    <t>HONG CLA</t>
  </si>
  <si>
    <t>HỒNG CAO LÃNH</t>
  </si>
  <si>
    <t>HONGCH</t>
  </si>
  <si>
    <t>HỒNG CHÀNH</t>
  </si>
  <si>
    <t>HONG CL</t>
  </si>
  <si>
    <t>HỒNG CHỢ LỚN</t>
  </si>
  <si>
    <t>HONG CM</t>
  </si>
  <si>
    <t>HỒNG CM</t>
  </si>
  <si>
    <t>HONG DL</t>
  </si>
  <si>
    <t>HỒNG ĐÀ LẠT</t>
  </si>
  <si>
    <t>HONGDETV</t>
  </si>
  <si>
    <t>HỒNG ĐỂ TV</t>
  </si>
  <si>
    <t>HONGHUE</t>
  </si>
  <si>
    <t>HỒNG HUẾ</t>
  </si>
  <si>
    <t>HONGKL</t>
  </si>
  <si>
    <t xml:space="preserve">HỒNG KHÁCH LẺ </t>
  </si>
  <si>
    <t>HLAN</t>
  </si>
  <si>
    <t>HỒNG LAN DL</t>
  </si>
  <si>
    <t>HONG LE</t>
  </si>
  <si>
    <t>HỒNG LÊ</t>
  </si>
  <si>
    <t>HONGLINH BP</t>
  </si>
  <si>
    <t>HỒNG LINH BP</t>
  </si>
  <si>
    <t>HONG MT</t>
  </si>
  <si>
    <t>HỒNG MỸ THO</t>
  </si>
  <si>
    <t>HONGNGUYEN</t>
  </si>
  <si>
    <t>HỒNG NGUYÊN NCC</t>
  </si>
  <si>
    <t>HPHUONG CL</t>
  </si>
  <si>
    <t>HỒNG PHƯƠNG CL</t>
  </si>
  <si>
    <t>HTHOM BDG</t>
  </si>
  <si>
    <t>HỒNG THƠM BÌNH DƯƠNG</t>
  </si>
  <si>
    <t>HONG TD</t>
  </si>
  <si>
    <t xml:space="preserve">HỒNG THỦ ĐỨC </t>
  </si>
  <si>
    <t>HONG TV</t>
  </si>
  <si>
    <t xml:space="preserve">HỒNG TRÀ VINH </t>
  </si>
  <si>
    <t>HTUAN</t>
  </si>
  <si>
    <t>HỒNG TUÂN</t>
  </si>
  <si>
    <t>HOP BP</t>
  </si>
  <si>
    <t>HỢP BÌNH PHƯỚC</t>
  </si>
  <si>
    <t>HOP TT</t>
  </si>
  <si>
    <t>HỢP TT</t>
  </si>
  <si>
    <t>HUECHI</t>
  </si>
  <si>
    <t>HUỆ CHI</t>
  </si>
  <si>
    <t>HUE CL</t>
  </si>
  <si>
    <t>HUỆ CHỢ LỚN</t>
  </si>
  <si>
    <t>HUE DL</t>
  </si>
  <si>
    <t>HUỆ ĐÀ LẠT</t>
  </si>
  <si>
    <t>HUE HN</t>
  </si>
  <si>
    <t>HUẾ HỐ NAI</t>
  </si>
  <si>
    <t>HUNG HM</t>
  </si>
  <si>
    <t>HƯNG HM</t>
  </si>
  <si>
    <t>HUNGHUONG DL</t>
  </si>
  <si>
    <t>HÙNG HƯƠNG ĐL</t>
  </si>
  <si>
    <t>HUNG KD</t>
  </si>
  <si>
    <t>HƯNG KINH DOANH</t>
  </si>
  <si>
    <t>HUONG BL</t>
  </si>
  <si>
    <t>HƯỞNG BẢO LỘC</t>
  </si>
  <si>
    <t>HUONG BTRE</t>
  </si>
  <si>
    <t>HƯƠNG BẾN TRE</t>
  </si>
  <si>
    <t>HUONG BH</t>
  </si>
  <si>
    <t>HƯƠNG BIÊN HÒA</t>
  </si>
  <si>
    <t>HUONG BT</t>
  </si>
  <si>
    <t>HƯƠNG BÌNH THẠNH</t>
  </si>
  <si>
    <t>HUONG CM</t>
  </si>
  <si>
    <t>HƯƠNG CÀ MAU</t>
  </si>
  <si>
    <t>HUONGCHANH</t>
  </si>
  <si>
    <t>HƯƠNG CHÀNH</t>
  </si>
  <si>
    <t>HUONG DC</t>
  </si>
  <si>
    <t>HƯỜNG ĐC</t>
  </si>
  <si>
    <t>HUONG DN</t>
  </si>
  <si>
    <t>HƯỜNG ĐỒNG NAI</t>
  </si>
  <si>
    <t>HUONG DQ</t>
  </si>
  <si>
    <t>HƯƠNG ĐQ</t>
  </si>
  <si>
    <t>HUONG DT</t>
  </si>
  <si>
    <t>HƯỜNG ĐỨC TRỌNG</t>
  </si>
  <si>
    <t>HUONG FR</t>
  </si>
  <si>
    <t>HƯƠNG FRUIT</t>
  </si>
  <si>
    <t>HLAI</t>
  </si>
  <si>
    <t>HƯƠNG LAI</t>
  </si>
  <si>
    <t>HLAN DT</t>
  </si>
  <si>
    <t>HƯỜNG LAN ĐỨC TRỌNG</t>
  </si>
  <si>
    <t>HUONG</t>
  </si>
  <si>
    <t xml:space="preserve">HƯỜNG LỢI </t>
  </si>
  <si>
    <t>HLONG</t>
  </si>
  <si>
    <t>HƯƠNG LONG</t>
  </si>
  <si>
    <t>HUONG MT</t>
  </si>
  <si>
    <t>HƯỜNG MỸ THO</t>
  </si>
  <si>
    <t>HUONG Q2</t>
  </si>
  <si>
    <t>HƯƠNG QUẬN 2</t>
  </si>
  <si>
    <t>HUONG Q7</t>
  </si>
  <si>
    <t>HƯƠNG QUẬN 7</t>
  </si>
  <si>
    <t>HUONG Q9</t>
  </si>
  <si>
    <t>HƯƠNG QUẬN 9</t>
  </si>
  <si>
    <t>HUONG TBCN</t>
  </si>
  <si>
    <t>HƯƠNG TÂN BÌNH CA NGÀY</t>
  </si>
  <si>
    <t>HUONG TP</t>
  </si>
  <si>
    <t>HƯƠNG TÂN PHÚ</t>
  </si>
  <si>
    <t>HUONG TB</t>
  </si>
  <si>
    <t>HƯƠNG TB</t>
  </si>
  <si>
    <t>HUONG VT</t>
  </si>
  <si>
    <t>HƯƠNG VŨNG TÀU</t>
  </si>
  <si>
    <t>HVIET</t>
  </si>
  <si>
    <t>HỮU VIỆT</t>
  </si>
  <si>
    <t>HUY BT</t>
  </si>
  <si>
    <t>HUY BÌNH THẠNH</t>
  </si>
  <si>
    <t>HUY CT</t>
  </si>
  <si>
    <t>HUY CẦN THƠ</t>
  </si>
  <si>
    <t>HUY DL</t>
  </si>
  <si>
    <t>HUY ĐÀ LẠT</t>
  </si>
  <si>
    <t>HUY DBP</t>
  </si>
  <si>
    <t>HUY ĐIỆN BIÊN PHỦ</t>
  </si>
  <si>
    <t>HHANH KD</t>
  </si>
  <si>
    <t>HUY HẠNH KINH DOANH</t>
  </si>
  <si>
    <t>HUY KT</t>
  </si>
  <si>
    <t>HUY KẾ TOÁN</t>
  </si>
  <si>
    <t>HKD</t>
  </si>
  <si>
    <t>HỦY KIỂM DỊCH</t>
  </si>
  <si>
    <t>HMINH QN</t>
  </si>
  <si>
    <t>HUY MINH QUẢNG NGÃI</t>
  </si>
  <si>
    <t>HTB CN</t>
  </si>
  <si>
    <t>HUY TÂN BÌNH CA NGÀY</t>
  </si>
  <si>
    <t>HUY TD</t>
  </si>
  <si>
    <t>HUY THỦ ĐỨC</t>
  </si>
  <si>
    <t>HUYEN KT</t>
  </si>
  <si>
    <t>HUYỀN KOMTUM</t>
  </si>
  <si>
    <t>HUYEN PQ</t>
  </si>
  <si>
    <t>HUYỀN PHÚ QUỐC</t>
  </si>
  <si>
    <t>HUYEN Q7</t>
  </si>
  <si>
    <t>HUYỀN QUẬN 7</t>
  </si>
  <si>
    <t>HUYEN TB</t>
  </si>
  <si>
    <t>HUYỀN TÂN BÌNH CN</t>
  </si>
  <si>
    <t>HTD</t>
  </si>
  <si>
    <t>HUYỀN THỦ DỨC</t>
  </si>
  <si>
    <t>HUYEN VT</t>
  </si>
  <si>
    <t>HUYỀN VŨNG TÀU</t>
  </si>
  <si>
    <t>HUYNH GV</t>
  </si>
  <si>
    <t>HUỲNH GÒ VẤP</t>
  </si>
  <si>
    <t>HUYNH Q9</t>
  </si>
  <si>
    <t>HUỲNH QUẬN 9</t>
  </si>
  <si>
    <t>ICHI PT</t>
  </si>
  <si>
    <t>ICHI PHAN THIẾT</t>
  </si>
  <si>
    <t>KF</t>
  </si>
  <si>
    <t>K FRUIT</t>
  </si>
  <si>
    <t>KD3ATU Q7</t>
  </si>
  <si>
    <t>KD3 ANH TÚ QUẬN 7</t>
  </si>
  <si>
    <t>KD3BAYKL</t>
  </si>
  <si>
    <t>KD3 BẢY KHÁCH LẺ</t>
  </si>
  <si>
    <t>KD3CMINHKL</t>
  </si>
  <si>
    <t>KD3 CHỊ MINH KHÁCH LẺ</t>
  </si>
  <si>
    <t>KD3THI CT</t>
  </si>
  <si>
    <t>KD3 CHỊ THI CẦN THƠ</t>
  </si>
  <si>
    <t>KD3UC DN</t>
  </si>
  <si>
    <t>KD3 CHỊ ÚC ĐỒNG NAI</t>
  </si>
  <si>
    <t>KD3CYEN</t>
  </si>
  <si>
    <t>KD3 CHỊ YẾN</t>
  </si>
  <si>
    <t>KD3COKIM</t>
  </si>
  <si>
    <t>KD3 CÔ KIM</t>
  </si>
  <si>
    <t>KD3DEN TN</t>
  </si>
  <si>
    <t>KD3 ĐẾN TÂY NINH</t>
  </si>
  <si>
    <t>HUY PHƯƠNG</t>
  </si>
  <si>
    <t>KD3DUC LK</t>
  </si>
  <si>
    <t>KD3 ĐỨC LONG KHÁNH</t>
  </si>
  <si>
    <t>KD3HANG CD</t>
  </si>
  <si>
    <t>KD3 HẰNG CHÂU ĐỐC</t>
  </si>
  <si>
    <t>KD3HANG LX</t>
  </si>
  <si>
    <t>KD3 HẰNG LONG XUYÊN</t>
  </si>
  <si>
    <t>KD3HANH TN</t>
  </si>
  <si>
    <t>KD3 HẠNH TÂY NINH</t>
  </si>
  <si>
    <t>KD3HIEU HM</t>
  </si>
  <si>
    <t>KD3 HIỆU HÓC MÔN</t>
  </si>
  <si>
    <t>KD3HOP DT</t>
  </si>
  <si>
    <t>KD3 HỢP ĐỨC TRỌNG</t>
  </si>
  <si>
    <t>KD3HUONG DN</t>
  </si>
  <si>
    <t>KD3 HƯỜNG ĐỒNG NAI</t>
  </si>
  <si>
    <t>KD3HHANH KD</t>
  </si>
  <si>
    <t>KD3 HUY HẠNH KINH DOANH</t>
  </si>
  <si>
    <t>KD3HPHUONG KD</t>
  </si>
  <si>
    <t>KD3 HUY PHƯƠNG KINH DOANH</t>
  </si>
  <si>
    <t>KD3KIEU BP</t>
  </si>
  <si>
    <t>KD3 KIỀU BÌNH PHƯỚC</t>
  </si>
  <si>
    <t>KD3KVU BT</t>
  </si>
  <si>
    <t>KD3 KIM VŨ BÌNH THẠNH</t>
  </si>
  <si>
    <t>KD3LIEU VT</t>
  </si>
  <si>
    <t>KD3 LIỄU VŨNG TÀU</t>
  </si>
  <si>
    <t>KD3LOAN BR</t>
  </si>
  <si>
    <t>KD3 LOAN BÀ RỊA</t>
  </si>
  <si>
    <t>KD3LOANKL</t>
  </si>
  <si>
    <t>KD3 LOAN KHÁCH LẺ</t>
  </si>
  <si>
    <t>KD3MINH TG</t>
  </si>
  <si>
    <t>KD3 MINH TIỀN GIANG</t>
  </si>
  <si>
    <t>KD3NGHIABE</t>
  </si>
  <si>
    <t>KD3 NGHĨA BÉ</t>
  </si>
  <si>
    <t>KD3NGOC DN</t>
  </si>
  <si>
    <t>KD3 NGỌC ĐỒNG NAI</t>
  </si>
  <si>
    <t>KD3NGOCMY</t>
  </si>
  <si>
    <t>KD3 NGỌC MỸ</t>
  </si>
  <si>
    <t>KD3NMYKL</t>
  </si>
  <si>
    <t>KD3 NGỌC MỸ KHÁCH LẺ</t>
  </si>
  <si>
    <t>KD3NNGHIA AG</t>
  </si>
  <si>
    <t>KD3 NGỌC NGHĨA AN GIANG</t>
  </si>
  <si>
    <t>KD3QUYENKL</t>
  </si>
  <si>
    <t xml:space="preserve">KD3 QUYÊN KHÁCH LẺ </t>
  </si>
  <si>
    <t>KD3SUONG Q11</t>
  </si>
  <si>
    <t>KD3 SƯƠNG QUẬN 11</t>
  </si>
  <si>
    <t>KD3TAM HM</t>
  </si>
  <si>
    <t>KD3 TÂM HOOC MÔN</t>
  </si>
  <si>
    <t>KD3THAM HN</t>
  </si>
  <si>
    <t>KD3 THẮM HỒNG NGỰ</t>
  </si>
  <si>
    <t>KD3TRAKL</t>
  </si>
  <si>
    <t>KD3 TRÀ KHÁCH LẺ</t>
  </si>
  <si>
    <t>KD3TRANG RG</t>
  </si>
  <si>
    <t>KD3 TRANG RẠCH GIÁ</t>
  </si>
  <si>
    <t>KD3TRANG TG</t>
  </si>
  <si>
    <t>KD3 TRANG TIỀN GIANG</t>
  </si>
  <si>
    <t>KD3TRINH HT</t>
  </si>
  <si>
    <t>KD3 TRINH HÀM TÂN</t>
  </si>
  <si>
    <t>KD3TRUC DT</t>
  </si>
  <si>
    <t>KD3 TRÚC ĐỒNG THÁP</t>
  </si>
  <si>
    <t>KD3TRUNG BDG</t>
  </si>
  <si>
    <t>KD3 TRUNG BÌNH DƯƠNG</t>
  </si>
  <si>
    <t>KD3TUOI Q12</t>
  </si>
  <si>
    <t>KD3 TƯƠI QUẬN 12</t>
  </si>
  <si>
    <t>KD3TUOI TD</t>
  </si>
  <si>
    <t>KD3 TƯƠI THỦ ĐỨC</t>
  </si>
  <si>
    <t>KHA CT</t>
  </si>
  <si>
    <t>KHÁ CÔNG TY</t>
  </si>
  <si>
    <t>KHA TG</t>
  </si>
  <si>
    <t>KHA TIỀN GIANG</t>
  </si>
  <si>
    <t>KLTHUAN</t>
  </si>
  <si>
    <t xml:space="preserve">KHAÁCH LẺ THUẬN </t>
  </si>
  <si>
    <t>KLHAU</t>
  </si>
  <si>
    <t>KHÁCH LẺ ANH HẬU</t>
  </si>
  <si>
    <t>KLECD</t>
  </si>
  <si>
    <t>KHÁCH LẺ CA ĐÊM</t>
  </si>
  <si>
    <t>KLHIEN</t>
  </si>
  <si>
    <t>KHÁCH LẺ CHỊ HIỀN</t>
  </si>
  <si>
    <t>KLCUONG</t>
  </si>
  <si>
    <t>KHÁCH LẺ CỦA CƯỜNG</t>
  </si>
  <si>
    <t>KLHUY</t>
  </si>
  <si>
    <t>KHÁCH LẺ CỦA HUY</t>
  </si>
  <si>
    <t>KLTHIEN</t>
  </si>
  <si>
    <t>KHÁCH LẺ CỦA THIỆN</t>
  </si>
  <si>
    <t>KLDA</t>
  </si>
  <si>
    <t xml:space="preserve">KHÁCH LẺ ĐỨC ANH </t>
  </si>
  <si>
    <t xml:space="preserve">ĐỨC ANH </t>
  </si>
  <si>
    <t>KLHIEU</t>
  </si>
  <si>
    <t>KHÁCH LẺ HIẾU</t>
  </si>
  <si>
    <t>KLLONG</t>
  </si>
  <si>
    <t>KHÁCH LẺ LONG</t>
  </si>
  <si>
    <t>KLMANH</t>
  </si>
  <si>
    <t>KHÁCH LẺ MẠNH</t>
  </si>
  <si>
    <t>KLNHOANG</t>
  </si>
  <si>
    <t>KHÁCH LẺ NG HOÀNG</t>
  </si>
  <si>
    <t>KLPHUNG</t>
  </si>
  <si>
    <t>KHÁCH LẺ PHỤNG</t>
  </si>
  <si>
    <t>KLQUANG</t>
  </si>
  <si>
    <t>KHÁCH LẺ QUẢNG</t>
  </si>
  <si>
    <t>KLSEP</t>
  </si>
  <si>
    <t>KHACH LẺ SẾP</t>
  </si>
  <si>
    <t>SẾP</t>
  </si>
  <si>
    <t>KLTAI</t>
  </si>
  <si>
    <t>KHÁCH LẺ TÀI</t>
  </si>
  <si>
    <t>KLTHAO</t>
  </si>
  <si>
    <t>KHÁCH LẺ THẢO</t>
  </si>
  <si>
    <t>KLTHE</t>
  </si>
  <si>
    <t>KHÁCH LẺ THỂ</t>
  </si>
  <si>
    <t>KHÁCH LẺ THUẬN</t>
  </si>
  <si>
    <t>KLTHUY</t>
  </si>
  <si>
    <t>KHÁCH LẺ THỦY</t>
  </si>
  <si>
    <t>KLTLUONG</t>
  </si>
  <si>
    <t>KHÁCH LẺ TIẾN LƯƠNG</t>
  </si>
  <si>
    <t>KLTRANG</t>
  </si>
  <si>
    <t>KHÁCH LẺ TRANG</t>
  </si>
  <si>
    <t>KLINH</t>
  </si>
  <si>
    <t>KHÁCH LINH</t>
  </si>
  <si>
    <t>LUONG GV</t>
  </si>
  <si>
    <t>KHẢI LƯƠNG GÒ VẤP</t>
  </si>
  <si>
    <t>KHAI LX</t>
  </si>
  <si>
    <t>KHẢI LX</t>
  </si>
  <si>
    <t>KAS</t>
  </si>
  <si>
    <t>KHANH AN SƯƠNG</t>
  </si>
  <si>
    <t>KHANH BDN</t>
  </si>
  <si>
    <t>KHÁNH BÌNH ĐIỀN</t>
  </si>
  <si>
    <t>KH BT</t>
  </si>
  <si>
    <t>KHÁNH HẰNG BÌNH THẠNH</t>
  </si>
  <si>
    <t>KHUNG</t>
  </si>
  <si>
    <t>KHÁNH HÙNG</t>
  </si>
  <si>
    <t>KHANH LT</t>
  </si>
  <si>
    <t>KHANH LÁI THIÊU</t>
  </si>
  <si>
    <t>KHANH TP</t>
  </si>
  <si>
    <t>KHÁNH TÂN PHÚ</t>
  </si>
  <si>
    <t>KHIET BDN</t>
  </si>
  <si>
    <t>KHIẾT BÌNH ĐIỀN</t>
  </si>
  <si>
    <t>KBD CN</t>
  </si>
  <si>
    <t>KHIẾT BÌNH ĐIỀN CA NGÀY</t>
  </si>
  <si>
    <t>KHIET PT</t>
  </si>
  <si>
    <t>KHIẾT PT</t>
  </si>
  <si>
    <t>KHO2</t>
  </si>
  <si>
    <t>KHO 2</t>
  </si>
  <si>
    <t>KHO3</t>
  </si>
  <si>
    <t>KHO 3</t>
  </si>
  <si>
    <t>KHO4</t>
  </si>
  <si>
    <t>KHO 4</t>
  </si>
  <si>
    <t>KHO5</t>
  </si>
  <si>
    <t>KHO 5</t>
  </si>
  <si>
    <t>KHO BDN</t>
  </si>
  <si>
    <t>KHO BÌNH ĐIỀN</t>
  </si>
  <si>
    <t>KHOCLK</t>
  </si>
  <si>
    <t>KHO CLK</t>
  </si>
  <si>
    <t>CLK</t>
  </si>
  <si>
    <t>KHO DG</t>
  </si>
  <si>
    <t>KHO DẦU GIÂY</t>
  </si>
  <si>
    <t>KHO FMVN</t>
  </si>
  <si>
    <t>KHO FREIGHT MARK VN</t>
  </si>
  <si>
    <t>KHO HT</t>
  </si>
  <si>
    <t>KHO HIẾU TÂM</t>
  </si>
  <si>
    <t>KHO MINH BT</t>
  </si>
  <si>
    <t>KHO MINH TÂN BÌNH</t>
  </si>
  <si>
    <t>MINI</t>
  </si>
  <si>
    <t>KHO MINI</t>
  </si>
  <si>
    <t>5CHAU</t>
  </si>
  <si>
    <t>KHO NĂM CHÂU</t>
  </si>
  <si>
    <t>KHO NGÔ CHÍ QUỐC</t>
  </si>
  <si>
    <t>KHO NCQ</t>
  </si>
  <si>
    <t>KHO SW</t>
  </si>
  <si>
    <t>KHO SWIRE</t>
  </si>
  <si>
    <t>KHO TRANSIMEX</t>
  </si>
  <si>
    <t>VINHKHANH</t>
  </si>
  <si>
    <t>KHO VINH KHÁNH</t>
  </si>
  <si>
    <t>KBT</t>
  </si>
  <si>
    <t>KHOA BÌNH THẠNH</t>
  </si>
  <si>
    <t>KHOA HM</t>
  </si>
  <si>
    <t>KHOA HÓC MÔN</t>
  </si>
  <si>
    <t>KHOA PN</t>
  </si>
  <si>
    <t>KHOA PHÚ NHUẬN</t>
  </si>
  <si>
    <t>KT</t>
  </si>
  <si>
    <t>KHOAI TÂY</t>
  </si>
  <si>
    <t>KHUYEN Q7</t>
  </si>
  <si>
    <t>KHUYÊN QUẬN 7</t>
  </si>
  <si>
    <t>KIET BT</t>
  </si>
  <si>
    <t>KIỆT BÌNH THUẬN</t>
  </si>
  <si>
    <t>KIET CTY</t>
  </si>
  <si>
    <t>KIỆT CÔNG TY</t>
  </si>
  <si>
    <t>KIET</t>
  </si>
  <si>
    <t>KIỆT HỒNG</t>
  </si>
  <si>
    <t>KIEU BP</t>
  </si>
  <si>
    <t>KIỀU BP</t>
  </si>
  <si>
    <t>KIEU CM</t>
  </si>
  <si>
    <t>KIỀU CÀ MAU</t>
  </si>
  <si>
    <t>KIEU GL</t>
  </si>
  <si>
    <t>KIỀU GL</t>
  </si>
  <si>
    <t>KIEUKL</t>
  </si>
  <si>
    <t>KIỀU KHÁCH LẺ</t>
  </si>
  <si>
    <t>KIEUM</t>
  </si>
  <si>
    <t xml:space="preserve">KIỀU MẬP </t>
  </si>
  <si>
    <t>KIEU TN</t>
  </si>
  <si>
    <t>KIỀU TN</t>
  </si>
  <si>
    <t>KCUONG Q7</t>
  </si>
  <si>
    <t>KIM CƯƠNG QUẬN 7</t>
  </si>
  <si>
    <t>KDGV</t>
  </si>
  <si>
    <t>KIM ĐỒNG GÒ VẤP</t>
  </si>
  <si>
    <t>KHQ9</t>
  </si>
  <si>
    <t>KIM HẠNH Q9</t>
  </si>
  <si>
    <t>KLLD</t>
  </si>
  <si>
    <t>KIM LINH LÂM ĐỒNG</t>
  </si>
  <si>
    <t>KNGAN Q12</t>
  </si>
  <si>
    <t>KIM NGÂN QUẬN 12</t>
  </si>
  <si>
    <t>KTB</t>
  </si>
  <si>
    <t>KIM TÂN BÌNH</t>
  </si>
  <si>
    <t>KTHUONG Q8</t>
  </si>
  <si>
    <t>KIM THƯƠNG QUẬN 8</t>
  </si>
  <si>
    <t>KIMVU</t>
  </si>
  <si>
    <t>KIM VŨ</t>
  </si>
  <si>
    <t>KIM VT</t>
  </si>
  <si>
    <t>KIM VŨNG TÀU</t>
  </si>
  <si>
    <t>KD</t>
  </si>
  <si>
    <t>KINH DOANH CĐ</t>
  </si>
  <si>
    <t>KUNK</t>
  </si>
  <si>
    <t>KÚN KHO</t>
  </si>
  <si>
    <t>KY GL</t>
  </si>
  <si>
    <t>KÝ GIA LAI</t>
  </si>
  <si>
    <t>LX SANHA</t>
  </si>
  <si>
    <t>LÁI XE SANHA</t>
  </si>
  <si>
    <t>QUANG CTY</t>
  </si>
  <si>
    <t>LÂM HẢI QUANG CTY</t>
  </si>
  <si>
    <t>LAMHANG</t>
  </si>
  <si>
    <t>LÂM HẰNG</t>
  </si>
  <si>
    <t>LAM LT</t>
  </si>
  <si>
    <t>LAM LONG THÀNH</t>
  </si>
  <si>
    <t>LAM Q7</t>
  </si>
  <si>
    <t>LAM QUẬN 7</t>
  </si>
  <si>
    <t>LAN BL</t>
  </si>
  <si>
    <t>LAN BẢO LỘC</t>
  </si>
  <si>
    <t>LAN HM</t>
  </si>
  <si>
    <t>LAN HOC MON</t>
  </si>
  <si>
    <t>LAN Q12</t>
  </si>
  <si>
    <t>LAN QUẬN 12</t>
  </si>
  <si>
    <t>LAN TV</t>
  </si>
  <si>
    <t>LAN TRÀ VINH</t>
  </si>
  <si>
    <t>LANTUAN LN</t>
  </si>
  <si>
    <t>LAN TUẤN LỘC NGA</t>
  </si>
  <si>
    <t>PHƯƠNG</t>
  </si>
  <si>
    <t>LMCUONG</t>
  </si>
  <si>
    <t>LÊ MẠNH CƯỜNG</t>
  </si>
  <si>
    <t>LNGUYEN</t>
  </si>
  <si>
    <t>LÊ NGUYỄN</t>
  </si>
  <si>
    <t>LTHUONG</t>
  </si>
  <si>
    <t>LÊ THỊ HƯƠNG</t>
  </si>
  <si>
    <t>LETHU</t>
  </si>
  <si>
    <t>LÊ THU</t>
  </si>
  <si>
    <t>LVAN KVC</t>
  </si>
  <si>
    <t>LÊ VÂN KHA VẠN CÂN</t>
  </si>
  <si>
    <t>LE VT</t>
  </si>
  <si>
    <t>LỆ VŨNG TÀU</t>
  </si>
  <si>
    <t>LEM BR</t>
  </si>
  <si>
    <t>LEM BÀ RỊA</t>
  </si>
  <si>
    <t>LBICH DL</t>
  </si>
  <si>
    <t>LIÊN BÍCH ĐL</t>
  </si>
  <si>
    <t>LIEN CL</t>
  </si>
  <si>
    <t>LIÊN CL</t>
  </si>
  <si>
    <t>LIEN DLK</t>
  </si>
  <si>
    <t>LIÊN ĐẮK LẮK</t>
  </si>
  <si>
    <t>LIEN LD</t>
  </si>
  <si>
    <t>LIÊN LÂM ĐỒNG</t>
  </si>
  <si>
    <t>LNTB</t>
  </si>
  <si>
    <t>LIÊN NGUYỄN TÂN BÌNH</t>
  </si>
  <si>
    <t>L9</t>
  </si>
  <si>
    <t>LIÊN Q9</t>
  </si>
  <si>
    <t>LIEN Q9</t>
  </si>
  <si>
    <t xml:space="preserve">LIÊN Q9 </t>
  </si>
  <si>
    <t>LIEN RG</t>
  </si>
  <si>
    <t>LIÊN RẠCH GIÁ</t>
  </si>
  <si>
    <t>LIEU AG</t>
  </si>
  <si>
    <t>LIỄU AN GIANG</t>
  </si>
  <si>
    <t>LIEU CTHO</t>
  </si>
  <si>
    <t>LIỄU CẦN THƠ</t>
  </si>
  <si>
    <t xml:space="preserve">LIEU CT(THUAN) </t>
  </si>
  <si>
    <t>LIỄU CẦN THƠ THUẬN</t>
  </si>
  <si>
    <t xml:space="preserve"> THUẬN</t>
  </si>
  <si>
    <t>LIEU CL</t>
  </si>
  <si>
    <t>LIỄU CL</t>
  </si>
  <si>
    <t>LIEU TD</t>
  </si>
  <si>
    <t>LIỄU TĐ</t>
  </si>
  <si>
    <t>LIEU TT</t>
  </si>
  <si>
    <t>LIỄU TRI TÔN</t>
  </si>
  <si>
    <t>LIEU VL</t>
  </si>
  <si>
    <t>LIỄU VL</t>
  </si>
  <si>
    <t>LIEU VT</t>
  </si>
  <si>
    <t>LIỄU VŨNG TÀU</t>
  </si>
  <si>
    <t>LINH BL</t>
  </si>
  <si>
    <t>LINH BẢO LỘC</t>
  </si>
  <si>
    <t>LINH BDG</t>
  </si>
  <si>
    <t>LINH BÌNH DƯƠNG</t>
  </si>
  <si>
    <t>LINH BTH</t>
  </si>
  <si>
    <t>LINH BÌNH THUẬN</t>
  </si>
  <si>
    <t>LINH CT</t>
  </si>
  <si>
    <t>LINH CẦN THƠ</t>
  </si>
  <si>
    <t>LINH DX</t>
  </si>
  <si>
    <t>LINH ĐỒNG XOÀI</t>
  </si>
  <si>
    <t>LINH DT</t>
  </si>
  <si>
    <t>LINH ĐỨC TRỌNG</t>
  </si>
  <si>
    <t>LINH GV</t>
  </si>
  <si>
    <t>LINH GÒ VẤP</t>
  </si>
  <si>
    <t>LINH HT</t>
  </si>
  <si>
    <t>LINH HÀ TIỀN</t>
  </si>
  <si>
    <t>HUY CON</t>
  </si>
  <si>
    <t>LINHK</t>
  </si>
  <si>
    <t>LINH KHO</t>
  </si>
  <si>
    <t>LINHKIEN LX</t>
  </si>
  <si>
    <t>LINH KIỂN LONG XUYÊN</t>
  </si>
  <si>
    <t>LINH KD</t>
  </si>
  <si>
    <t>LINH KINH DOANH</t>
  </si>
  <si>
    <t>LPN</t>
  </si>
  <si>
    <t>LINH PHÚ NHUẬN</t>
  </si>
  <si>
    <t>LQ12</t>
  </si>
  <si>
    <t>LINH Q12</t>
  </si>
  <si>
    <t>LQ7</t>
  </si>
  <si>
    <t>LINH Q7</t>
  </si>
  <si>
    <t>LINH Q2</t>
  </si>
  <si>
    <t>LINH QUẬN 2</t>
  </si>
  <si>
    <t>LINH TB</t>
  </si>
  <si>
    <t>LINH TÂN BÌNH</t>
  </si>
  <si>
    <t>LINH TG</t>
  </si>
  <si>
    <t>LINH TIỀN GIANG</t>
  </si>
  <si>
    <t>LINH VT</t>
  </si>
  <si>
    <t>LINH VŨNG TÀU</t>
  </si>
  <si>
    <t>LINH VTAI</t>
  </si>
  <si>
    <t>LINH VŨNG TÀU (TÀI)</t>
  </si>
  <si>
    <t>LOAN BH</t>
  </si>
  <si>
    <t>LOAN BIÊN HÒA</t>
  </si>
  <si>
    <t>LOAN BDH</t>
  </si>
  <si>
    <t>LOAN BÌNH ĐỊNH</t>
  </si>
  <si>
    <t>LOAN</t>
  </si>
  <si>
    <t>LOAN ĐỒNG NAI</t>
  </si>
  <si>
    <t>LOAN DT</t>
  </si>
  <si>
    <t>LOAN ĐỨC TRỌNG</t>
  </si>
  <si>
    <t>LOANKL</t>
  </si>
  <si>
    <t>LOAN KHÁCH LẺ</t>
  </si>
  <si>
    <t>LOAN LT</t>
  </si>
  <si>
    <t>LOAN LONG THÀNH</t>
  </si>
  <si>
    <t>LOAN PT</t>
  </si>
  <si>
    <t>LOAN PHAN THIẾT</t>
  </si>
  <si>
    <t>LOAN PL</t>
  </si>
  <si>
    <t>LOAN PHƯƠNG LÂM</t>
  </si>
  <si>
    <t>LOAN Q6</t>
  </si>
  <si>
    <t>LOAN QUẬN 6</t>
  </si>
  <si>
    <t>LOAN TB</t>
  </si>
  <si>
    <t>LOAN TÂN BÌNH</t>
  </si>
  <si>
    <t>LOAN VT</t>
  </si>
  <si>
    <t>LOAN VŨNG TÀU</t>
  </si>
  <si>
    <t>LOC BT</t>
  </si>
  <si>
    <t>LỘC BÌNH THẠNH</t>
  </si>
  <si>
    <t>LOC LK</t>
  </si>
  <si>
    <t>LỘC LONG KHÁNH</t>
  </si>
  <si>
    <t>LOC Q9</t>
  </si>
  <si>
    <t>LỘC QUẬN 9</t>
  </si>
  <si>
    <t>LOI CM</t>
  </si>
  <si>
    <t>LỢI CÀ MAU</t>
  </si>
  <si>
    <t>LOICH</t>
  </si>
  <si>
    <t>LỢI CHÀNH</t>
  </si>
  <si>
    <t>LOI CT</t>
  </si>
  <si>
    <t>LỢI CÔNG TY</t>
  </si>
  <si>
    <t>LOI DNAI</t>
  </si>
  <si>
    <t>LỢI ĐỒNG NAI</t>
  </si>
  <si>
    <t>LOI HG</t>
  </si>
  <si>
    <t>LỢI HÀO GIA</t>
  </si>
  <si>
    <t>LONG D</t>
  </si>
  <si>
    <t>LONG ĐEN</t>
  </si>
  <si>
    <t>LONG TB</t>
  </si>
  <si>
    <t>LONG TÂN BÌNH</t>
  </si>
  <si>
    <t>LONG TV</t>
  </si>
  <si>
    <t>LONG TRÀ VINH</t>
  </si>
  <si>
    <t>LUA RG</t>
  </si>
  <si>
    <t>LỤA RẠCH GIÁ</t>
  </si>
  <si>
    <t>LUAN HM</t>
  </si>
  <si>
    <t>LUÂN HÓC MÔN</t>
  </si>
  <si>
    <t>LUAN PA</t>
  </si>
  <si>
    <t>LUẬN PHƯỚC AN</t>
  </si>
  <si>
    <t>LUATHIEU</t>
  </si>
  <si>
    <t>LUẬT HIẾU</t>
  </si>
  <si>
    <t>LUONG GL</t>
  </si>
  <si>
    <t>LƯƠNG GIA LAI</t>
  </si>
  <si>
    <t>LUYEN DA</t>
  </si>
  <si>
    <t>LUYÊN DĨ AN</t>
  </si>
  <si>
    <t>LBT</t>
  </si>
  <si>
    <t>LÝ BÌNH THẠNH</t>
  </si>
  <si>
    <t>LY DT</t>
  </si>
  <si>
    <t>LY ĐỨC TRỌNG</t>
  </si>
  <si>
    <t>LKPHI</t>
  </si>
  <si>
    <t>LÝ KIM PHI</t>
  </si>
  <si>
    <t>LKPHI TH</t>
  </si>
  <si>
    <t>LÝ KIM PHI TUY HÒA</t>
  </si>
  <si>
    <t>LY Q11</t>
  </si>
  <si>
    <t>LÝ QUẬN 11</t>
  </si>
  <si>
    <t>LY Q3</t>
  </si>
  <si>
    <t>LY QUẬN 3</t>
  </si>
  <si>
    <t>LY Q8</t>
  </si>
  <si>
    <t>LY QUẬN 8</t>
  </si>
  <si>
    <t>LY TN</t>
  </si>
  <si>
    <t>LY TÂY NINH</t>
  </si>
  <si>
    <t>LYYTB</t>
  </si>
  <si>
    <t>LYY TÂN BÌNH</t>
  </si>
  <si>
    <t>MAIANH</t>
  </si>
  <si>
    <t>MAI ANH CN</t>
  </si>
  <si>
    <t>MAI BL</t>
  </si>
  <si>
    <t>MÃI BẠC LIÊU</t>
  </si>
  <si>
    <t>MAI BDN</t>
  </si>
  <si>
    <t>MAI BÌNH ĐIỀN</t>
  </si>
  <si>
    <t>MBUI</t>
  </si>
  <si>
    <t>MAI BÙI</t>
  </si>
  <si>
    <t>MAI CM</t>
  </si>
  <si>
    <t>MAI CÀ MAU</t>
  </si>
  <si>
    <t>MAI DL</t>
  </si>
  <si>
    <t>MAI ĐÀ LẠT</t>
  </si>
  <si>
    <t>MAI DLK</t>
  </si>
  <si>
    <t>MAI ĐẮK LẮK</t>
  </si>
  <si>
    <t>MAIHUONG</t>
  </si>
  <si>
    <t>MAI HƯƠNG</t>
  </si>
  <si>
    <t>MỸ LINH</t>
  </si>
  <si>
    <t>MAIKA</t>
  </si>
  <si>
    <t>MAI KA</t>
  </si>
  <si>
    <t>MAI LD</t>
  </si>
  <si>
    <t>MAI LÂM ĐỒNG</t>
  </si>
  <si>
    <t>MAI PQ</t>
  </si>
  <si>
    <t>MAI PHÚ QUỐC</t>
  </si>
  <si>
    <t>MAI PHUONG</t>
  </si>
  <si>
    <t>MAI PHƯƠNG QUY NHƠN</t>
  </si>
  <si>
    <t>MTRINH Q5</t>
  </si>
  <si>
    <t>MAI TRINH QUẬN 5</t>
  </si>
  <si>
    <t>MAI VL</t>
  </si>
  <si>
    <t>MAI VĨNH LONG</t>
  </si>
  <si>
    <t>MDF</t>
  </si>
  <si>
    <t>MANGDEN FARM</t>
  </si>
  <si>
    <t>MANH CLA</t>
  </si>
  <si>
    <t>MẠNH CAO LÃNH</t>
  </si>
  <si>
    <t>ME IN Q7</t>
  </si>
  <si>
    <t>MẸ ỈN QUẬN 7</t>
  </si>
  <si>
    <t>MEN BDG</t>
  </si>
  <si>
    <t>MẾN BÌNH DƯƠNG</t>
  </si>
  <si>
    <t>MEN LX</t>
  </si>
  <si>
    <t>MẾN LONG XUYÊN</t>
  </si>
  <si>
    <t>MEN RG</t>
  </si>
  <si>
    <t>MẾN RẠCH GIÁ</t>
  </si>
  <si>
    <t>MIEN NH</t>
  </si>
  <si>
    <t>MIÊN NGÂN HÀNG</t>
  </si>
  <si>
    <t>MB</t>
  </si>
  <si>
    <t>MINH BẢO</t>
  </si>
  <si>
    <t>MINH BT</t>
  </si>
  <si>
    <t>MINH BÌNH THẠNH</t>
  </si>
  <si>
    <t>MINH BTH</t>
  </si>
  <si>
    <t>MINH BÌNH THUẬN</t>
  </si>
  <si>
    <t>MCONG CT</t>
  </si>
  <si>
    <t>MINH CÔNG CÔNG TY</t>
  </si>
  <si>
    <t>MINH DN</t>
  </si>
  <si>
    <t>MINH ĐỒNG NAI</t>
  </si>
  <si>
    <t>MINH HN</t>
  </si>
  <si>
    <t>MINH HỒNG NGỰ</t>
  </si>
  <si>
    <t>MINHK</t>
  </si>
  <si>
    <t xml:space="preserve">MINH KHO </t>
  </si>
  <si>
    <t>MINHLE</t>
  </si>
  <si>
    <t>MINH LÊ</t>
  </si>
  <si>
    <t>MINH TB</t>
  </si>
  <si>
    <t>MINH TÂN BÌNH</t>
  </si>
  <si>
    <t>MTHUKL</t>
  </si>
  <si>
    <t>MINH THƯ KHÁC LẺ</t>
  </si>
  <si>
    <t>THUONG</t>
  </si>
  <si>
    <t>MINH THƯƠNG</t>
  </si>
  <si>
    <t>MTHUONG CN</t>
  </si>
  <si>
    <t>MINH THƯƠNG CA NGÀY</t>
  </si>
  <si>
    <t>MINH TG</t>
  </si>
  <si>
    <t>MINH TIỀN GIANG</t>
  </si>
  <si>
    <t>MTRANG TN</t>
  </si>
  <si>
    <t>MINH TRANG TÂY NINH</t>
  </si>
  <si>
    <t>MNFOOD</t>
  </si>
  <si>
    <t>MINI FOOD</t>
  </si>
  <si>
    <t>MISA QN</t>
  </si>
  <si>
    <t>MISA QUÃNG NGÃI</t>
  </si>
  <si>
    <t>MKF</t>
  </si>
  <si>
    <t>MK FRUIT</t>
  </si>
  <si>
    <t>MHUNG HN</t>
  </si>
  <si>
    <t xml:space="preserve">MƠ HƯNG HÀ NỘI </t>
  </si>
  <si>
    <t>MOI CT</t>
  </si>
  <si>
    <t>MỎI CẦN THƠ</t>
  </si>
  <si>
    <t>MOI PR</t>
  </si>
  <si>
    <t>MỌI PHAN RANG</t>
  </si>
  <si>
    <t>MSHUONG</t>
  </si>
  <si>
    <t>MS HƯỜNG</t>
  </si>
  <si>
    <t>MUANGOAI</t>
  </si>
  <si>
    <t>MUA NGOÀI</t>
  </si>
  <si>
    <t>MUOI BDN</t>
  </si>
  <si>
    <t>MUỘI BÌNH ĐIỀN</t>
  </si>
  <si>
    <t>MYCHAU</t>
  </si>
  <si>
    <t>MỸ CHÂU</t>
  </si>
  <si>
    <t>MYCHAU BDG</t>
  </si>
  <si>
    <t>MỸ CHÂU BDG</t>
  </si>
  <si>
    <t>MY TA</t>
  </si>
  <si>
    <t>MỸ CHÂU THUẬN AN</t>
  </si>
  <si>
    <t>MY CT</t>
  </si>
  <si>
    <t>MỸ CÔNG TY</t>
  </si>
  <si>
    <t>MGV</t>
  </si>
  <si>
    <t>MY GÒ VẤP</t>
  </si>
  <si>
    <t>MYKHOA</t>
  </si>
  <si>
    <t>MY KHOA</t>
  </si>
  <si>
    <t>MYKD</t>
  </si>
  <si>
    <t>MY KINH DOANH</t>
  </si>
  <si>
    <t>MLINHKD</t>
  </si>
  <si>
    <t>MỸ LINH KINH DOANH</t>
  </si>
  <si>
    <t>MY NB</t>
  </si>
  <si>
    <t>MY NHÀ BÈ</t>
  </si>
  <si>
    <t>MY PHUONG</t>
  </si>
  <si>
    <t>MY PHƯƠNG</t>
  </si>
  <si>
    <t>MYPHUONG</t>
  </si>
  <si>
    <t>MỸ PHƯƠNG</t>
  </si>
  <si>
    <t>MY Q12</t>
  </si>
  <si>
    <t>MY QUẬN 12</t>
  </si>
  <si>
    <t>MY Q10</t>
  </si>
  <si>
    <t>MY QUẬN10</t>
  </si>
  <si>
    <t>MY TC</t>
  </si>
  <si>
    <t>MỸ TÂN CHÂU</t>
  </si>
  <si>
    <t>MY TD</t>
  </si>
  <si>
    <t>MY THỦ ĐỨC</t>
  </si>
  <si>
    <t>MY VT</t>
  </si>
  <si>
    <t>MY VŨNG TÀU</t>
  </si>
  <si>
    <t>NA GV</t>
  </si>
  <si>
    <t>NA NGUYỄN GÒ VẤP</t>
  </si>
  <si>
    <t>NCHAN</t>
  </si>
  <si>
    <t>NAM CHẤN</t>
  </si>
  <si>
    <t>NAM CL</t>
  </si>
  <si>
    <t>NAM CHỢ LỚN</t>
  </si>
  <si>
    <t>NAM CT</t>
  </si>
  <si>
    <t>NAM CÔNG TY</t>
  </si>
  <si>
    <t>HOAN</t>
  </si>
  <si>
    <t>NĂM HOÀN LX</t>
  </si>
  <si>
    <t>NAM HB</t>
  </si>
  <si>
    <t>NAM HOÀNG BON</t>
  </si>
  <si>
    <t>NGA CM</t>
  </si>
  <si>
    <t>NGA CÀ MAU</t>
  </si>
  <si>
    <t>NGA CL</t>
  </si>
  <si>
    <t>NGA CAI LẬY</t>
  </si>
  <si>
    <t>NGA HN</t>
  </si>
  <si>
    <t>NGA HÀ NỘI</t>
  </si>
  <si>
    <t>NGA 5C</t>
  </si>
  <si>
    <t>NGA NĂM CHÂU</t>
  </si>
  <si>
    <t>NNGHIA</t>
  </si>
  <si>
    <t>NGA NGHĨA</t>
  </si>
  <si>
    <t>NGA TV</t>
  </si>
  <si>
    <t>NGA TRÀ VINH</t>
  </si>
  <si>
    <t>NGA VT</t>
  </si>
  <si>
    <t>NGA VŨNG TÀU</t>
  </si>
  <si>
    <t>NH ACB</t>
  </si>
  <si>
    <t>NGÂN HÀNG ACB</t>
  </si>
  <si>
    <t>NGAN Q7</t>
  </si>
  <si>
    <t>NGÂN QUẬN 7</t>
  </si>
  <si>
    <t>NGAN TVCM</t>
  </si>
  <si>
    <t>NGÂN TẮC VÂN CÀ MAU</t>
  </si>
  <si>
    <t>NGAN TN</t>
  </si>
  <si>
    <t>NGÂN TÂY NINH</t>
  </si>
  <si>
    <t>NGHIABE</t>
  </si>
  <si>
    <t>NGHĨA BÉ</t>
  </si>
  <si>
    <t>NGHIA BDN</t>
  </si>
  <si>
    <t>NGHĨA BÌNH ĐIỀN</t>
  </si>
  <si>
    <t>NGHIA LT</t>
  </si>
  <si>
    <t>NGHĨA LÁI THIÊU</t>
  </si>
  <si>
    <t>NGHIEP DL</t>
  </si>
  <si>
    <t>NGHIỆP ĐÀ LẠT</t>
  </si>
  <si>
    <t>NGOHANH LA</t>
  </si>
  <si>
    <t>NGÔ HẠNH LONG AN</t>
  </si>
  <si>
    <t>NGOC AG</t>
  </si>
  <si>
    <t>NGỌC AN GIANG</t>
  </si>
  <si>
    <t>NGOCANH</t>
  </si>
  <si>
    <t>NGỌC ÁNH</t>
  </si>
  <si>
    <t>NGOC ANH BH</t>
  </si>
  <si>
    <t>NGỌC ANH BIÊN HÒA</t>
  </si>
  <si>
    <t>NGOC BDG</t>
  </si>
  <si>
    <t>NGỌC BDG</t>
  </si>
  <si>
    <t>NGOC BTRE</t>
  </si>
  <si>
    <t>NGỌC BẾN TRE</t>
  </si>
  <si>
    <t>NGOC BD</t>
  </si>
  <si>
    <t>NGỌC BÌNH DƯƠNG</t>
  </si>
  <si>
    <t>NGOC BT</t>
  </si>
  <si>
    <t>NGỌC BÌNH TÂN</t>
  </si>
  <si>
    <t>NCHAU</t>
  </si>
  <si>
    <t>NGỌC CHÂU</t>
  </si>
  <si>
    <t>NGOC DN</t>
  </si>
  <si>
    <t>NGỌC ĐỒNG NAI</t>
  </si>
  <si>
    <t>NDUNG CT</t>
  </si>
  <si>
    <t>NGỌC DUNG CẦN THƠ</t>
  </si>
  <si>
    <t>NDUYEN CT</t>
  </si>
  <si>
    <t>NGỌC DUYÊN CẦN THƠ</t>
  </si>
  <si>
    <t>NGOC GL</t>
  </si>
  <si>
    <t>NGỌC GIA LAI</t>
  </si>
  <si>
    <t>NHAO BT</t>
  </si>
  <si>
    <t>NGỌC HẢO BẾN THÀNH</t>
  </si>
  <si>
    <t>NGOCHOA PG</t>
  </si>
  <si>
    <t>NGỌC HÒA PHAN GIANG</t>
  </si>
  <si>
    <t>NGOCKIEU</t>
  </si>
  <si>
    <t>NGỌC KIỀU</t>
  </si>
  <si>
    <t>NGOCLAN</t>
  </si>
  <si>
    <t>NGỌC LAN</t>
  </si>
  <si>
    <t>NGOC LT</t>
  </si>
  <si>
    <t>NGỌC LONG THÀNH</t>
  </si>
  <si>
    <t>NNGHIA AG</t>
  </si>
  <si>
    <t>NGỌC NGHĨA AN GIANG</t>
  </si>
  <si>
    <t>NGOC Q1</t>
  </si>
  <si>
    <t>NGỌC QUẬN 1</t>
  </si>
  <si>
    <t>NGOC Q2</t>
  </si>
  <si>
    <t>NGỌC QUẬN 2</t>
  </si>
  <si>
    <t>NTHACH</t>
  </si>
  <si>
    <t>NGỌC THẠCH FRUIT</t>
  </si>
  <si>
    <t>NTHEU HM</t>
  </si>
  <si>
    <t>NGỌC THÊU HM</t>
  </si>
  <si>
    <t>NTIEN BT</t>
  </si>
  <si>
    <t>NGỌC TIẾN BÌNH THẠNH</t>
  </si>
  <si>
    <t>NT</t>
  </si>
  <si>
    <t>NGỌC TRAI</t>
  </si>
  <si>
    <t>NTRAM BD</t>
  </si>
  <si>
    <t>NGỌC TRÂM BÌNH DƯƠNG</t>
  </si>
  <si>
    <t>NGOCX TN</t>
  </si>
  <si>
    <t>NGỌC XINH TÂY NINH</t>
  </si>
  <si>
    <t>NYEN BT</t>
  </si>
  <si>
    <t>NGỌC YẾN BÌNH THẠNH</t>
  </si>
  <si>
    <t>NGUYEN BDN</t>
  </si>
  <si>
    <t>NGUYÊN CHỊ BÌNH ĐIỀN</t>
  </si>
  <si>
    <t>NEM BDN</t>
  </si>
  <si>
    <t>NGUYÊN EM BDN</t>
  </si>
  <si>
    <t>NGUYEN HN</t>
  </si>
  <si>
    <t>NGUYÊN HÀ NỘI</t>
  </si>
  <si>
    <t>NGUYEN CL</t>
  </si>
  <si>
    <t>NGUYÊN HỒNG CL</t>
  </si>
  <si>
    <t>NGUYENKC</t>
  </si>
  <si>
    <t>NGUYÊN KHÁCH CAN</t>
  </si>
  <si>
    <t>NKNGAN</t>
  </si>
  <si>
    <t>NGUYÊN KIỀU NGÂN</t>
  </si>
  <si>
    <t>NGUYEN TP</t>
  </si>
  <si>
    <t>NGUYÊN TÂN PHÚ</t>
  </si>
  <si>
    <t>NGUYENTHUAN</t>
  </si>
  <si>
    <t>NGUYỄN THUẬN</t>
  </si>
  <si>
    <t>NTGIANG</t>
  </si>
  <si>
    <t>NGUYỄN TIẾN GIANG</t>
  </si>
  <si>
    <t>NTRANG TNV</t>
  </si>
  <si>
    <t>NGUYỄN TRANG TÔ NGỌC VÂN</t>
  </si>
  <si>
    <t>NGUYET CT</t>
  </si>
  <si>
    <t>NGUYỆT CẦN THƠ</t>
  </si>
  <si>
    <t>NGUYET VT</t>
  </si>
  <si>
    <t>NGUYỆT VŨNG TÀU</t>
  </si>
  <si>
    <t>NHA BT</t>
  </si>
  <si>
    <t>NHÃ BẾN TRE</t>
  </si>
  <si>
    <t>NHÀ CUNG CẤP</t>
  </si>
  <si>
    <t>NUBL</t>
  </si>
  <si>
    <t>NHÃ UYÊN BẢO LỘC</t>
  </si>
  <si>
    <t>NVUNG DT</t>
  </si>
  <si>
    <t>NHA VŨNG ĐỨC TRỌNG</t>
  </si>
  <si>
    <t>NHAN Q7</t>
  </si>
  <si>
    <t>NHÀN QUẬN 7</t>
  </si>
  <si>
    <t>NVCN</t>
  </si>
  <si>
    <t>NHÂN VIÊN CA NGÀY</t>
  </si>
  <si>
    <t>NVCT</t>
  </si>
  <si>
    <t>NHÂN VIÊN CT</t>
  </si>
  <si>
    <t>NBS</t>
  </si>
  <si>
    <t>NHẬP BỔ SUNG</t>
  </si>
  <si>
    <t>NHATNAM</t>
  </si>
  <si>
    <t>NHẤT NAM</t>
  </si>
  <si>
    <t>NN HN</t>
  </si>
  <si>
    <t>NHẤT NAM HÀ NỘI</t>
  </si>
  <si>
    <t>NHATVY Q7</t>
  </si>
  <si>
    <t>NHẬT VY QUẬN 7</t>
  </si>
  <si>
    <t>NHI BT</t>
  </si>
  <si>
    <t>NHI BÌNH TÂN</t>
  </si>
  <si>
    <t>NHI CD</t>
  </si>
  <si>
    <t>NHI CAM ĐỨC</t>
  </si>
  <si>
    <t>NHI GD</t>
  </si>
  <si>
    <t>NHI CHỢ GÒ ĐEN</t>
  </si>
  <si>
    <t>ND</t>
  </si>
  <si>
    <t>NHI DAKLAK</t>
  </si>
  <si>
    <t>NHI NT</t>
  </si>
  <si>
    <t>NHI NHA TRANG</t>
  </si>
  <si>
    <t>NHI PR</t>
  </si>
  <si>
    <t>NHI PHAN RANG</t>
  </si>
  <si>
    <t>NHI Q7</t>
  </si>
  <si>
    <t>NHI QUẬN 7</t>
  </si>
  <si>
    <t>NHI TH</t>
  </si>
  <si>
    <t>NHI TUY HÒA</t>
  </si>
  <si>
    <t>NHIEU BDN</t>
  </si>
  <si>
    <t>NHIỀU BÌNH ĐIỀN</t>
  </si>
  <si>
    <t>NHON CT</t>
  </si>
  <si>
    <t>NHƠN CẦN THƠ</t>
  </si>
  <si>
    <t>NHU CT</t>
  </si>
  <si>
    <t>NHƯ CT</t>
  </si>
  <si>
    <t>NHU KG</t>
  </si>
  <si>
    <t>NHƯ KIÊN GIANG</t>
  </si>
  <si>
    <t>NNGOC</t>
  </si>
  <si>
    <t>NHƯ NGỌC</t>
  </si>
  <si>
    <t>NHU NT</t>
  </si>
  <si>
    <t>NHƯ NHA TRANG</t>
  </si>
  <si>
    <t>NHU PNL</t>
  </si>
  <si>
    <t>NHƯ PHẠM NGŨ LÃO</t>
  </si>
  <si>
    <t>NHU PQ</t>
  </si>
  <si>
    <t>NHƯ PHÚ QUỐC</t>
  </si>
  <si>
    <t>NPHUONG</t>
  </si>
  <si>
    <t>NHƯ PHƯƠNG</t>
  </si>
  <si>
    <t>NHUY</t>
  </si>
  <si>
    <t>NHƯ Ý</t>
  </si>
  <si>
    <t>NY QN</t>
  </si>
  <si>
    <t>NHƯ Ý QUÃNG NGÃI</t>
  </si>
  <si>
    <t>NHUNG NT</t>
  </si>
  <si>
    <t>NHUNG  NHA TRANG</t>
  </si>
  <si>
    <t>NHUNG CT</t>
  </si>
  <si>
    <t>NHUNG CTY</t>
  </si>
  <si>
    <t>NHUNG DL</t>
  </si>
  <si>
    <t>NHUNG ĐẮK LẮC</t>
  </si>
  <si>
    <t>NHUNG LK</t>
  </si>
  <si>
    <t>NHUNG LONG KHÁNH</t>
  </si>
  <si>
    <t>NHUNGM</t>
  </si>
  <si>
    <t>NHUNG MÓM</t>
  </si>
  <si>
    <t>NHUT DL</t>
  </si>
  <si>
    <t>NHỰT ĐÀ LẠT</t>
  </si>
  <si>
    <t>NTREE</t>
  </si>
  <si>
    <t>NUTREE</t>
  </si>
  <si>
    <t>OANH BD</t>
  </si>
  <si>
    <t>OANH BÌNH DƯƠNG</t>
  </si>
  <si>
    <t>OANH BT</t>
  </si>
  <si>
    <t>OANH BÌNH THẠNH</t>
  </si>
  <si>
    <t>OANHCH</t>
  </si>
  <si>
    <t>OANH CHÀNH</t>
  </si>
  <si>
    <t>OANH DL</t>
  </si>
  <si>
    <t>OANH ĐÀ LAT</t>
  </si>
  <si>
    <t>OHOA DN</t>
  </si>
  <si>
    <t>OANH HOA DN</t>
  </si>
  <si>
    <t>OANHKD</t>
  </si>
  <si>
    <t>OANH KINH DOANH</t>
  </si>
  <si>
    <t>OANHLE VT</t>
  </si>
  <si>
    <t>OANH LÊ VŨNG TÀU</t>
  </si>
  <si>
    <t>OANH LK</t>
  </si>
  <si>
    <t>OANH LONG KHÁNH</t>
  </si>
  <si>
    <t>OANH PVB</t>
  </si>
  <si>
    <t>OANH Q7</t>
  </si>
  <si>
    <t>OANH QUẬN 7</t>
  </si>
  <si>
    <t>OTOAN QN</t>
  </si>
  <si>
    <t>OANH TOÀN QUY NHƠN</t>
  </si>
  <si>
    <t>OANH TB</t>
  </si>
  <si>
    <t>OANH TRẢNG BOM</t>
  </si>
  <si>
    <t>OANH VT</t>
  </si>
  <si>
    <t>OANH VŨNG TÀU</t>
  </si>
  <si>
    <t>OT</t>
  </si>
  <si>
    <t>ÔNG THƠ</t>
  </si>
  <si>
    <t>PHAM GV</t>
  </si>
  <si>
    <t>PHẠM GÒ VẤP</t>
  </si>
  <si>
    <t>HANG BH</t>
  </si>
  <si>
    <t>PHẠM HẰNG BIÊN HÒA</t>
  </si>
  <si>
    <t>PHANG GV</t>
  </si>
  <si>
    <t>PHẠM HẰNG GÒ VẤP</t>
  </si>
  <si>
    <t>PHAT BDG</t>
  </si>
  <si>
    <t>PHÁT BÌNH DƯƠNG</t>
  </si>
  <si>
    <t>PQ2</t>
  </si>
  <si>
    <t>PHI QUẬN 2</t>
  </si>
  <si>
    <t>PHI Q9</t>
  </si>
  <si>
    <t>PHI QUẬN 9</t>
  </si>
  <si>
    <t>PHONG BL</t>
  </si>
  <si>
    <t>PHONG BẠC LIÊU</t>
  </si>
  <si>
    <t>PHONG CT</t>
  </si>
  <si>
    <t>PHONG CÔNG TY</t>
  </si>
  <si>
    <t>PHONG TD</t>
  </si>
  <si>
    <t>PHONG ĐÀO TĐ</t>
  </si>
  <si>
    <t>PHONG KH</t>
  </si>
  <si>
    <t>PHONG KIỆT HỒNG</t>
  </si>
  <si>
    <t>PLINH DL</t>
  </si>
  <si>
    <t>PHONG LINH ĐÀ LẠT</t>
  </si>
  <si>
    <t>PHONGPHU</t>
  </si>
  <si>
    <t>PHONG PHÚ</t>
  </si>
  <si>
    <t>PHUNHUAN</t>
  </si>
  <si>
    <t>PHÚ NHUẬN</t>
  </si>
  <si>
    <t>PHUC DL</t>
  </si>
  <si>
    <t>PHÚC ĐÀ LẠT</t>
  </si>
  <si>
    <t>PHUC GV</t>
  </si>
  <si>
    <t>PHÚC GÒ VẤP</t>
  </si>
  <si>
    <t>PLE</t>
  </si>
  <si>
    <t>PHÚC LÊ</t>
  </si>
  <si>
    <t>PLINH</t>
  </si>
  <si>
    <t>PHÚC LINH</t>
  </si>
  <si>
    <t>PTP</t>
  </si>
  <si>
    <t>PHÚC TÂN PHÚ</t>
  </si>
  <si>
    <t>PHUNG LX</t>
  </si>
  <si>
    <t>PHỤNG LONG XUYÊN</t>
  </si>
  <si>
    <t>PHUOC BT</t>
  </si>
  <si>
    <t>PHƯỚC  BẾN TRE</t>
  </si>
  <si>
    <t>PTB</t>
  </si>
  <si>
    <t>PHƯỚC TÂN BÌNH</t>
  </si>
  <si>
    <t>PHUOC VT</t>
  </si>
  <si>
    <t>PHƯỚC VŨNG TÀU</t>
  </si>
  <si>
    <t>PANH</t>
  </si>
  <si>
    <t>PHƯƠNG ANH CA ĐÊM</t>
  </si>
  <si>
    <t>PA TD</t>
  </si>
  <si>
    <t>PHƯƠNG ANH THỦ ĐỨC</t>
  </si>
  <si>
    <t>PHUONG BR</t>
  </si>
  <si>
    <t xml:space="preserve">PHƯỢNG BÀ RỊA </t>
  </si>
  <si>
    <t>PHUONG BL</t>
  </si>
  <si>
    <t>PHƯỢNG BẢO LỘC</t>
  </si>
  <si>
    <t>PHUONG BL(HOANG)</t>
  </si>
  <si>
    <t>PHƯƠNG BẢO LỘC ( HOÀNG)</t>
  </si>
  <si>
    <t>PHUONG BT</t>
  </si>
  <si>
    <t>PHƯƠNG BÌNH TÂN</t>
  </si>
  <si>
    <t>PHUONG CM</t>
  </si>
  <si>
    <t>PHƯỢNG CÀ MAU</t>
  </si>
  <si>
    <t>PHUONG CLA</t>
  </si>
  <si>
    <t>PHƯƠNG CAO LÃNH</t>
  </si>
  <si>
    <t>PHUONG CL</t>
  </si>
  <si>
    <t>PHƯƠNG CL</t>
  </si>
  <si>
    <t>PHUONG CT</t>
  </si>
  <si>
    <t>PHƯƠNG CTY</t>
  </si>
  <si>
    <t>PHUONG DL</t>
  </si>
  <si>
    <t>PHƯƠNG ĐÀ LẠT</t>
  </si>
  <si>
    <t>PHUONG DLK</t>
  </si>
  <si>
    <t>PHƯƠNG ĐẮC LẮC</t>
  </si>
  <si>
    <t>PHUONGDEN</t>
  </si>
  <si>
    <t>PHƯƠNG ĐEN</t>
  </si>
  <si>
    <t>PDUYEN TB</t>
  </si>
  <si>
    <t>PHƯƠNG DUYÊN TÂN BÌNH</t>
  </si>
  <si>
    <t>PHONG</t>
  </si>
  <si>
    <t>PHƯƠNG HỒNG</t>
  </si>
  <si>
    <t>PHUONGHUNG CH</t>
  </si>
  <si>
    <t>PHƯỢNG HÙNG CHÀNH</t>
  </si>
  <si>
    <t>HUNG Q9</t>
  </si>
  <si>
    <t>PHƯỢNG HƯNG Q9</t>
  </si>
  <si>
    <t>PHUONGHUNG TD</t>
  </si>
  <si>
    <t>PHƯỢNG HÙNG TĐ</t>
  </si>
  <si>
    <t>PHUONGKL</t>
  </si>
  <si>
    <t>PHƯỢNG KHÁCH LẺ</t>
  </si>
  <si>
    <t>PHUONGKLC</t>
  </si>
  <si>
    <t>PHƯƠNG KHÁCH LẺ CƯỜNG</t>
  </si>
  <si>
    <t>PKHANH</t>
  </si>
  <si>
    <t>PHƯƠNG KHANH</t>
  </si>
  <si>
    <t>PHUONG KG</t>
  </si>
  <si>
    <t>PHƯƠNG KIÊN GIANG</t>
  </si>
  <si>
    <t>PHUONG LD</t>
  </si>
  <si>
    <t>PHƯƠNG LÂM ĐỒNG</t>
  </si>
  <si>
    <t>PHUONGLE HM</t>
  </si>
  <si>
    <t>PHƯƠNG LÊ HOOC MÔN</t>
  </si>
  <si>
    <t>PLOAN</t>
  </si>
  <si>
    <t>PHƯƠNG LOAN</t>
  </si>
  <si>
    <t>PLH</t>
  </si>
  <si>
    <t>PHƯƠNG LONG HẢI</t>
  </si>
  <si>
    <t>PHUONG LK</t>
  </si>
  <si>
    <t>PHƯƠNG LONG KHÁNH</t>
  </si>
  <si>
    <t>PHUONG LX</t>
  </si>
  <si>
    <t>PHƯƠNG LONG XUYÊN</t>
  </si>
  <si>
    <t>PHUONG MT</t>
  </si>
  <si>
    <t>PHƯƠNG MT</t>
  </si>
  <si>
    <t>PHUONG NB</t>
  </si>
  <si>
    <t>PHƯƠNG NHÀ BÈ</t>
  </si>
  <si>
    <t>PHUONG NT</t>
  </si>
  <si>
    <t>PHƯỢNG NINH THUẬN</t>
  </si>
  <si>
    <t>PHUONG PT</t>
  </si>
  <si>
    <t>PHƯƠNG PHAN THIẾT</t>
  </si>
  <si>
    <t>PQ1</t>
  </si>
  <si>
    <t>PHƯƠNG QUẬN 1</t>
  </si>
  <si>
    <t>PHUONG TD</t>
  </si>
  <si>
    <t>PHUONG TĐ</t>
  </si>
  <si>
    <t>PTVT</t>
  </si>
  <si>
    <t>PHƯƠNG THẢO VŨNG TÀU</t>
  </si>
  <si>
    <t>PTHIEN Q12</t>
  </si>
  <si>
    <t>PHƯƠNG THIỆN QUẬN 12</t>
  </si>
  <si>
    <t>PHƯƠNG THỦ ĐỨC</t>
  </si>
  <si>
    <t>PHUONG VT</t>
  </si>
  <si>
    <t>PHƯƠNG THƯ VŨNG TÀU</t>
  </si>
  <si>
    <t>PTCM</t>
  </si>
  <si>
    <t>PHƯƠNG THÙY CÀ MAU</t>
  </si>
  <si>
    <t>PHUONGVT</t>
  </si>
  <si>
    <t>PHƯƠNG VŨNG TÀU</t>
  </si>
  <si>
    <t>PHUONG VTA</t>
  </si>
  <si>
    <t>PHUƯỢNG VŨNG TÀU</t>
  </si>
  <si>
    <t>QUANG CHANH</t>
  </si>
  <si>
    <t>QUANG CHÀNH</t>
  </si>
  <si>
    <t>QUANG DLK</t>
  </si>
  <si>
    <t>QUANG ĐĂK LĂK</t>
  </si>
  <si>
    <t>QUANG GL</t>
  </si>
  <si>
    <t>QUANG GIA LAI</t>
  </si>
  <si>
    <t>QUANG GH</t>
  </si>
  <si>
    <t>QUANG GIAO HÀNG</t>
  </si>
  <si>
    <t>QUANGKL</t>
  </si>
  <si>
    <t>QUANG KHÁCH LẺ</t>
  </si>
  <si>
    <t>QUANG TB</t>
  </si>
  <si>
    <t>QUANG TÂN BÌNH</t>
  </si>
  <si>
    <t>QUANG TD</t>
  </si>
  <si>
    <t>QUANG THỦ ĐỨC</t>
  </si>
  <si>
    <t>QTIEN</t>
  </si>
  <si>
    <t>QUANG TIẾN</t>
  </si>
  <si>
    <t>QA DL</t>
  </si>
  <si>
    <t>QUỐC ANH ĐÀ LẠT</t>
  </si>
  <si>
    <t>QHUY TB</t>
  </si>
  <si>
    <t>QUỐC HUY TÂN BÌNH</t>
  </si>
  <si>
    <t>KHANG HN</t>
  </si>
  <si>
    <t>QUÝ KHANG HÀ NỘI</t>
  </si>
  <si>
    <t>QUY LX</t>
  </si>
  <si>
    <t>QUÝ LX</t>
  </si>
  <si>
    <t>QUY Q6</t>
  </si>
  <si>
    <t>QUY QUẬN 6</t>
  </si>
  <si>
    <t>QTP</t>
  </si>
  <si>
    <t>QUÝ TÂN PHÚ</t>
  </si>
  <si>
    <t>QUYENCH</t>
  </si>
  <si>
    <t>QUYÊN CHÀNH</t>
  </si>
  <si>
    <t>QUYEN CD</t>
  </si>
  <si>
    <t>QUYÊN CHÂU ĐỐC</t>
  </si>
  <si>
    <t>QUYEN DX</t>
  </si>
  <si>
    <t xml:space="preserve">QUYÊN ĐỒNG XOÀI </t>
  </si>
  <si>
    <t>QUYEN NC</t>
  </si>
  <si>
    <t>QUYÊN NAM CHẤN</t>
  </si>
  <si>
    <t>QUYEN Q2</t>
  </si>
  <si>
    <t>QUYÊN QUẬN 2</t>
  </si>
  <si>
    <t>QUYEN TP</t>
  </si>
  <si>
    <t>QUYÊN TÂN PHÚ</t>
  </si>
  <si>
    <t>NHẬT</t>
  </si>
  <si>
    <t>QUYEN TD1</t>
  </si>
  <si>
    <t>QUYÊN THỦ DẦU 1</t>
  </si>
  <si>
    <t>QBC</t>
  </si>
  <si>
    <t>QUỲNH BÌNH CHÁNH</t>
  </si>
  <si>
    <t>QUYNH BDN</t>
  </si>
  <si>
    <t>QUỲNH BÌNH ĐIỀN</t>
  </si>
  <si>
    <t>QGL</t>
  </si>
  <si>
    <t>QUỲNH GIA LAI</t>
  </si>
  <si>
    <t>QNHU</t>
  </si>
  <si>
    <t>QUỲNH NHƯ</t>
  </si>
  <si>
    <t>QUYNH Q7</t>
  </si>
  <si>
    <t>QUỲNH QUẬN 7</t>
  </si>
  <si>
    <t>QUYNH Q9</t>
  </si>
  <si>
    <t>QUỲNH QUẬN 9</t>
  </si>
  <si>
    <t>QUYNH TD</t>
  </si>
  <si>
    <t>QUỲNH THỦ ĐỨC</t>
  </si>
  <si>
    <t>QUYNH VL</t>
  </si>
  <si>
    <t>QUỲNH VĨNH LONG</t>
  </si>
  <si>
    <t>QUYT CH</t>
  </si>
  <si>
    <t>QUÝT CHÀNH TỔNG</t>
  </si>
  <si>
    <t>RBF</t>
  </si>
  <si>
    <t>R&amp;B FRUITS</t>
  </si>
  <si>
    <t>READY FR</t>
  </si>
  <si>
    <t>READY FRUITS</t>
  </si>
  <si>
    <t>RBVL</t>
  </si>
  <si>
    <t>RUBY VĨNH LONG</t>
  </si>
  <si>
    <t>SANG Q5</t>
  </si>
  <si>
    <t>SANG  Q5</t>
  </si>
  <si>
    <t>SANG BDH</t>
  </si>
  <si>
    <t>SANG BÌNH ĐỊNH</t>
  </si>
  <si>
    <t>SDX</t>
  </si>
  <si>
    <t>SANG ĐỒNG XOÀI</t>
  </si>
  <si>
    <t>SANG HM</t>
  </si>
  <si>
    <t>SANG HÓC MÔN</t>
  </si>
  <si>
    <t>SANG LG</t>
  </si>
  <si>
    <t>SÁNG LAGI</t>
  </si>
  <si>
    <t>SANG TN</t>
  </si>
  <si>
    <t>SANG TÂY NINH</t>
  </si>
  <si>
    <t>SANHA</t>
  </si>
  <si>
    <t>SANHAFOOD</t>
  </si>
  <si>
    <t>SAUQ1</t>
  </si>
  <si>
    <t>SÁU BÙI QUẬN 1</t>
  </si>
  <si>
    <t>SAU TD</t>
  </si>
  <si>
    <t>SÁU HẰNG TĐ</t>
  </si>
  <si>
    <t>SVT</t>
  </si>
  <si>
    <t>SEN VŨNG TÀU</t>
  </si>
  <si>
    <t>SH HVAN</t>
  </si>
  <si>
    <t>SHOP HOA HẠNH VÂN</t>
  </si>
  <si>
    <t>SUYEN</t>
  </si>
  <si>
    <t>SHOP UYÊN</t>
  </si>
  <si>
    <t>ST BHX</t>
  </si>
  <si>
    <t>SIÊU THỊ BÁCH HÓA XANH</t>
  </si>
  <si>
    <t>STVM</t>
  </si>
  <si>
    <t>SIÊU THỊ VINMART</t>
  </si>
  <si>
    <t>STWM</t>
  </si>
  <si>
    <t>SIÊU THỊ WONMARK</t>
  </si>
  <si>
    <t>SONCH</t>
  </si>
  <si>
    <t>SƠN CHÀNH</t>
  </si>
  <si>
    <t>SON BH</t>
  </si>
  <si>
    <t>SƠN KA BIÊN HÒA</t>
  </si>
  <si>
    <t>SON LD</t>
  </si>
  <si>
    <t>SƠN LÂM ĐỒNG</t>
  </si>
  <si>
    <t>SON NGAN</t>
  </si>
  <si>
    <t xml:space="preserve">SON NGÂN </t>
  </si>
  <si>
    <t xml:space="preserve">SONG UYÊN </t>
  </si>
  <si>
    <t>SU BC</t>
  </si>
  <si>
    <t>SU BÌNH CHÁNH</t>
  </si>
  <si>
    <t>SSX</t>
  </si>
  <si>
    <t>SỨC SỐNG XANH</t>
  </si>
  <si>
    <t>SUONG DX</t>
  </si>
  <si>
    <t>SƯƠNG ĐỒNG XOÀI</t>
  </si>
  <si>
    <t>SPHI TN</t>
  </si>
  <si>
    <t>SƯƠNG PHI TN</t>
  </si>
  <si>
    <t>SY TD</t>
  </si>
  <si>
    <t>SỸ THỦ ĐỨC</t>
  </si>
  <si>
    <t>TAI CTY</t>
  </si>
  <si>
    <t>TÀI CÔNG TY</t>
  </si>
  <si>
    <t>TAI TP</t>
  </si>
  <si>
    <t>TÀI TÂN PHÚ</t>
  </si>
  <si>
    <t>TTHUAN</t>
  </si>
  <si>
    <t>TÀI THUẬN</t>
  </si>
  <si>
    <t>TAI TC</t>
  </si>
  <si>
    <t>TÀI TRÁI CÂY 3 MIỀN</t>
  </si>
  <si>
    <t>TAIVUI RG</t>
  </si>
  <si>
    <t>TÀI VUI RẠCH GIÁ</t>
  </si>
  <si>
    <t>TTF</t>
  </si>
  <si>
    <t>TAITHONG FARM</t>
  </si>
  <si>
    <t>ANH TD</t>
  </si>
  <si>
    <t>TÂM ANH TĐ</t>
  </si>
  <si>
    <t>TAM BH</t>
  </si>
  <si>
    <t>TÂM BIÊN HÒA</t>
  </si>
  <si>
    <t>TAMDET</t>
  </si>
  <si>
    <t>TÁM ĐẸT</t>
  </si>
  <si>
    <t>TAM HG</t>
  </si>
  <si>
    <t>TÁM HẬU GIANG</t>
  </si>
  <si>
    <t>TAM HN</t>
  </si>
  <si>
    <t>TÂM HỐ NAI</t>
  </si>
  <si>
    <t>TAM HM</t>
  </si>
  <si>
    <t>TÂM HOOC MÔN</t>
  </si>
  <si>
    <t>TAMK</t>
  </si>
  <si>
    <t>TÂM KHO</t>
  </si>
  <si>
    <t>TAM KD</t>
  </si>
  <si>
    <t>TÂM KINH DOANH</t>
  </si>
  <si>
    <t>TLOAN BD</t>
  </si>
  <si>
    <t>TÂM LOAN BÌNH DƯƠNG</t>
  </si>
  <si>
    <t>TAM NC</t>
  </si>
  <si>
    <t>TÂM NĂM CHÂU</t>
  </si>
  <si>
    <t>TAM NT</t>
  </si>
  <si>
    <t>TÂM NHA TRANG</t>
  </si>
  <si>
    <t>TQ10</t>
  </si>
  <si>
    <t>TÂM QUẬN 10</t>
  </si>
  <si>
    <t>TAM TB</t>
  </si>
  <si>
    <t>TÁM TÂN BÙI</t>
  </si>
  <si>
    <t>TAM TD</t>
  </si>
  <si>
    <t>TÂM TĐ</t>
  </si>
  <si>
    <t>TAM XC</t>
  </si>
  <si>
    <t>TÁM XÓM CHIẾU</t>
  </si>
  <si>
    <t>TAN DX</t>
  </si>
  <si>
    <t>TÂN ĐỒNG XOÀI</t>
  </si>
  <si>
    <t>TAN HM</t>
  </si>
  <si>
    <t>TÂN HÓC MÔN</t>
  </si>
  <si>
    <t>TV</t>
  </si>
  <si>
    <t>TÁO VIỆT</t>
  </si>
  <si>
    <t>CLOAN GV</t>
  </si>
  <si>
    <t>TC CƯỜNG LOAN GÒ VẤP</t>
  </si>
  <si>
    <t>THAI CA</t>
  </si>
  <si>
    <t>THÁI CÔNG AN</t>
  </si>
  <si>
    <t>THAICUONG</t>
  </si>
  <si>
    <t>THÁI CƯỜNG</t>
  </si>
  <si>
    <t>THAI DH</t>
  </si>
  <si>
    <t>THÁI DƯA HẤU</t>
  </si>
  <si>
    <t>TPFOOD</t>
  </si>
  <si>
    <t>THÁI PHAT FOOD</t>
  </si>
  <si>
    <t>THAI ST</t>
  </si>
  <si>
    <t>THÁI SÓC TRĂNG</t>
  </si>
  <si>
    <t>THAM CM</t>
  </si>
  <si>
    <t>THẮM CÀ MAU</t>
  </si>
  <si>
    <t>THAM HN</t>
  </si>
  <si>
    <t>THẮM HỒNG NGỰ</t>
  </si>
  <si>
    <t>THAM Q3</t>
  </si>
  <si>
    <t>THẮM QUẬN 3</t>
  </si>
  <si>
    <t>THAN BT</t>
  </si>
  <si>
    <t>THÂN BÌNH THẠNH</t>
  </si>
  <si>
    <t>THANGB</t>
  </si>
  <si>
    <t>THẮNG BÉO</t>
  </si>
  <si>
    <t>TNQ9</t>
  </si>
  <si>
    <t>THẮNG NGỌC QUẬN 9</t>
  </si>
  <si>
    <t>THANG</t>
  </si>
  <si>
    <t>THẮNG VỰA</t>
  </si>
  <si>
    <t>TBANG CL</t>
  </si>
  <si>
    <t>THANH BẰNG CL</t>
  </si>
  <si>
    <t>THANH BDG</t>
  </si>
  <si>
    <t>THANH BÌNH DƯƠNG</t>
  </si>
  <si>
    <t>THANH BDNG</t>
  </si>
  <si>
    <t>THÀNH BÌNH DƯƠNG</t>
  </si>
  <si>
    <t>THANH BP</t>
  </si>
  <si>
    <t>THÀNH BP</t>
  </si>
  <si>
    <t>THANHCH</t>
  </si>
  <si>
    <t>THANH CHÀNH</t>
  </si>
  <si>
    <t>THANH CTY</t>
  </si>
  <si>
    <t xml:space="preserve">THÀNH CÔNG TY </t>
  </si>
  <si>
    <t>THANH DL</t>
  </si>
  <si>
    <t>THÀNH ĐÀ LẠT</t>
  </si>
  <si>
    <t>THANH DLK</t>
  </si>
  <si>
    <t>THANH ĐẮK LẮK</t>
  </si>
  <si>
    <t>THA Q12</t>
  </si>
  <si>
    <t>THANH HÀ QUẬN 12</t>
  </si>
  <si>
    <t>THANHHIEN</t>
  </si>
  <si>
    <t>THANH HIỀN</t>
  </si>
  <si>
    <t>THANH HM</t>
  </si>
  <si>
    <t>THÀNH HM</t>
  </si>
  <si>
    <t>THANH HN</t>
  </si>
  <si>
    <t>THANH HỐ NAI</t>
  </si>
  <si>
    <t>THANHKCH</t>
  </si>
  <si>
    <t>THANH KHÁCH CHỊ HIỀN</t>
  </si>
  <si>
    <t>THANH LD</t>
  </si>
  <si>
    <t>THÀNH LONG ĐIỀN</t>
  </si>
  <si>
    <t>THANH</t>
  </si>
  <si>
    <t>THÀNH NẤM</t>
  </si>
  <si>
    <t>THANHPHAM</t>
  </si>
  <si>
    <t>THÀNH PHẠM</t>
  </si>
  <si>
    <t>THANH Q5</t>
  </si>
  <si>
    <t>THANH QUẬN 5</t>
  </si>
  <si>
    <t>THANH TB</t>
  </si>
  <si>
    <t>THANH TÂN BÌNH</t>
  </si>
  <si>
    <t>THANH TD</t>
  </si>
  <si>
    <t>THÀNH TĐ</t>
  </si>
  <si>
    <t>TTHANH DL</t>
  </si>
  <si>
    <t>THANH THANH ĐÀ LẠT</t>
  </si>
  <si>
    <t>TTHUY DN</t>
  </si>
  <si>
    <t>THANH THUỶ ĐỒNG NAI</t>
  </si>
  <si>
    <t>THANH TIEN DA</t>
  </si>
  <si>
    <t>THÀNH TIÊN DĨ AN</t>
  </si>
  <si>
    <t>TRA BH</t>
  </si>
  <si>
    <t>THANH TRÀ BIÊN HÒA</t>
  </si>
  <si>
    <t>THANH TV</t>
  </si>
  <si>
    <t>THANH TRÀ VINH</t>
  </si>
  <si>
    <t>TRI DL</t>
  </si>
  <si>
    <t>THANH TRÍ ĐÀ LẠT</t>
  </si>
  <si>
    <t>TRUC TV</t>
  </si>
  <si>
    <t>THANH TRÚC TRÀ VINH</t>
  </si>
  <si>
    <t>THANHUYEN</t>
  </si>
  <si>
    <t>THANH UYÊN</t>
  </si>
  <si>
    <t>THANH VT</t>
  </si>
  <si>
    <t>THÀNH VŨNG TÀU</t>
  </si>
  <si>
    <t>TAK</t>
  </si>
  <si>
    <t>THẢO AN KHÊ</t>
  </si>
  <si>
    <t>THAO BL</t>
  </si>
  <si>
    <t>THẢO BẢO LỘC</t>
  </si>
  <si>
    <t>THAO BDN</t>
  </si>
  <si>
    <t>THẢO BÌNH ĐIỀN</t>
  </si>
  <si>
    <t>TBVHM</t>
  </si>
  <si>
    <t>THẢO BV HOÀN MỸ</t>
  </si>
  <si>
    <t>THAO CM</t>
  </si>
  <si>
    <t>THẢO CM</t>
  </si>
  <si>
    <t>THAO CTY</t>
  </si>
  <si>
    <t>THẢO CÔNG TY</t>
  </si>
  <si>
    <t>THAO CT</t>
  </si>
  <si>
    <t>THẢO CT</t>
  </si>
  <si>
    <t>THAO DL</t>
  </si>
  <si>
    <t>THẢO ĐÀ LẠT</t>
  </si>
  <si>
    <t>THAO QN</t>
  </si>
  <si>
    <t>THẢO ĐỘ QUY NHƠN</t>
  </si>
  <si>
    <t>THAO DX</t>
  </si>
  <si>
    <t>THẢO ĐỒNG XOÀI</t>
  </si>
  <si>
    <t>TDUC MT</t>
  </si>
  <si>
    <t>THẢO ĐỨC MT</t>
  </si>
  <si>
    <t>TGV</t>
  </si>
  <si>
    <t>THẢO GÒ VẤP</t>
  </si>
  <si>
    <t>THAO HT</t>
  </si>
  <si>
    <t>THẢO HÀM TÂN</t>
  </si>
  <si>
    <t>THAO HM</t>
  </si>
  <si>
    <t>THẢO HM</t>
  </si>
  <si>
    <t>THAO HN</t>
  </si>
  <si>
    <t>THẢO HỐ NAI</t>
  </si>
  <si>
    <t>THAO LD</t>
  </si>
  <si>
    <t>THẢO LÂM ĐỒNG</t>
  </si>
  <si>
    <t>THAOLOI</t>
  </si>
  <si>
    <t>THẢO LỢI</t>
  </si>
  <si>
    <t>THAO ML</t>
  </si>
  <si>
    <t>THẢO MINH LẬP</t>
  </si>
  <si>
    <t>THAO MT</t>
  </si>
  <si>
    <t>THẢO MỸ THO</t>
  </si>
  <si>
    <t>HUY HOẢNG</t>
  </si>
  <si>
    <t>THAO NS</t>
  </si>
  <si>
    <t xml:space="preserve">THẢO NHÂN SỰ </t>
  </si>
  <si>
    <t>TNHI BP</t>
  </si>
  <si>
    <t>THẢO NHI BÌNH PHƯỚC</t>
  </si>
  <si>
    <t>THAO Q7CN</t>
  </si>
  <si>
    <t>THẢO Q7 CA NGÀY</t>
  </si>
  <si>
    <t>THAO Q1</t>
  </si>
  <si>
    <t>THẢO QUẬN 1</t>
  </si>
  <si>
    <t>THAO Q2</t>
  </si>
  <si>
    <t>THẢO QUẬN 2</t>
  </si>
  <si>
    <t>THAO Q7</t>
  </si>
  <si>
    <t>THẢO QUẬN 7</t>
  </si>
  <si>
    <t>THAO Q8</t>
  </si>
  <si>
    <t>THẢO QUẬN 8</t>
  </si>
  <si>
    <t>THAO TB</t>
  </si>
  <si>
    <t>THẢO TÂN BÌNH</t>
  </si>
  <si>
    <t>THAO TN</t>
  </si>
  <si>
    <t>THẢO TN</t>
  </si>
  <si>
    <t>TTBD</t>
  </si>
  <si>
    <t>THẢO TRƯƠNG BÌNH ĐỊNH</t>
  </si>
  <si>
    <t>THAOVT</t>
  </si>
  <si>
    <t>THẢO VT</t>
  </si>
  <si>
    <t>THAO XL</t>
  </si>
  <si>
    <t>THẢO XUÂN LỘC</t>
  </si>
  <si>
    <t>THE KD</t>
  </si>
  <si>
    <t>THẾ KINH DOANH</t>
  </si>
  <si>
    <t>TTGV</t>
  </si>
  <si>
    <t>THỂ TRƯƠNG GÒ VẤP</t>
  </si>
  <si>
    <t>TDUC</t>
  </si>
  <si>
    <t>THI ĐỨC</t>
  </si>
  <si>
    <t>THI HL</t>
  </si>
  <si>
    <t>THI HƯỞNG LỢI</t>
  </si>
  <si>
    <t>THI TN</t>
  </si>
  <si>
    <t>THI TÂY NINH</t>
  </si>
  <si>
    <t>THITHAI</t>
  </si>
  <si>
    <t>THI THÁI</t>
  </si>
  <si>
    <t>THIEN BDG</t>
  </si>
  <si>
    <t>THIÊN BÌNH DƯƠNG</t>
  </si>
  <si>
    <t>THIENC</t>
  </si>
  <si>
    <t xml:space="preserve">THIÊN CHÀNH </t>
  </si>
  <si>
    <t>THIEN CTY</t>
  </si>
  <si>
    <t>THIÊN CÔNG TY</t>
  </si>
  <si>
    <t>THIEN LK</t>
  </si>
  <si>
    <t>THIỆN LONG KHÁNH</t>
  </si>
  <si>
    <t>THIEN TD</t>
  </si>
  <si>
    <t>THIỆN THỦ ĐỨC</t>
  </si>
  <si>
    <t>THIEN VT</t>
  </si>
  <si>
    <t>THIỆN VT</t>
  </si>
  <si>
    <t>THINH RG</t>
  </si>
  <si>
    <t>THỊNH RẠCH GIÁ</t>
  </si>
  <si>
    <t>THO TN</t>
  </si>
  <si>
    <t>THƠ TÂY NINH</t>
  </si>
  <si>
    <t>THOA TD</t>
  </si>
  <si>
    <t>THOA THỦ ĐỨC</t>
  </si>
  <si>
    <t>THOANG HM</t>
  </si>
  <si>
    <t>THOẢNG HOCMON</t>
  </si>
  <si>
    <t>THOM BDG</t>
  </si>
  <si>
    <t>THƠM BÌNH DƯƠNG</t>
  </si>
  <si>
    <t>THONG TQ</t>
  </si>
  <si>
    <t>THÔNG CHỢ TAM QUAN</t>
  </si>
  <si>
    <t>THONG LA</t>
  </si>
  <si>
    <t xml:space="preserve">THÔNG LONG AN </t>
  </si>
  <si>
    <t>THONG TG</t>
  </si>
  <si>
    <t>THỐNG TIỀN GIANG</t>
  </si>
  <si>
    <t>THU BTRE</t>
  </si>
  <si>
    <t>THƯ BẾN TRE</t>
  </si>
  <si>
    <t>THU BH</t>
  </si>
  <si>
    <t>THƯ BIÊN HÒA</t>
  </si>
  <si>
    <t>THU BDN</t>
  </si>
  <si>
    <t>THU BÌNH ĐIỀN</t>
  </si>
  <si>
    <t>THU BT</t>
  </si>
  <si>
    <t>THU BÌNH THẠNH</t>
  </si>
  <si>
    <t>THU GL</t>
  </si>
  <si>
    <t>THU GIA LAI</t>
  </si>
  <si>
    <t>HANG PR</t>
  </si>
  <si>
    <t>THU HẰNG PHAN RANG</t>
  </si>
  <si>
    <t>THUHIEN</t>
  </si>
  <si>
    <t>THU HIỀN</t>
  </si>
  <si>
    <t>THU LG</t>
  </si>
  <si>
    <t>THƯ LAGI</t>
  </si>
  <si>
    <t>THU LT</t>
  </si>
  <si>
    <t>THƯ LONG THÀNH</t>
  </si>
  <si>
    <t>TNGV</t>
  </si>
  <si>
    <t>THU NGUYỄN GÒ VẤP</t>
  </si>
  <si>
    <t>THU PL</t>
  </si>
  <si>
    <t>THƯ PHÚ LỘC</t>
  </si>
  <si>
    <t>THU PTT</t>
  </si>
  <si>
    <t>THU PT THIỆN</t>
  </si>
  <si>
    <t>THU Q1</t>
  </si>
  <si>
    <t>THƯ QUẬN 1</t>
  </si>
  <si>
    <t>THU TD</t>
  </si>
  <si>
    <t>THƯ THỦ ĐỨC</t>
  </si>
  <si>
    <t>TU ST</t>
  </si>
  <si>
    <t>THU TƯ ST</t>
  </si>
  <si>
    <t>THU PT</t>
  </si>
  <si>
    <t>THU Ù PHAN THIẾT</t>
  </si>
  <si>
    <t>THUAN BDG</t>
  </si>
  <si>
    <t>THUẬN BÌNH DƯƠNG</t>
  </si>
  <si>
    <t>THUAN CTY</t>
  </si>
  <si>
    <t>THUẬN CÔNG TY</t>
  </si>
  <si>
    <t>THUAN KM</t>
  </si>
  <si>
    <t>THUẦN KHÁCH MỚI</t>
  </si>
  <si>
    <t>THUAN TB</t>
  </si>
  <si>
    <t>THUẬN TÂN BÌNH</t>
  </si>
  <si>
    <t>THUC VT</t>
  </si>
  <si>
    <t>THỨC VŨNG TÀU</t>
  </si>
  <si>
    <t>TANH</t>
  </si>
  <si>
    <t>THUỶ ANH HÀ NỘI</t>
  </si>
  <si>
    <t>THUYBL</t>
  </si>
  <si>
    <t>THUỶ BẢO LỘC</t>
  </si>
  <si>
    <t>THUY BL</t>
  </si>
  <si>
    <t>THỦY BẢO LỘC</t>
  </si>
  <si>
    <t>THUY BDN</t>
  </si>
  <si>
    <t>THUÝ BÌNH ĐIỀN</t>
  </si>
  <si>
    <t>THUY BDNH</t>
  </si>
  <si>
    <t>THỦY BÌNH ĐIỀN</t>
  </si>
  <si>
    <t>THUY BT</t>
  </si>
  <si>
    <t>THỦY BÌNH TÂN</t>
  </si>
  <si>
    <t>THUY GD</t>
  </si>
  <si>
    <t>THỦY CHỢ GÒ ĐEN</t>
  </si>
  <si>
    <t>THUYCHUNG</t>
  </si>
  <si>
    <t>THÚY CHUNG</t>
  </si>
  <si>
    <t>THUYCUONG</t>
  </si>
  <si>
    <t>THUỶ CƯỜNG</t>
  </si>
  <si>
    <t>THUY DG</t>
  </si>
  <si>
    <t>THÚY DẦU GIÂY</t>
  </si>
  <si>
    <t>THUYDIEP</t>
  </si>
  <si>
    <t>THỦY ĐIỆP</t>
  </si>
  <si>
    <t>THUY DN</t>
  </si>
  <si>
    <t>THÚY ĐỒNG NAI</t>
  </si>
  <si>
    <t>THUY DT</t>
  </si>
  <si>
    <t>THỦY ĐỒNG THÁP</t>
  </si>
  <si>
    <t>TDUONG</t>
  </si>
  <si>
    <t>THÙY DƯƠNG</t>
  </si>
  <si>
    <t>THUY GV</t>
  </si>
  <si>
    <t>THÚY GÒ VẤP</t>
  </si>
  <si>
    <t>THUY HP</t>
  </si>
  <si>
    <t>THÚY HỘ PHONG</t>
  </si>
  <si>
    <t>TH1</t>
  </si>
  <si>
    <t>THUỲ HƯƠNG Q1</t>
  </si>
  <si>
    <t>TLOAN</t>
  </si>
  <si>
    <t>THÚY LOAN</t>
  </si>
  <si>
    <t>THUY MT</t>
  </si>
  <si>
    <t>THỦY MỸ THO</t>
  </si>
  <si>
    <t>T3</t>
  </si>
  <si>
    <t>THÚY Q3</t>
  </si>
  <si>
    <t>TTHIEN</t>
  </si>
  <si>
    <t>THÙY THIỆN</t>
  </si>
  <si>
    <t>HTTD</t>
  </si>
  <si>
    <t>THUỶ THỦ ĐỨC</t>
  </si>
  <si>
    <t>THUY TG</t>
  </si>
  <si>
    <t>THÚY TIỀN GIANG</t>
  </si>
  <si>
    <t>THUY</t>
  </si>
  <si>
    <t>THỦY TIỀN GIANG</t>
  </si>
  <si>
    <t>THUY VT</t>
  </si>
  <si>
    <t>THÙY VŨNG TÀU</t>
  </si>
  <si>
    <t>THUY WEO</t>
  </si>
  <si>
    <t>THÚY WEO</t>
  </si>
  <si>
    <t>THUYET DN</t>
  </si>
  <si>
    <t>THUYẾT ĐỒNG NAI</t>
  </si>
  <si>
    <t>TI CL</t>
  </si>
  <si>
    <t>TÍ CHỢ LỚN</t>
  </si>
  <si>
    <t>TIEN DN</t>
  </si>
  <si>
    <t>TIẾN ĐN</t>
  </si>
  <si>
    <t>TIEN HN</t>
  </si>
  <si>
    <t>TIẾN HN</t>
  </si>
  <si>
    <t>ATIEN HM</t>
  </si>
  <si>
    <t>TIỀN HÓC MÔN</t>
  </si>
  <si>
    <t>TIEN LD</t>
  </si>
  <si>
    <t>TIẾN LÂM ĐỒNG</t>
  </si>
  <si>
    <t>TNGA DN</t>
  </si>
  <si>
    <t>TIẾN NGA ĐÀ NẴNG</t>
  </si>
  <si>
    <t>TIEN ST</t>
  </si>
  <si>
    <t>TIẾN SÓC TRĂNG</t>
  </si>
  <si>
    <t>TIEN SSX</t>
  </si>
  <si>
    <t>TIẾN SSX</t>
  </si>
  <si>
    <t>TIEN TD</t>
  </si>
  <si>
    <t>TIẾN TĐ</t>
  </si>
  <si>
    <t>TIEN TG</t>
  </si>
  <si>
    <t>TIẾN TIỀN GIANG</t>
  </si>
  <si>
    <t>TRANG DNAI</t>
  </si>
  <si>
    <t>TIẾN TRANG ĐỒNG NAI</t>
  </si>
  <si>
    <t>TINH HM</t>
  </si>
  <si>
    <t>TÍNH HM</t>
  </si>
  <si>
    <t>TINHKL</t>
  </si>
  <si>
    <t>TÍNH KHÁCH LẺ</t>
  </si>
  <si>
    <t>TOAN BDG</t>
  </si>
  <si>
    <t>TOÀN BÌNH DƯƠNG</t>
  </si>
  <si>
    <t>TOAN BT</t>
  </si>
  <si>
    <t>TOÀN BÌNH THẠNH</t>
  </si>
  <si>
    <t>TOAN CPC</t>
  </si>
  <si>
    <t>TOÀN CAMPUCHIA</t>
  </si>
  <si>
    <t>TOAN</t>
  </si>
  <si>
    <t>TOÀN DIỄM TY</t>
  </si>
  <si>
    <t>TOANKL</t>
  </si>
  <si>
    <t>TOÀN KHÁCH LẺ</t>
  </si>
  <si>
    <t>TOAN SD</t>
  </si>
  <si>
    <t>TOÀN SA ĐÉC</t>
  </si>
  <si>
    <t>TOAN SG</t>
  </si>
  <si>
    <t>TOÀN SÀI GÒN</t>
  </si>
  <si>
    <t>TRAKL</t>
  </si>
  <si>
    <t>TRÀ KHÁCH LẺ</t>
  </si>
  <si>
    <t>TMY</t>
  </si>
  <si>
    <t>TRÀ MY</t>
  </si>
  <si>
    <t>TC350</t>
  </si>
  <si>
    <t>TRÁI CÂY 350 QUẬN 10</t>
  </si>
  <si>
    <t>TCBD</t>
  </si>
  <si>
    <t>TRÁI CÂY BÌNH DƯƠNG</t>
  </si>
  <si>
    <t>TC HV</t>
  </si>
  <si>
    <t>TRÁI CÂY HOÀNG VY</t>
  </si>
  <si>
    <t>TC HP</t>
  </si>
  <si>
    <t>TRÁI CÂY HUY PHÁT</t>
  </si>
  <si>
    <t>TCMM</t>
  </si>
  <si>
    <t>TRÁI CÂY MA MÚC</t>
  </si>
  <si>
    <t>TC TPHUC</t>
  </si>
  <si>
    <t>TRÁI CÂY THIÊN PHÚC</t>
  </si>
  <si>
    <t>NGAN Q1</t>
  </si>
  <si>
    <t>TRÁI CÂY THU NGÂN QUẬN 1</t>
  </si>
  <si>
    <t>TCX</t>
  </si>
  <si>
    <t>TRÁI CÂY XANH</t>
  </si>
  <si>
    <t>TRAM BDG</t>
  </si>
  <si>
    <t>TRÂM BDG</t>
  </si>
  <si>
    <t>TRAMBT</t>
  </si>
  <si>
    <t>TRĂM BÌNH THẠNH</t>
  </si>
  <si>
    <t>TRAM CP</t>
  </si>
  <si>
    <t>TRÂM CHỢ PHỐ</t>
  </si>
  <si>
    <t>TRAM Q9</t>
  </si>
  <si>
    <t>TRÂM QUẬN 9</t>
  </si>
  <si>
    <t>TRAM TN</t>
  </si>
  <si>
    <t>TRÂM TÂY NINH</t>
  </si>
  <si>
    <t>TL</t>
  </si>
  <si>
    <t>TRẦN LONG</t>
  </si>
  <si>
    <t>TRANV</t>
  </si>
  <si>
    <t>TRẦN VINH</t>
  </si>
  <si>
    <t>TRANG Q9</t>
  </si>
  <si>
    <t>TRANG  Q9</t>
  </si>
  <si>
    <t>TRANG BM</t>
  </si>
  <si>
    <t>TRANG BUÔN MÊ</t>
  </si>
  <si>
    <t>TRANG CC3</t>
  </si>
  <si>
    <t>TRANG CĂN CỨ 3</t>
  </si>
  <si>
    <t>TRANG DLK</t>
  </si>
  <si>
    <t>TRANG ĐĂK LĂK</t>
  </si>
  <si>
    <t>TRANG KG</t>
  </si>
  <si>
    <t>TRANG KIÊN GIANG</t>
  </si>
  <si>
    <t>TRANGLOI</t>
  </si>
  <si>
    <t>TRANG LỢI</t>
  </si>
  <si>
    <t>TRANG NB</t>
  </si>
  <si>
    <t>TRANG NHÀ BÈ</t>
  </si>
  <si>
    <t>TRANG PL</t>
  </si>
  <si>
    <t>TRANG PHÚ LỘC</t>
  </si>
  <si>
    <t>TRANG PN</t>
  </si>
  <si>
    <t>TRANG PHÚ NHUẬN</t>
  </si>
  <si>
    <t>TRANG RG</t>
  </si>
  <si>
    <t>TRANG RẠCH GIÁ</t>
  </si>
  <si>
    <t>TRANG ST</t>
  </si>
  <si>
    <t>TRANG SÓC TRĂNG</t>
  </si>
  <si>
    <t>TRANG TB</t>
  </si>
  <si>
    <t>TRANG TAM BÌNH</t>
  </si>
  <si>
    <t>TRANG TN</t>
  </si>
  <si>
    <t>TRANG TÂY NINH</t>
  </si>
  <si>
    <t>TRANG TD</t>
  </si>
  <si>
    <t>TRANG THỦ ĐỨC</t>
  </si>
  <si>
    <t>TT TD</t>
  </si>
  <si>
    <t>TRANG THƯ THỦ ĐỨC</t>
  </si>
  <si>
    <t>TRANG VT</t>
  </si>
  <si>
    <t>TRANG VŨNG TÀU</t>
  </si>
  <si>
    <t>TCT</t>
  </si>
  <si>
    <t>TRINH CẦN THƠ</t>
  </si>
  <si>
    <t>TRINH HT</t>
  </si>
  <si>
    <t>TRINH HÀM TÂN</t>
  </si>
  <si>
    <t>TRINH KT</t>
  </si>
  <si>
    <t>TRINH KIÊN TÁM</t>
  </si>
  <si>
    <t>TRONG KD</t>
  </si>
  <si>
    <t>TRỌNG KINH DOANH</t>
  </si>
  <si>
    <t>TRONG PQ</t>
  </si>
  <si>
    <t>TRỌNG PHÚ QUỐC</t>
  </si>
  <si>
    <t>TRUC AK</t>
  </si>
  <si>
    <t>TRÚC AN KHÊ</t>
  </si>
  <si>
    <t>TRUC DT</t>
  </si>
  <si>
    <t>TRÚC ĐỒNG THÁP</t>
  </si>
  <si>
    <t>TRUNG BDG</t>
  </si>
  <si>
    <t>TRUNG BÌNH DƯƠNG</t>
  </si>
  <si>
    <t>TRUNGKL</t>
  </si>
  <si>
    <t>TRUNG KHÁCH LẺ</t>
  </si>
  <si>
    <t>TRUNG TD</t>
  </si>
  <si>
    <t>TRUNG THỦ ĐỨC</t>
  </si>
  <si>
    <t>TRUNG VT</t>
  </si>
  <si>
    <t>TRUNG VŨNG TÀU</t>
  </si>
  <si>
    <t>TRUONG CT</t>
  </si>
  <si>
    <t>TRƯỜNG CTY</t>
  </si>
  <si>
    <t>TRUONG DLK</t>
  </si>
  <si>
    <t>TRƯỜNG ĐĂK LĂK</t>
  </si>
  <si>
    <t>TDPT</t>
  </si>
  <si>
    <t>TRƯỜNG DUNG PHAN THIẾT</t>
  </si>
  <si>
    <t>TRUONG HM</t>
  </si>
  <si>
    <t>TRƯỜNG HM</t>
  </si>
  <si>
    <t>TPT</t>
  </si>
  <si>
    <t>TRƯỜNG PHAN THIẾT</t>
  </si>
  <si>
    <t>TAS</t>
  </si>
  <si>
    <t>TÚ AN SƯƠNG</t>
  </si>
  <si>
    <t>TU BL</t>
  </si>
  <si>
    <t>TÚ BẠC LIÊU</t>
  </si>
  <si>
    <t>TU BDN</t>
  </si>
  <si>
    <t>TÚ BDN</t>
  </si>
  <si>
    <t>TU HB</t>
  </si>
  <si>
    <t>TỨ HOÀNG BON</t>
  </si>
  <si>
    <t>TU NTG</t>
  </si>
  <si>
    <t>TU NGÃ TƯ GA</t>
  </si>
  <si>
    <t>TU NHU</t>
  </si>
  <si>
    <t>TÚ NHƯ</t>
  </si>
  <si>
    <t>TUPHUONG</t>
  </si>
  <si>
    <t>TÚ PHƯỢNG</t>
  </si>
  <si>
    <t>TU Q1</t>
  </si>
  <si>
    <t>TÚ QUẬN 1</t>
  </si>
  <si>
    <t>TU TH</t>
  </si>
  <si>
    <t>TÚ TUY HÒA</t>
  </si>
  <si>
    <t>TAQ4</t>
  </si>
  <si>
    <t>TUẤN ANH QUẬN 4</t>
  </si>
  <si>
    <t>TUAN CC</t>
  </si>
  <si>
    <t>TUẤN CHUNG CƯ</t>
  </si>
  <si>
    <t>TUAN HM</t>
  </si>
  <si>
    <t>TUẤN HÓC MÔN</t>
  </si>
  <si>
    <t>TUANKHI</t>
  </si>
  <si>
    <t>TUẤN KHỈ</t>
  </si>
  <si>
    <t>TUANK</t>
  </si>
  <si>
    <t>TUẤN KHO</t>
  </si>
  <si>
    <t>TUAN KX</t>
  </si>
  <si>
    <t>TUẤN KIM XUYÊN</t>
  </si>
  <si>
    <t>TUANNHUNG</t>
  </si>
  <si>
    <t>TUẤN NHUNG</t>
  </si>
  <si>
    <t>TT</t>
  </si>
  <si>
    <t>TUẤN TÀI</t>
  </si>
  <si>
    <t>TUANTEO</t>
  </si>
  <si>
    <t>TUẤN TÈO</t>
  </si>
  <si>
    <t>TUANTEO HM</t>
  </si>
  <si>
    <t>TUẤN TÈO HÓC MÔN</t>
  </si>
  <si>
    <t>TUẤN TÈO HOOC MÔN</t>
  </si>
  <si>
    <t>KLTUAN</t>
  </si>
  <si>
    <t>TUẤN TX XE TÍNH HM</t>
  </si>
  <si>
    <t>TUNG CT</t>
  </si>
  <si>
    <t>TÙNG CHUYÊN THÀNH</t>
  </si>
  <si>
    <t>TUOI DN</t>
  </si>
  <si>
    <t>TƯƠI ĐỒNG NAI</t>
  </si>
  <si>
    <t>TUOIKL</t>
  </si>
  <si>
    <t>TUOI KHÁCH LẺ</t>
  </si>
  <si>
    <t>TUOI LX</t>
  </si>
  <si>
    <t>TƯƠI LONG XUYÊN</t>
  </si>
  <si>
    <t>TTD</t>
  </si>
  <si>
    <t>TƯƠI QUỐC LỘ 13</t>
  </si>
  <si>
    <t>TUOI TD</t>
  </si>
  <si>
    <t>TƯƠI THỦ ĐỨC</t>
  </si>
  <si>
    <t>TUYEN VL</t>
  </si>
  <si>
    <t>TUYỀN VL</t>
  </si>
  <si>
    <t>TUYET BC</t>
  </si>
  <si>
    <t>TUYẾT BÌNH CHIỂU</t>
  </si>
  <si>
    <t>TUYET DL</t>
  </si>
  <si>
    <t>TUYẾT ĐÀ LẠT</t>
  </si>
  <si>
    <t>TUYET BL</t>
  </si>
  <si>
    <t>TUYẾT LỤA BẠC LIÊU</t>
  </si>
  <si>
    <t>TUYET LX</t>
  </si>
  <si>
    <t>TUYẾT LX</t>
  </si>
  <si>
    <t>TUYET PT</t>
  </si>
  <si>
    <t>TUYẾT PHAN THIẾT</t>
  </si>
  <si>
    <t>TUYET Q8</t>
  </si>
  <si>
    <t>TUYẾT QUẬN 8</t>
  </si>
  <si>
    <t>TUYETTEO</t>
  </si>
  <si>
    <t>TUYẾT TÈO</t>
  </si>
  <si>
    <t>TY BH</t>
  </si>
  <si>
    <t>TÝ BIÊN HÒA</t>
  </si>
  <si>
    <t>TY BT</t>
  </si>
  <si>
    <t>TY BÌNH THẠNH</t>
  </si>
  <si>
    <t>TY BTH</t>
  </si>
  <si>
    <t>TÝ BÌNH THẠNH</t>
  </si>
  <si>
    <t>TY HM</t>
  </si>
  <si>
    <t>TÝ HÓC MÔN</t>
  </si>
  <si>
    <t>TY LK</t>
  </si>
  <si>
    <t>TÝ LONG KHÁNH</t>
  </si>
  <si>
    <t>TY VL</t>
  </si>
  <si>
    <t>TÝ VĨNH LONG</t>
  </si>
  <si>
    <t>UCBIEN TD</t>
  </si>
  <si>
    <t>ÚC BIỂN THỦ ĐỨC</t>
  </si>
  <si>
    <t>UT AD</t>
  </si>
  <si>
    <t>ÚT AN ĐÔNG</t>
  </si>
  <si>
    <t>UT BDN</t>
  </si>
  <si>
    <t>ÚT BÌNH ĐIỀN</t>
  </si>
  <si>
    <t>PHUOC MT</t>
  </si>
  <si>
    <t>ÚT PHƯỚC MỸ THO</t>
  </si>
  <si>
    <t>UTQ2</t>
  </si>
  <si>
    <t>ÚT QUẬN 2</t>
  </si>
  <si>
    <t>UT Q8</t>
  </si>
  <si>
    <t>ÚT QUẬN 8</t>
  </si>
  <si>
    <t>UT SD</t>
  </si>
  <si>
    <t>ÚT SA ĐÉC</t>
  </si>
  <si>
    <t>UT TP</t>
  </si>
  <si>
    <t>ÚT TƯ PHƯƠNG</t>
  </si>
  <si>
    <t>UT VT</t>
  </si>
  <si>
    <t>ÚT VŨNG TÀU</t>
  </si>
  <si>
    <t>UYEN BT</t>
  </si>
  <si>
    <t>UYÊN BẾN TRE</t>
  </si>
  <si>
    <t>UYEN BH</t>
  </si>
  <si>
    <t>UYÊN BIÊN HÒA</t>
  </si>
  <si>
    <t>UYEN BTH</t>
  </si>
  <si>
    <t>UYÊN BÌNH THUẬN</t>
  </si>
  <si>
    <t>UYEN KD</t>
  </si>
  <si>
    <t>UYÊN KINH DOANH</t>
  </si>
  <si>
    <t>UYEN LD</t>
  </si>
  <si>
    <t>UYÊN LÂM ĐỒNG</t>
  </si>
  <si>
    <t>UYEN TD</t>
  </si>
  <si>
    <t>UYÊN THỦ ĐỨC</t>
  </si>
  <si>
    <t>VANH LK</t>
  </si>
  <si>
    <t>VÂN ANH LONG KHÁNH</t>
  </si>
  <si>
    <t>VANANH Q6</t>
  </si>
  <si>
    <t>VÂN ANH QUẬN 6</t>
  </si>
  <si>
    <t>VAN DX</t>
  </si>
  <si>
    <t>VÂN ĐỒNG XOÀI</t>
  </si>
  <si>
    <t>VHIEP DL</t>
  </si>
  <si>
    <t>VÂN HIỆP ĐÀ LẠT</t>
  </si>
  <si>
    <t>VK</t>
  </si>
  <si>
    <t>VÂN KHÁNH</t>
  </si>
  <si>
    <t>VAN LD</t>
  </si>
  <si>
    <t>VÂN LINH ĐÔNG</t>
  </si>
  <si>
    <t>VAN LA</t>
  </si>
  <si>
    <t>VÂN LONG AN</t>
  </si>
  <si>
    <t>VPHONG</t>
  </si>
  <si>
    <t>VÂN PHONG</t>
  </si>
  <si>
    <t>VQ1</t>
  </si>
  <si>
    <t>VÂN QUẬN 1</t>
  </si>
  <si>
    <t>VAN Q9</t>
  </si>
  <si>
    <t>VÂN QUẬN 9</t>
  </si>
  <si>
    <t>VAN VT</t>
  </si>
  <si>
    <t>VÂN VŨNG TÀU</t>
  </si>
  <si>
    <t>VAN VTA</t>
  </si>
  <si>
    <t>VIKL</t>
  </si>
  <si>
    <t>VI KHÁCH LẺ</t>
  </si>
  <si>
    <t>VIET CM</t>
  </si>
  <si>
    <t>VIỆT CÀ MAU</t>
  </si>
  <si>
    <t>VF</t>
  </si>
  <si>
    <t>VIỆT FRUIT</t>
  </si>
  <si>
    <t>VIET GH</t>
  </si>
  <si>
    <t>VIỆT GIAO HÀNG</t>
  </si>
  <si>
    <t>VIET GV</t>
  </si>
  <si>
    <t>VIỆT GÒ VẤP</t>
  </si>
  <si>
    <t>VIET KD</t>
  </si>
  <si>
    <t>VIỆT KINH DOANH</t>
  </si>
  <si>
    <t>VIETNAM</t>
  </si>
  <si>
    <t>VIỆT NẤM</t>
  </si>
  <si>
    <t>VIET TB</t>
  </si>
  <si>
    <t>VIỆT TÂN BÌNH</t>
  </si>
  <si>
    <t>VTQ4</t>
  </si>
  <si>
    <t>VIỆT THÁI QUẬN 4</t>
  </si>
  <si>
    <t>VINH AG</t>
  </si>
  <si>
    <t>VINH AN GIANG</t>
  </si>
  <si>
    <t>VINH LA</t>
  </si>
  <si>
    <t>VINH LONG AN</t>
  </si>
  <si>
    <t>VF GV</t>
  </si>
  <si>
    <t>VITAMIN FRUIT GÒ VẤP</t>
  </si>
  <si>
    <t>VOTRANG</t>
  </si>
  <si>
    <t>VÕ TRANG</t>
  </si>
  <si>
    <t>VOTRINH</t>
  </si>
  <si>
    <t>VÕ TRINH</t>
  </si>
  <si>
    <t>VUANH HM</t>
  </si>
  <si>
    <t>VŨ ANH HÓC MÔN</t>
  </si>
  <si>
    <t>VU BT</t>
  </si>
  <si>
    <t>VŨ BÁ BÌNH THẠNH</t>
  </si>
  <si>
    <t>VU BDN</t>
  </si>
  <si>
    <t>VŨ BÌNH ĐIỀN</t>
  </si>
  <si>
    <t>VUHA</t>
  </si>
  <si>
    <t>VŨ HÀ</t>
  </si>
  <si>
    <t>VU</t>
  </si>
  <si>
    <t>VŨ KHO</t>
  </si>
  <si>
    <t>VTHUY BDN</t>
  </si>
  <si>
    <t>VŨ THUÝ BÌNH ĐIỀN</t>
  </si>
  <si>
    <t>E630</t>
  </si>
  <si>
    <t>VỰA E 630</t>
  </si>
  <si>
    <t>E319</t>
  </si>
  <si>
    <t>VỰA E319</t>
  </si>
  <si>
    <t>VUA PL</t>
  </si>
  <si>
    <t>VỰA PHÚ LIÊN</t>
  </si>
  <si>
    <t>VUNG DLK</t>
  </si>
  <si>
    <t>VỮNG ĐẮK LẮK</t>
  </si>
  <si>
    <t>VY BL</t>
  </si>
  <si>
    <t>VY BẾN LỨC</t>
  </si>
  <si>
    <t>VYCH</t>
  </si>
  <si>
    <t>VY CHÀNH</t>
  </si>
  <si>
    <t>VYHA</t>
  </si>
  <si>
    <t>VỸ HẠ</t>
  </si>
  <si>
    <t>VY Q4</t>
  </si>
  <si>
    <t>VY QUẬN 4</t>
  </si>
  <si>
    <t>VY QN</t>
  </si>
  <si>
    <t>VY QUÃNG NGÃI</t>
  </si>
  <si>
    <t>VY SD</t>
  </si>
  <si>
    <t>VY SA ĐÉC</t>
  </si>
  <si>
    <t>VY SB</t>
  </si>
  <si>
    <t>VY SÂN BAY</t>
  </si>
  <si>
    <t>VY TB</t>
  </si>
  <si>
    <t>VY TÂN BÌNH</t>
  </si>
  <si>
    <t>XA BDN</t>
  </si>
  <si>
    <t>XA BÌNH ĐIỀN</t>
  </si>
  <si>
    <t>XE DT</t>
  </si>
  <si>
    <t>XE ĐỨC THỊNH</t>
  </si>
  <si>
    <t>XEHH</t>
  </si>
  <si>
    <t>XE HÙNG HƯƠNG</t>
  </si>
  <si>
    <t>XI GV</t>
  </si>
  <si>
    <t>XI GÒ VẤP</t>
  </si>
  <si>
    <t>XUANANH BDN</t>
  </si>
  <si>
    <t>XUÂN ANH BÌNH ĐIỀN</t>
  </si>
  <si>
    <t>XUANANH BD</t>
  </si>
  <si>
    <t>XUÂN ANH BÌNH DƯƠNG</t>
  </si>
  <si>
    <t>XUAN CM</t>
  </si>
  <si>
    <t xml:space="preserve">XUÂN CÀ MAU </t>
  </si>
  <si>
    <t>XUAN Q1</t>
  </si>
  <si>
    <t>XUÂN QUẬN 1</t>
  </si>
  <si>
    <t>XUYEN VT</t>
  </si>
  <si>
    <t>XUYÊN VŨNG TÀU</t>
  </si>
  <si>
    <t>YEN BDG</t>
  </si>
  <si>
    <t>YẾN BÌNH DƯƠNG</t>
  </si>
  <si>
    <t>YEN LX</t>
  </si>
  <si>
    <t>YẾN LONG XUYÊN</t>
  </si>
  <si>
    <t>YENNAM</t>
  </si>
  <si>
    <t>YẾN NẤM</t>
  </si>
  <si>
    <t>YNGANKD</t>
  </si>
  <si>
    <t xml:space="preserve">YẾN NGÂN KINH DOANH </t>
  </si>
  <si>
    <t>YEN NT</t>
  </si>
  <si>
    <t>YẾN NINH THUẬN</t>
  </si>
  <si>
    <t>YQ4</t>
  </si>
  <si>
    <t>YẾN QUẬN 4</t>
  </si>
  <si>
    <t>YEN TD</t>
  </si>
  <si>
    <t>YẾN THỦ ĐỨC</t>
  </si>
  <si>
    <t>ZF TP</t>
  </si>
  <si>
    <t>ZENFRUIT TÂN PHÚ</t>
  </si>
  <si>
    <t>LECHANH</t>
  </si>
  <si>
    <t>LẺ CHẢNH</t>
  </si>
  <si>
    <t>TUẤN ANH</t>
  </si>
  <si>
    <t>TRA BP</t>
  </si>
  <si>
    <t>TRÀ BÌNH PHƯỚC</t>
  </si>
  <si>
    <t>HOA HN</t>
  </si>
  <si>
    <t>HOA HỐ NAI</t>
  </si>
  <si>
    <t>LIEN BH</t>
  </si>
  <si>
    <t>LIEN BIÊN HÒA</t>
  </si>
  <si>
    <t>PHUONG BP</t>
  </si>
  <si>
    <t>PHƯỢNG BÌNH PHƯỚC</t>
  </si>
  <si>
    <t>BAHIEN GN</t>
  </si>
  <si>
    <t>BA HIỀN GIA NGHĨA</t>
  </si>
  <si>
    <t>HQS</t>
  </si>
  <si>
    <t>HOA QUẢ SẠCH</t>
  </si>
  <si>
    <t>HUEMAI ST</t>
  </si>
  <si>
    <t>HUỆ MAI SÂN THƯỢNG</t>
  </si>
  <si>
    <t>PHUONG BlOC</t>
  </si>
  <si>
    <t>PHƯƠNG BẢO LỘC</t>
  </si>
  <si>
    <t>NGUYỄN TUẤN HƯNG</t>
  </si>
  <si>
    <t>TUAN TD</t>
  </si>
  <si>
    <t>TUẤN CHỢ THỦ ĐỨC</t>
  </si>
  <si>
    <t>HIEN BL</t>
  </si>
  <si>
    <t>HIỀN BÌNH LỢI</t>
  </si>
  <si>
    <t>COHUE HT</t>
  </si>
  <si>
    <t>CÔ HUỆ HÀM TÂN</t>
  </si>
  <si>
    <t>Mã HH</t>
  </si>
  <si>
    <t>TÊN HÀNG HÓA</t>
  </si>
  <si>
    <t>ĐVT</t>
  </si>
  <si>
    <t>CACS42</t>
  </si>
  <si>
    <t>CAM AI CẬP SUNFRESH 42- 15KG</t>
  </si>
  <si>
    <t>Thùng</t>
  </si>
  <si>
    <t>CACS48</t>
  </si>
  <si>
    <t>CAM AI CẬP SUNFRESH 48- 15KG</t>
  </si>
  <si>
    <t>CACS56</t>
  </si>
  <si>
    <t>CAM AI CẬP SUNFRESH 56- 15KG</t>
  </si>
  <si>
    <t>CACNI42</t>
  </si>
  <si>
    <t>CAM AI CẬP NILE 42- 15KG</t>
  </si>
  <si>
    <t>CACNI48</t>
  </si>
  <si>
    <t>CAM AI CẬP NILE 48- 15KG</t>
  </si>
  <si>
    <t>CACNI56</t>
  </si>
  <si>
    <t>CAM AI CẬP NILE 56- 15KG</t>
  </si>
  <si>
    <t>CCU32</t>
  </si>
  <si>
    <t>CAM CARA ÚC MFC 32 - 10KG</t>
  </si>
  <si>
    <t>CCU36</t>
  </si>
  <si>
    <t>CAM CARA ÚC MFC 36  - 10KG</t>
  </si>
  <si>
    <t>CCU45</t>
  </si>
  <si>
    <t>CAM CARA GENESIS CITRUS 45  - 16KG</t>
  </si>
  <si>
    <t>CCU50</t>
  </si>
  <si>
    <t>CAM CARA GENESIS CITRUS 50  - 16KG</t>
  </si>
  <si>
    <t>CU40MFC</t>
  </si>
  <si>
    <t>CAM ÚC MFC 40  -  16KG</t>
  </si>
  <si>
    <t>CUMFC55</t>
  </si>
  <si>
    <t>CAM ÚC MFC 55-16KG</t>
  </si>
  <si>
    <t>CU50NP</t>
  </si>
  <si>
    <t>CAM ÚC NIPPY 50 - 18KG</t>
  </si>
  <si>
    <t>CU45NP</t>
  </si>
  <si>
    <t>CAM ÚC NIPPY 45 - 18KG</t>
  </si>
  <si>
    <t>CU6T</t>
  </si>
  <si>
    <t>CAM ÚC TÚI 1KG</t>
  </si>
  <si>
    <t>Túi</t>
  </si>
  <si>
    <t>DLL</t>
  </si>
  <si>
    <t>DƯA ĐÀI LOAN A</t>
  </si>
  <si>
    <t>KWV22</t>
  </si>
  <si>
    <t>KIWI VÀNG 22 - 3.5KG</t>
  </si>
  <si>
    <t>LHQ24</t>
  </si>
  <si>
    <t>LÊ HÀN QUỐC 24- 15KG</t>
  </si>
  <si>
    <t>LHQ26</t>
  </si>
  <si>
    <t>LÊ HÀN QUỐC 26- 15KG</t>
  </si>
  <si>
    <t>LHQ28</t>
  </si>
  <si>
    <t>LÊ HÀN QUỐC 28- 15KG</t>
  </si>
  <si>
    <t>LHQ30</t>
  </si>
  <si>
    <t>LÊ HÀN QUỐC 30- 15KG</t>
  </si>
  <si>
    <t>LHQ32</t>
  </si>
  <si>
    <t>LÊ HÀN QUỐC 32- 15KG</t>
  </si>
  <si>
    <t>LHQ34</t>
  </si>
  <si>
    <t>LÊ HÀN QUỐC 34- 15KG</t>
  </si>
  <si>
    <t>LHQ36</t>
  </si>
  <si>
    <t>LÊ HÀN QUỐC 36- 15KG</t>
  </si>
  <si>
    <t>LHQ38</t>
  </si>
  <si>
    <t>LÊ HÀN QUỐC 38- 15KG</t>
  </si>
  <si>
    <t>LHQ5</t>
  </si>
  <si>
    <t>LÊ HÀN QUỐC 5KG (Size 7-11)</t>
  </si>
  <si>
    <t>LS26</t>
  </si>
  <si>
    <t>LÊ SỮA 26 - 15KG</t>
  </si>
  <si>
    <t>LS28</t>
  </si>
  <si>
    <t>LÊ SỮA 28  - 15KG</t>
  </si>
  <si>
    <t>LS30</t>
  </si>
  <si>
    <t>LÊ SỮA 30 - 15KG</t>
  </si>
  <si>
    <t>LS32</t>
  </si>
  <si>
    <t>LÊ SỮA 32 - 15KG</t>
  </si>
  <si>
    <t>LS34</t>
  </si>
  <si>
    <t>LÊ SỮA 34 - 15KG</t>
  </si>
  <si>
    <t>LS36</t>
  </si>
  <si>
    <t>LÊ SỮA 36 - 15KG</t>
  </si>
  <si>
    <t>LNP52</t>
  </si>
  <si>
    <t>LÊ NP CORE 52- 12.5KG</t>
  </si>
  <si>
    <t>LNP60</t>
  </si>
  <si>
    <t xml:space="preserve">LÊ NP CORE 60- 12.5KG </t>
  </si>
  <si>
    <t>LNP70</t>
  </si>
  <si>
    <t>LÊ NP CORE 70- 12.5KG</t>
  </si>
  <si>
    <t>LUU8</t>
  </si>
  <si>
    <t>LỰU SIZE 8</t>
  </si>
  <si>
    <t>LUU9</t>
  </si>
  <si>
    <t>LỰU SIZE 9</t>
  </si>
  <si>
    <t>LUU12</t>
  </si>
  <si>
    <t>LỰU SIZE 12</t>
  </si>
  <si>
    <t>LUU6</t>
  </si>
  <si>
    <t>LỰU SIZE 6</t>
  </si>
  <si>
    <t>LUU7</t>
  </si>
  <si>
    <t>LỰU SIZE 7</t>
  </si>
  <si>
    <t>NDEAIR</t>
  </si>
  <si>
    <t>NHO ĐEN ARICHIEF - 8.6KG</t>
  </si>
  <si>
    <t>NDEJPG</t>
  </si>
  <si>
    <t>NHO ĐEN  NGÓN TAY JPG - 8.6KG</t>
  </si>
  <si>
    <t>NDEMN</t>
  </si>
  <si>
    <t>NHO ĐEN CÔ GÁI - 8.6KG</t>
  </si>
  <si>
    <t>NDOKHO</t>
  </si>
  <si>
    <t>NHO ĐỎ KẸO HỘP - 5KG</t>
  </si>
  <si>
    <t>NMDR5.5</t>
  </si>
  <si>
    <t>NHO MẪU ĐƠN RỔ 5.5KG</t>
  </si>
  <si>
    <t>NMDR5</t>
  </si>
  <si>
    <t>NHO MẪU ĐƠN RỔ 5KG</t>
  </si>
  <si>
    <t>NMDT</t>
  </si>
  <si>
    <t>NHO MẪU ĐƠN RỔ CÓ TEM</t>
  </si>
  <si>
    <t>NMDK</t>
  </si>
  <si>
    <t>NHO MẪU ĐƠN KHÔNG TEM</t>
  </si>
  <si>
    <t>NXAIR</t>
  </si>
  <si>
    <t>NHO XANH AUTUMN CRISP AIRCHIEF AIR -8.6KG</t>
  </si>
  <si>
    <t>NXCL</t>
  </si>
  <si>
    <t>NHO XANH AUTUMN CRIPS CALIFORNIA AIR- 8.6KG</t>
  </si>
  <si>
    <t>NXI</t>
  </si>
  <si>
    <t>NHO XANH AUTUMN CRIPS ILUMI AIR- 8.6KG</t>
  </si>
  <si>
    <t>NXSWI</t>
  </si>
  <si>
    <t>NHO XANH SWEET GLOBE ILUME SEA  - 8.6 KG</t>
  </si>
  <si>
    <t>NXKC</t>
  </si>
  <si>
    <t>NHO XANH SWEET GLOBAL KIM CƯƠNG SEA- 8.6KG</t>
  </si>
  <si>
    <t>NXTB</t>
  </si>
  <si>
    <t>NHO XANH SWEET GLOBAL TOBRASS AIR - 8.6KG</t>
  </si>
  <si>
    <t>NXW</t>
  </si>
  <si>
    <t>NHO XANH SWEET GLOBAL WIN WIN SEA-8.6KG</t>
  </si>
  <si>
    <t>NXPL</t>
  </si>
  <si>
    <t>NHO XANH SWEET GLOBAL POLAR SEA-  8.6KG</t>
  </si>
  <si>
    <t>QURHM56</t>
  </si>
  <si>
    <t>QUÝT ÚC ROYAL HONEY MURCOLT SIZE 56 9KG</t>
  </si>
  <si>
    <t>QURHM48</t>
  </si>
  <si>
    <t>QUÝT ÚC ROYAL HONEY MURCOLT SIZE 48 9KG</t>
  </si>
  <si>
    <t>QU56I</t>
  </si>
  <si>
    <t>QUÝT ÚC 56 IRON - 9KG</t>
  </si>
  <si>
    <t>QU64I</t>
  </si>
  <si>
    <t>QUÝT ÚC 64 IRON - 9KG</t>
  </si>
  <si>
    <t>QU40MC</t>
  </si>
  <si>
    <t>QUÝT ÚC MC CITRUS 40-9KG</t>
  </si>
  <si>
    <t>QU48MC</t>
  </si>
  <si>
    <t>QUÝT ÚC MC CITRUS 48-9KG</t>
  </si>
  <si>
    <t>QU56MC</t>
  </si>
  <si>
    <t>QUÝT ÚC MC CITRUS 56-9KG</t>
  </si>
  <si>
    <t>QU64MC</t>
  </si>
  <si>
    <t>QUÝT ÚC MC CITRUS 64-9KG</t>
  </si>
  <si>
    <t>TAM35</t>
  </si>
  <si>
    <t>TÁO AMBROSIA 35 - 10KG</t>
  </si>
  <si>
    <t>TAM30</t>
  </si>
  <si>
    <t>TÁO AMBROSIA 30 - 10KG</t>
  </si>
  <si>
    <t>TAM100</t>
  </si>
  <si>
    <t>TÁO AMBROSIA 100 - 18KG</t>
  </si>
  <si>
    <t>TAM80</t>
  </si>
  <si>
    <t>TÁO AMBROSIA 80 - 18KG</t>
  </si>
  <si>
    <t>TAM90</t>
  </si>
  <si>
    <t>TÁO AMBROSIA 90  -18KG</t>
  </si>
  <si>
    <t>TBR30</t>
  </si>
  <si>
    <t>TÁO BREEZE 30 - 10KG</t>
  </si>
  <si>
    <t>TBR35</t>
  </si>
  <si>
    <t>TÁO BREEZE 35 - 10KG</t>
  </si>
  <si>
    <t>TBR80</t>
  </si>
  <si>
    <t>TÁO BREEZE 80 - 18KG</t>
  </si>
  <si>
    <t>TBR90</t>
  </si>
  <si>
    <t>TÁO BREEZE 90 -18KG</t>
  </si>
  <si>
    <t>TBR120</t>
  </si>
  <si>
    <t>TÁO BREEZE NZ 120 -18KG</t>
  </si>
  <si>
    <t>TBR135</t>
  </si>
  <si>
    <t>TÁO BREEZE NZ 135- 18KG</t>
  </si>
  <si>
    <t>TBR150</t>
  </si>
  <si>
    <t>TÁO BREEZE NZ 150- 18KG</t>
  </si>
  <si>
    <t>TBFM90</t>
  </si>
  <si>
    <t>TÁO BRAEBURN FRESH MAX  SIZE 90 -18KG</t>
  </si>
  <si>
    <t>TBFM80</t>
  </si>
  <si>
    <t>TÁO BRAEBURN FRESH MAX  SIZE 80 -18KG</t>
  </si>
  <si>
    <t>TBFM110</t>
  </si>
  <si>
    <t>TÁO BRAEBURN FRESH MAX  SIZE 110 -18KG</t>
  </si>
  <si>
    <t>TBGB80</t>
  </si>
  <si>
    <t>TÁO BRAEBURN GOLDEN BAY 80 -18 KG</t>
  </si>
  <si>
    <t>TBGB90</t>
  </si>
  <si>
    <t>TÁO BRAEBURN GOLDEN BAY 90 -18KG</t>
  </si>
  <si>
    <t>TDAZ80</t>
  </si>
  <si>
    <t>TÁO DAZZLE SIZE 80 - 18KG</t>
  </si>
  <si>
    <t>TDAZ110</t>
  </si>
  <si>
    <t>TÁO DAZZLE SIZE 110 - 18KG</t>
  </si>
  <si>
    <t>TDAZ120</t>
  </si>
  <si>
    <t>TÁO DAZZLE SIZE 120 - 18KG</t>
  </si>
  <si>
    <t>TEVN100A</t>
  </si>
  <si>
    <t>TÁO ENVY NZ 100 AG- 18KG</t>
  </si>
  <si>
    <t>TEVN24H</t>
  </si>
  <si>
    <t>TÁO ENVY NZ 24 HG - 10KG</t>
  </si>
  <si>
    <t>TEVN35H</t>
  </si>
  <si>
    <t>TÁO ENVY NZ 35 HG - 10KG</t>
  </si>
  <si>
    <t>TEVN30H</t>
  </si>
  <si>
    <t>TÁO ENVY NZ 30 HG - 10KG</t>
  </si>
  <si>
    <t>TEVN30S</t>
  </si>
  <si>
    <t>TÁO ENVY NZ 30 SG - 10KG</t>
  </si>
  <si>
    <t>TEVN70H</t>
  </si>
  <si>
    <t>TÁO ENVY NZ 70 HG - 18KG</t>
  </si>
  <si>
    <t>TEVN90H</t>
  </si>
  <si>
    <t>TÁO ENVY NZ 90 HG - 18KG</t>
  </si>
  <si>
    <t>TFJAC24</t>
  </si>
  <si>
    <t>TÁO FUIJ ACE 24 - 10KG</t>
  </si>
  <si>
    <t>TFJAC28</t>
  </si>
  <si>
    <t>TÁO FUIJ ACE 28 - 10KG</t>
  </si>
  <si>
    <t>TFJAC32</t>
  </si>
  <si>
    <t>TÁO FUIJ ACE 32 - 10KG</t>
  </si>
  <si>
    <t>TFJACLSZ</t>
  </si>
  <si>
    <t>TÁO FUIJ ACE LẪN SZ - 10KG</t>
  </si>
  <si>
    <t>TFJN10</t>
  </si>
  <si>
    <t>TÁO FUIJ WOW NƠ 10 -5KG</t>
  </si>
  <si>
    <t>TFJN24</t>
  </si>
  <si>
    <t>TÁO FUIJ WOW NƠ 24 - 10KG</t>
  </si>
  <si>
    <t>TFJN28</t>
  </si>
  <si>
    <t>TÁO FUIJ WOW NƠ 28 - 10KG</t>
  </si>
  <si>
    <t>TFJN32</t>
  </si>
  <si>
    <t>TÁO FUIJ WOW NƠ 32 - 10KG</t>
  </si>
  <si>
    <t>TFJN36</t>
  </si>
  <si>
    <t>TÁO FUIJ WOW NƠ 36 - 10KG</t>
  </si>
  <si>
    <t>TGLNGD90P</t>
  </si>
  <si>
    <t>TÁO GALA NZ GOLDEN BAY PG 90 - 18KG</t>
  </si>
  <si>
    <t>TGLNGD100P</t>
  </si>
  <si>
    <t>TÁO GALA NZ GOLDEN BAY PG 100 - 18KG</t>
  </si>
  <si>
    <t>TGLNGD80P</t>
  </si>
  <si>
    <t>TÁO GALA NZ GOLDEN BAY PG 80 - 18KG</t>
  </si>
  <si>
    <t>TGLNGD70P</t>
  </si>
  <si>
    <t>TÁO GALA NZ GOLDEN BAY PG 70 - 18KG</t>
  </si>
  <si>
    <t>TGLNGD80S</t>
  </si>
  <si>
    <t>TÁO GALA NZ GOLDEN BAY SG 80 - 18KG</t>
  </si>
  <si>
    <t>TGLNGD70S</t>
  </si>
  <si>
    <t>TÁO GALA NZ GOLDEN BAY SG 70 - 18KG</t>
  </si>
  <si>
    <t>TGLFM120</t>
  </si>
  <si>
    <t>TÁO GALA NZ FRESHMAX 120 - 18KG</t>
  </si>
  <si>
    <t>TGLFM110</t>
  </si>
  <si>
    <t>TÁO GALA NZ FRESHMAX 110- 18KG</t>
  </si>
  <si>
    <t>TGLFM90</t>
  </si>
  <si>
    <t>TÁO GALA NZ FRESHMAX 90- 18KG</t>
  </si>
  <si>
    <t>TK125</t>
  </si>
  <si>
    <t xml:space="preserve">TÁO GALA KHỈ 125-20KG </t>
  </si>
  <si>
    <t>TK138</t>
  </si>
  <si>
    <t xml:space="preserve">TÁO GALA KHỈ 138-20KG </t>
  </si>
  <si>
    <t>TGCA125</t>
  </si>
  <si>
    <t>TÁO GALA C &amp; A 125 - 20 KG</t>
  </si>
  <si>
    <t>TGCA138</t>
  </si>
  <si>
    <t>TÁO GALA C &amp; A 138 - 20 KG</t>
  </si>
  <si>
    <t>TGF135</t>
  </si>
  <si>
    <t>TÁO GALA FLASH 135 -18KG</t>
  </si>
  <si>
    <t>TGPO113</t>
  </si>
  <si>
    <t>TÁO GALA PHÁP ORCHARD 113-18KG</t>
  </si>
  <si>
    <t>TGPO100</t>
  </si>
  <si>
    <t>TÁO GALA PHÁP ORCHARD 100-18KG</t>
  </si>
  <si>
    <t>TGPO11301</t>
  </si>
  <si>
    <t>TÁO GALA PHÁP CARDELL 113-18KG</t>
  </si>
  <si>
    <t>TGP125</t>
  </si>
  <si>
    <t>TÁO GALA PHÁP CARDELL 125 -18KG</t>
  </si>
  <si>
    <t>TGP138</t>
  </si>
  <si>
    <t>TÁO GALA PHÁP CARDELL 138 -18KG</t>
  </si>
  <si>
    <t>TJAZZ100</t>
  </si>
  <si>
    <t>TÁO JAZZ 100 - 18KG</t>
  </si>
  <si>
    <t>TJAZZ90</t>
  </si>
  <si>
    <t>TÁO JAZZ 90 - 18KG</t>
  </si>
  <si>
    <t>TKR80</t>
  </si>
  <si>
    <t>TÁO KORU 80 - 18KG</t>
  </si>
  <si>
    <t>TKR90</t>
  </si>
  <si>
    <t>TÁO KORU 90 - 18KG</t>
  </si>
  <si>
    <t>TQ70</t>
  </si>
  <si>
    <t>TÁO QUEEN NZ FRESHMAX  70 - 18KG</t>
  </si>
  <si>
    <t>TQ80</t>
  </si>
  <si>
    <t>TÁO QUEEN NZ FRESHMAX  80- 18KG</t>
  </si>
  <si>
    <t>TQ90</t>
  </si>
  <si>
    <t>TÁO QUEEN NZ FRESHMAX  90- 18KG</t>
  </si>
  <si>
    <t>TQ100</t>
  </si>
  <si>
    <t>TÁO QUEEN NZ FRESHMAX  100- 18KG</t>
  </si>
  <si>
    <t>TQD80P</t>
  </si>
  <si>
    <t>TÁO QUEEN NZ MT THÙNG ĐỎ PG 80  - 18KG</t>
  </si>
  <si>
    <t>TQD90P</t>
  </si>
  <si>
    <t>TÁO QUEEN NZ MT THÙNG ĐỎ PG 90  - 18KG</t>
  </si>
  <si>
    <t>TQD100P</t>
  </si>
  <si>
    <t>TÁO QUEEN NZ MT THÙNG ĐỎ PG 100 - 18KG</t>
  </si>
  <si>
    <t>TQT80X</t>
  </si>
  <si>
    <t>TÁO QUEEN NZ MT THÙNG TÍM XP 80 - 18KG</t>
  </si>
  <si>
    <t>TQT90X</t>
  </si>
  <si>
    <t>TÁO QUEEN NZ MT THÙNG TÍM XP 90 - 18KG</t>
  </si>
  <si>
    <t>TQD110P</t>
  </si>
  <si>
    <t>TÁO QUEEN NZ MT THÙNG ĐỎ PG 110 - 18KG</t>
  </si>
  <si>
    <t>TQTV70P</t>
  </si>
  <si>
    <t>TÁO QUEEN NZ GOLDEN BAY PG 70 - 18KG</t>
  </si>
  <si>
    <t>TQTV80P</t>
  </si>
  <si>
    <t>TÁO QUEEN NZ GOLDEN BAY PG 80 - 18KG</t>
  </si>
  <si>
    <t>TQTV90P</t>
  </si>
  <si>
    <t>TÁO QUEEN NZ GOLDEN BAY PG 90 - 18KG</t>
  </si>
  <si>
    <t>TQTV100P</t>
  </si>
  <si>
    <t>TÁO QUEEN NZ GOLDEN BAY PG 100 - 18KG</t>
  </si>
  <si>
    <t>TQMT80TV</t>
  </si>
  <si>
    <t>TÁO QUEEN NZ MATIPOU 80 - 18KG</t>
  </si>
  <si>
    <t>TQ100K</t>
  </si>
  <si>
    <t>TÁO QUEEN NZ LẪN SIZE - 10KG</t>
  </si>
  <si>
    <t>TR124</t>
  </si>
  <si>
    <t>TÁO ROCKIT NZ 12/4</t>
  </si>
  <si>
    <t>TR154</t>
  </si>
  <si>
    <t>TÁO ROCKIT NZ 15/4</t>
  </si>
  <si>
    <t>TTFC1.5</t>
  </si>
  <si>
    <t>TÁO TÚI NP FUJI CORE -1.5KG</t>
  </si>
  <si>
    <t>TFTC1.5</t>
  </si>
  <si>
    <t>TÁO TÚI NP FUJI TRUCAPE -1.5 KG</t>
  </si>
  <si>
    <t>TFTC3</t>
  </si>
  <si>
    <t>TÁO TÚI NP FUJI TRUCAPE -3KG</t>
  </si>
  <si>
    <t>TTRFC3</t>
  </si>
  <si>
    <t>TÁO TÚI FUJI CORE 3 KG - 18KG</t>
  </si>
  <si>
    <t>TCRDK110</t>
  </si>
  <si>
    <t>TÁO NP CRIPS RED DEKEUR 110 -18K</t>
  </si>
  <si>
    <t>TXCRB90</t>
  </si>
  <si>
    <t>TÁO XÁ NP CRIPS RED BOARD 90- 18KG</t>
  </si>
  <si>
    <t>THÙNG</t>
  </si>
  <si>
    <t>TFC90</t>
  </si>
  <si>
    <t>TÁO XÁ NP FUJI CORE THÙNG XANH 90 - 18KG</t>
  </si>
  <si>
    <t>TFJCR100</t>
  </si>
  <si>
    <t>TÁO XÁ NP FUJI CORE THÙNG XANH 100 - 18KG</t>
  </si>
  <si>
    <t>TFJC110</t>
  </si>
  <si>
    <t>TÁO XÁ NP FUJI CORE THÙNG XANH 110 - 18KG</t>
  </si>
  <si>
    <t>TFJC120</t>
  </si>
  <si>
    <t>TÁO XÁ NP FUJI CORE THÙNG XANH 120- 18KG</t>
  </si>
  <si>
    <t>TD90</t>
  </si>
  <si>
    <t>TÁO XÁ NP FUJI CORE THÙNG ĐỎ 90 - 18KG</t>
  </si>
  <si>
    <t>TD100</t>
  </si>
  <si>
    <t>TÁO XÁ NP FUJI CORE THÙNG ĐỎ 100 - 18KG</t>
  </si>
  <si>
    <t>TD110</t>
  </si>
  <si>
    <t>TÁO XÁ NP FUJI CORE THÙNG ĐỎ 110 - 18KG</t>
  </si>
  <si>
    <t>TD120</t>
  </si>
  <si>
    <t>TÁO XÁ NP FUJI CORE THÙNG ĐỎ 120- 18KG</t>
  </si>
  <si>
    <t>TTX5L1</t>
  </si>
  <si>
    <t>TÁO TÀU XỐP 5KG - L1</t>
  </si>
  <si>
    <t>TTX5L2</t>
  </si>
  <si>
    <t>TÁO TÀU XỐP 5KG - L2</t>
  </si>
  <si>
    <t>TTRKL</t>
  </si>
  <si>
    <t>TÁO TÀU RỔ KỲ LÂN -L1</t>
  </si>
  <si>
    <t>TTRKL2</t>
  </si>
  <si>
    <t>TÁO TÀU RỔ KỲ LÂN -L2</t>
  </si>
  <si>
    <t>TXTX90</t>
  </si>
  <si>
    <t>TÁO XANH  NZ FRESHMAX 90 -18KG</t>
  </si>
  <si>
    <t>TXTX100</t>
  </si>
  <si>
    <t>TÁO XANH  NZ FRESHMAX 100 -18KG</t>
  </si>
  <si>
    <t>TXKW100</t>
  </si>
  <si>
    <t>TÁO XANH NZ KIWI 100 -18KG</t>
  </si>
  <si>
    <t>TXKW90</t>
  </si>
  <si>
    <t>TÁO XANH NZ KIWI 90 -18KG</t>
  </si>
  <si>
    <t>TXGC100</t>
  </si>
  <si>
    <t>TÁO XANH NZ FRESHCO 100 -18KG</t>
  </si>
  <si>
    <t>TFJEZ90H</t>
  </si>
  <si>
    <t>TÁO FUJI NZ ENZA 90  - 18KG</t>
  </si>
  <si>
    <t>TFJEZ100</t>
  </si>
  <si>
    <t>TÁO FUJI NZ ENZA 100 - 18 KG</t>
  </si>
  <si>
    <t>TJY120TGD</t>
  </si>
  <si>
    <t>TÁO JOYA 120 THÙNG GIẤY ĐỎ  18KG</t>
  </si>
  <si>
    <t>TJY100TGD</t>
  </si>
  <si>
    <t>TÁO JOYA 100 THÙNG GIẤY ĐỎ  18KG</t>
  </si>
  <si>
    <t>TJY110TGD</t>
  </si>
  <si>
    <t>TÁO JOYA 110 THÙNG GIẤY ĐỎ  18KG</t>
  </si>
  <si>
    <t>TSYN110</t>
  </si>
  <si>
    <t>TÁO NZ SONYA 110 - 18KG</t>
  </si>
  <si>
    <t>TSYN120</t>
  </si>
  <si>
    <t>TÁO NZ  SONYA 120 - 18KG</t>
  </si>
  <si>
    <t>TQMT70TV</t>
  </si>
  <si>
    <t>TÁO QUEEN NZ MATIPOU 70 - 18KG</t>
  </si>
  <si>
    <t>TK113</t>
  </si>
  <si>
    <t xml:space="preserve">TÁO GALA KHỈ 113-20KG </t>
  </si>
  <si>
    <t>NDORBY</t>
  </si>
  <si>
    <t>NHO ĐỎ RUBY</t>
  </si>
  <si>
    <t>TQ30</t>
  </si>
  <si>
    <t>TÁO QUEEN 30</t>
  </si>
  <si>
    <t>TDAZ100</t>
  </si>
  <si>
    <t>TGLX1633</t>
  </si>
  <si>
    <t>TÁO GALAXY 163 3A</t>
  </si>
  <si>
    <t>CUVT45</t>
  </si>
  <si>
    <t>CAM ÚC VICTOR S45- 18KG</t>
  </si>
  <si>
    <t>TD80</t>
  </si>
  <si>
    <t>TÁO XÁ NP FUJI CORE THÙNG ĐỎ 80 - 18KG</t>
  </si>
  <si>
    <t>HTD5</t>
  </si>
  <si>
    <t>HỒNG TÁO DẸT 5KG</t>
  </si>
  <si>
    <t>TT1A2</t>
  </si>
  <si>
    <t>TÁO TÀU HỘP GIẤY 2KG 1A</t>
  </si>
  <si>
    <t>TGLN80</t>
  </si>
  <si>
    <t>TÁO GALA NEW 80</t>
  </si>
  <si>
    <t>CUMFCLS</t>
  </si>
  <si>
    <t>CAM ÚC MFC LẪN SIZE</t>
  </si>
  <si>
    <t>CUGLS</t>
  </si>
  <si>
    <t>CAM ÚC GENESIS LẪN SZ</t>
  </si>
  <si>
    <t>CU40NA</t>
  </si>
  <si>
    <t xml:space="preserve">CAM ÚC 40 NAVEL </t>
  </si>
  <si>
    <t>CU45NA</t>
  </si>
  <si>
    <t>CAM ÚC 45 NAVEL</t>
  </si>
  <si>
    <t>CU55NA</t>
  </si>
  <si>
    <t>CAM ÚC 55 NAVEL</t>
  </si>
  <si>
    <t>CRCND10</t>
  </si>
  <si>
    <t>CHERRY CANADA S10</t>
  </si>
  <si>
    <t>DL9</t>
  </si>
  <si>
    <t>DƯA LƯỚI MELON 9KG</t>
  </si>
  <si>
    <t>LUU</t>
  </si>
  <si>
    <t>LỰU</t>
  </si>
  <si>
    <t>TK150</t>
  </si>
  <si>
    <t>TÁO XÁ NP FUJI KROMCO 150</t>
  </si>
  <si>
    <t>TR34</t>
  </si>
  <si>
    <t>TÁO ROCKIT 3 ỐNG LOẠI 4 TRÁI (3 ỔNG LẺ)</t>
  </si>
  <si>
    <t>Ống</t>
  </si>
  <si>
    <t>TÁO DAZZLE SIZE 100 - 18KG</t>
  </si>
  <si>
    <t>LLSZ</t>
  </si>
  <si>
    <t>LÊ LẪN SZ</t>
  </si>
  <si>
    <t>TGLFM100</t>
  </si>
  <si>
    <t>TÁO GALA NZ FRESHMAX 100- 18KG</t>
  </si>
  <si>
    <t>TFC80</t>
  </si>
  <si>
    <t>TÁO XÁ NP FUJI CORE THÙNG XANH 80 - 18KG</t>
  </si>
  <si>
    <t>NMDHQ</t>
  </si>
  <si>
    <t xml:space="preserve">NHO MẪU ĐƠN HỘP QUÀ </t>
  </si>
  <si>
    <t>TQTVLS</t>
  </si>
  <si>
    <t xml:space="preserve">TÁO QUEEN NZ GOLDEN BAY LẪN SZ </t>
  </si>
  <si>
    <t>LHQX22</t>
  </si>
  <si>
    <t>LÊ HÀN QUỐC EVERGOOD S22- 15KG</t>
  </si>
  <si>
    <t>LHQX20</t>
  </si>
  <si>
    <t>LÊ HÀN QUỐC EVERGOOD S20 - 15KG</t>
  </si>
  <si>
    <t>LHQX26</t>
  </si>
  <si>
    <t>LÊ HÀN QUỐC EVERGOOD S26 - 15KG</t>
  </si>
  <si>
    <t>LHQX28</t>
  </si>
  <si>
    <t>LÊ HÀN QUỐC EVERGOOD S28 - 15KG</t>
  </si>
  <si>
    <t>LHQX30</t>
  </si>
  <si>
    <t>LÊ HÀN QUỐC EVERGOOD S30 - 15KG</t>
  </si>
  <si>
    <t>LHQX32</t>
  </si>
  <si>
    <t>LÊ HÀN QUỐC EVERGOOD S32 - 15KG</t>
  </si>
  <si>
    <t>LHQX36</t>
  </si>
  <si>
    <t>LÊ HÀN QUỐC EVERGOOD S36 -15KG</t>
  </si>
  <si>
    <t>LHQX34</t>
  </si>
  <si>
    <t>LÊ HÀN QUỐC EVERGOOD S34 -15KG</t>
  </si>
  <si>
    <t>LHQXLSZ</t>
  </si>
  <si>
    <t>LÊ HÀN QUỐC EVERGOOD LẪM SIZE -15KG</t>
  </si>
  <si>
    <t>TGF150</t>
  </si>
  <si>
    <t>TÁO GALA FLASH 150-18KG</t>
  </si>
  <si>
    <t>TGLFM80</t>
  </si>
  <si>
    <t>TÁO GALA NZ FRESHMAX 80- 18KG</t>
  </si>
  <si>
    <t>TFNDR135</t>
  </si>
  <si>
    <t>TÁO TÚI NP FUJI DUTOIT 135 - 1.5 KG</t>
  </si>
  <si>
    <t>LHQX24</t>
  </si>
  <si>
    <t>LÊ HÀN QUỐC EVERGOOD S24 -15KG</t>
  </si>
  <si>
    <t>NXCG</t>
  </si>
  <si>
    <t>NHO XANH AUTUMN CRIPS CÔ GÁI - 8.6KG</t>
  </si>
  <si>
    <t>HONGN</t>
  </si>
  <si>
    <t>HỒNG FUJI GIỐNG NHẬT SZ9</t>
  </si>
  <si>
    <t>VAIKHO</t>
  </si>
  <si>
    <t xml:space="preserve">VẢI KHÔ </t>
  </si>
  <si>
    <t>CHALAK</t>
  </si>
  <si>
    <t xml:space="preserve">CHÀ LÀ MAFA KHÔ </t>
  </si>
  <si>
    <t>NXJPG</t>
  </si>
  <si>
    <t>NHO XANH AUTUMN CRIPS JPG - 8.6KG</t>
  </si>
  <si>
    <t>TAM70</t>
  </si>
  <si>
    <t>TÁO AMBROSIA 70 - 18 KG</t>
  </si>
  <si>
    <t>TJAZZ80</t>
  </si>
  <si>
    <t>TÁO JAZZ 80 - 18KG</t>
  </si>
  <si>
    <t>CUMFC50</t>
  </si>
  <si>
    <t>CAM ÚC MFC 50-16KG</t>
  </si>
  <si>
    <t>TXNPGH80</t>
  </si>
  <si>
    <t>TÁO XÁ NP GOOD HOPE 80 - 18KG</t>
  </si>
  <si>
    <t>TXNPGH90</t>
  </si>
  <si>
    <t>TÁO XÁ NP GOOD HOPE 90 - 18KG</t>
  </si>
  <si>
    <t>TXNPGH100</t>
  </si>
  <si>
    <t>TÁO XÁ NP GOOD HOPE 100 - 18KG</t>
  </si>
  <si>
    <t>TXNPGH110</t>
  </si>
  <si>
    <t>TÁO XÁ NP GOOD HOPE 110 -18KG</t>
  </si>
  <si>
    <t>TXNPGH120</t>
  </si>
  <si>
    <t>TÁO XÁ NP GOOD HOPE 120 -18KG</t>
  </si>
  <si>
    <t>NXSWAS</t>
  </si>
  <si>
    <t>NHO XANH SWEET GLOBAL AIRCHIF SEA -8.6KG</t>
  </si>
  <si>
    <t>NXSWTBS</t>
  </si>
  <si>
    <t>NHO XANH SWEET GLOBAL TOBRASS SEA -8.6KG</t>
  </si>
  <si>
    <t>CUGN50</t>
  </si>
  <si>
    <t>CAM ÚC GILLAINEY 50 - 16 KG</t>
  </si>
  <si>
    <t>QUO48</t>
  </si>
  <si>
    <t>QUÝT ÚC OPAL 48 - 9KG</t>
  </si>
  <si>
    <t>CUGN55</t>
  </si>
  <si>
    <t>CAM ÚC GILLAINEY 55 - 16 KG</t>
  </si>
  <si>
    <t>QUO56</t>
  </si>
  <si>
    <t>QUÝT ÚC OPAL 56 -9 KG</t>
  </si>
  <si>
    <t>QUS40</t>
  </si>
  <si>
    <t>QUÝT ÚC SUNTREAT 40 - 9 KG</t>
  </si>
  <si>
    <t>QUS48</t>
  </si>
  <si>
    <t>QUÝT ÚC SUNTREAT 48 - 9 KG</t>
  </si>
  <si>
    <t>QUS46</t>
  </si>
  <si>
    <t>QUÝT ÚC SUNTREAT 46 - 9 KG</t>
  </si>
  <si>
    <t>QUS64</t>
  </si>
  <si>
    <t>QUÝT ÚC SUNTREAT 64 - 9 KG</t>
  </si>
  <si>
    <t>QUS72</t>
  </si>
  <si>
    <t>QUÝT ÚC SUNTREAT 72 - 9 KG</t>
  </si>
  <si>
    <t>QUDE36</t>
  </si>
  <si>
    <t>QUÝT ÚC CITRUS THÙNG ĐEN 36</t>
  </si>
  <si>
    <t>QUDE64</t>
  </si>
  <si>
    <t>QUÝT ÚC CITRUS THÙNG ĐEN 64</t>
  </si>
  <si>
    <t>TGLNGD40P</t>
  </si>
  <si>
    <t>TÁO GALA NZ GOLDEN BAY PG 40 - 10KG</t>
  </si>
  <si>
    <t>CU48NP</t>
  </si>
  <si>
    <t>QUÝT ÚC NIPPY 48- 18KG</t>
  </si>
  <si>
    <t>LUU10</t>
  </si>
  <si>
    <t>LỰU SIZE 10</t>
  </si>
  <si>
    <t>TGLNGDLSZ</t>
  </si>
  <si>
    <t>TÁO GALA NZ GOLDEN BAY LẪN SZ</t>
  </si>
  <si>
    <t>LHLSZ</t>
  </si>
  <si>
    <t>LÊ HÀN QUỐC LẪN SIZE</t>
  </si>
  <si>
    <t>TTGH1.5</t>
  </si>
  <si>
    <t>TÁO TÚI NP GOOD HOPE 1.5KG</t>
  </si>
  <si>
    <t>TPLD80</t>
  </si>
  <si>
    <t>TÁO PINK LADY  80 - 18KG</t>
  </si>
  <si>
    <t>TPLD90</t>
  </si>
  <si>
    <t>TÁO PINK LADY  90 - 18KG</t>
  </si>
  <si>
    <t>TPLD100</t>
  </si>
  <si>
    <t>TÁO PINK LADY  100 - 18KG</t>
  </si>
  <si>
    <t>TPLD110</t>
  </si>
  <si>
    <t>TÁO PINK LADY  110 - 18KG</t>
  </si>
  <si>
    <t>TXGDB80</t>
  </si>
  <si>
    <t>TÁO XANH NZ GOLDEN BAY 80- 18KG</t>
  </si>
  <si>
    <t>TXGDB90</t>
  </si>
  <si>
    <t>TÁO XANH NZ GOLDEN BAY 90- 18KG</t>
  </si>
  <si>
    <t>NDEAV</t>
  </si>
  <si>
    <t>NHO ĐEN SUNVIEW 8.6KG</t>
  </si>
  <si>
    <t>TXK120</t>
  </si>
  <si>
    <t xml:space="preserve">TÁO XÁ NP FUJI KROMCO 120 - 18 kg </t>
  </si>
  <si>
    <t>TXK135</t>
  </si>
  <si>
    <t xml:space="preserve">TÁO XÁ NP FUJI KROMCO 135 - 18 kg </t>
  </si>
  <si>
    <t>CT88</t>
  </si>
  <si>
    <t>CAM TÚI 1KG 88- 18KG</t>
  </si>
  <si>
    <t>CT72</t>
  </si>
  <si>
    <t>CAM TÚI 1KG 72- 18KG</t>
  </si>
  <si>
    <t>CT113</t>
  </si>
  <si>
    <t>CAM TÚI 1KG 113-18KG</t>
  </si>
  <si>
    <t>TG113</t>
  </si>
  <si>
    <t>TÁO GALA GẤU  THÙNG TÍM 113-20KG</t>
  </si>
  <si>
    <t>QUSW40</t>
  </si>
  <si>
    <t>QUÝT ÚC SUNWEST 40 - 9KG</t>
  </si>
  <si>
    <t>QUSW48</t>
  </si>
  <si>
    <t>QUÝT ÚC SUNWEST 48 - 9KG</t>
  </si>
  <si>
    <t>TK100</t>
  </si>
  <si>
    <t>TÁO GALA KHỈ 100 - 20KG</t>
  </si>
  <si>
    <t>NDENTI</t>
  </si>
  <si>
    <t>NHO ĐEN NGÓN TAY ILUME</t>
  </si>
  <si>
    <t>LNPT45</t>
  </si>
  <si>
    <t>LÊ NP TRUCAPE SIZE 45- 12.5KG</t>
  </si>
  <si>
    <t>LNPT52</t>
  </si>
  <si>
    <t>LÊ NP TRUCAPE SIZE 52- 12.5KG</t>
  </si>
  <si>
    <t>QU48</t>
  </si>
  <si>
    <t>QUÝT ÚC 888 SIZE 48 - 9KG</t>
  </si>
  <si>
    <t>QUTS48</t>
  </si>
  <si>
    <t xml:space="preserve">QUÝT ÚC TREASURE 48 - 9KG </t>
  </si>
  <si>
    <t>QUTS36</t>
  </si>
  <si>
    <t xml:space="preserve">QUÝT ÚC TREASURE 36 - 9KG </t>
  </si>
  <si>
    <t>QUTS42</t>
  </si>
  <si>
    <t xml:space="preserve">QUÝT ÚC TREASURE 42 - 9KG </t>
  </si>
  <si>
    <t>QU45</t>
  </si>
  <si>
    <t>QUÝT ÚC 888 SIZE 45 - 9KG</t>
  </si>
  <si>
    <t>LRB8</t>
  </si>
  <si>
    <t>LỰU RUBIBI 8</t>
  </si>
  <si>
    <t>T5GFV88</t>
  </si>
  <si>
    <t>TÁO 5 GÓC FLAVOR 88 - 20KG</t>
  </si>
  <si>
    <t>T5GFV100</t>
  </si>
  <si>
    <t>TÁO 5 GÓC FLAVOR 100 - 20KG</t>
  </si>
  <si>
    <t>LRB7</t>
  </si>
  <si>
    <t>LỰU RUBIBI 7</t>
  </si>
  <si>
    <t>TBB120</t>
  </si>
  <si>
    <t xml:space="preserve">TÁO BRAEBRUN 120 - 7KG </t>
  </si>
  <si>
    <t>TXC100</t>
  </si>
  <si>
    <t>TÁO XANH CHUÔNG 100 - 20KG</t>
  </si>
  <si>
    <t>TFJNLS</t>
  </si>
  <si>
    <t>TÁO FUJI WOW LẪN SIZE - 10KG</t>
  </si>
  <si>
    <t>TFJAC36</t>
  </si>
  <si>
    <t>TÁO FUIJ ACE 36 -10KG</t>
  </si>
  <si>
    <t>T5GC10</t>
  </si>
  <si>
    <t>TÁO CHUÔNG 10KG</t>
  </si>
  <si>
    <t>NDETG</t>
  </si>
  <si>
    <t>NHO ĐEN TIGER - 8.6KG</t>
  </si>
  <si>
    <t>QBL48</t>
  </si>
  <si>
    <t>QUÝT ÚC BLUEGUM 48 - 9KG</t>
  </si>
  <si>
    <t>TR113</t>
  </si>
  <si>
    <t>TÁO GALA RAINIER 2A 113 - 20KG</t>
  </si>
  <si>
    <t>TR125</t>
  </si>
  <si>
    <t>TÁO GALA RAINIER 2A 125 - 20KG</t>
  </si>
  <si>
    <t>TR138</t>
  </si>
  <si>
    <t>TÁO GALA RAINIER 2A 138 - 20KG</t>
  </si>
  <si>
    <t>TRLSZ</t>
  </si>
  <si>
    <t>TÁO GALA RAINIER 2A LẪN SIZE -20KG</t>
  </si>
  <si>
    <t>TGSF138</t>
  </si>
  <si>
    <t>TÁO GALA SUPER FRESH 3A 138 - 20KG</t>
  </si>
  <si>
    <t>TGSF113</t>
  </si>
  <si>
    <t>TÁO GALA SUPER FRESH 3A 113 - 20KG</t>
  </si>
  <si>
    <t>TGSF125</t>
  </si>
  <si>
    <t>TÁO GALA SUPER FRESH 3A 125 - 20KG</t>
  </si>
  <si>
    <t>CUTM56</t>
  </si>
  <si>
    <t>CAM ÚC TUMUT 56 -18KG</t>
  </si>
  <si>
    <t>QUS56</t>
  </si>
  <si>
    <t>QUÝT ÚC SUNTREAT 56 - 9 KG</t>
  </si>
  <si>
    <t>TTRKL4</t>
  </si>
  <si>
    <t>TÁO TÀU RỔ KỲ LÂN -L4</t>
  </si>
  <si>
    <t>NDERC</t>
  </si>
  <si>
    <t xml:space="preserve">NHO NGÓN TAY ROYAL CHEST - 8.6KG </t>
  </si>
  <si>
    <t>CUTX50</t>
  </si>
  <si>
    <t>CAM ÚC THÙNG XANH 50 - 16KG</t>
  </si>
  <si>
    <t>TBR100</t>
  </si>
  <si>
    <t>TÁO BREEZE 100- 18 KG</t>
  </si>
  <si>
    <t>NKLR</t>
  </si>
  <si>
    <t>NHO KHÔ LON RAISIN MỸ</t>
  </si>
  <si>
    <t>TRBT90</t>
  </si>
  <si>
    <t xml:space="preserve">TÁO RUBY STAR 90-18KG </t>
  </si>
  <si>
    <t>NXATC8</t>
  </si>
  <si>
    <t xml:space="preserve">NHO XANH AUTUM CRIP 8 JEMS- 8.6KG </t>
  </si>
  <si>
    <t>LHQ22</t>
  </si>
  <si>
    <t>LÊ HÀN QUỐC 22- 15KG</t>
  </si>
  <si>
    <t>QUT12</t>
  </si>
  <si>
    <t xml:space="preserve">QUÝT ÚC TÚI MFC 12KG </t>
  </si>
  <si>
    <t>TPRF90</t>
  </si>
  <si>
    <t>TÁO PINK RYAN FRUIT 90- 18 KG</t>
  </si>
  <si>
    <t>QU67848</t>
  </si>
  <si>
    <t>QUÝT ÚC 678 S48</t>
  </si>
  <si>
    <t>NMDH</t>
  </si>
  <si>
    <t>NHO MẪU ĐƠN HÀN QUỐC 2KG</t>
  </si>
  <si>
    <t>HDH</t>
  </si>
  <si>
    <t>HỒNG DẺO HỘP 5KG</t>
  </si>
  <si>
    <t>TRBT100</t>
  </si>
  <si>
    <t xml:space="preserve">TÁO RUBY STAR 100-18KG </t>
  </si>
  <si>
    <t>NDEBV</t>
  </si>
  <si>
    <t>NHO ĐEN BRAVANTE 8.6KG</t>
  </si>
  <si>
    <t>QCRG48</t>
  </si>
  <si>
    <t>QUÝT COORANGE GOLD 48 - 9KG</t>
  </si>
  <si>
    <t>TGAP44</t>
  </si>
  <si>
    <t xml:space="preserve">TÁO GÓC 5 APPLES 44 -10KG </t>
  </si>
  <si>
    <t>NXACA</t>
  </si>
  <si>
    <t xml:space="preserve">NHO XANH AUTUM CRIP AMERICAN- 8.6KG </t>
  </si>
  <si>
    <t>TRBT80</t>
  </si>
  <si>
    <t xml:space="preserve">TÁO RUBY STAR 80-18KG </t>
  </si>
  <si>
    <t>TPRF100</t>
  </si>
  <si>
    <t>TÁO PINK RYAN FRUIT 100- 18 KG</t>
  </si>
  <si>
    <t>QUT13</t>
  </si>
  <si>
    <t xml:space="preserve">QUÝT ÚC TÚI MFC 13KG </t>
  </si>
  <si>
    <t>CUVT55</t>
  </si>
  <si>
    <t>CAM ÚC VICTOR S55 - 18KG</t>
  </si>
  <si>
    <t>CUVIT40</t>
  </si>
  <si>
    <t>CAM ÚC VICTOR S40 - 18KG</t>
  </si>
  <si>
    <t>CUVTLZ</t>
  </si>
  <si>
    <t>CAM ÚC VICTOR  LẪN SIZE - 18KG</t>
  </si>
  <si>
    <t>TPRF110</t>
  </si>
  <si>
    <t>TÁO PINK RYAN FRUIT 110- 18 KG</t>
  </si>
  <si>
    <t>CHALAT</t>
  </si>
  <si>
    <t xml:space="preserve">CHÀ LÀ MAFA TƯƠI </t>
  </si>
  <si>
    <t>ME3</t>
  </si>
  <si>
    <t>ME 3</t>
  </si>
  <si>
    <t>MEA3</t>
  </si>
  <si>
    <t>ME A3</t>
  </si>
  <si>
    <t>QCRG42</t>
  </si>
  <si>
    <t>QUÝT COORANGE GOLD 42 - 9KG</t>
  </si>
  <si>
    <t>VQBRT</t>
  </si>
  <si>
    <t>VIỆT QUẤT BLUE ROYAL TUMBO</t>
  </si>
  <si>
    <t>QCT56</t>
  </si>
  <si>
    <t>QUÝT CITRUS 56 THÙNG VÀNG - 9KG</t>
  </si>
  <si>
    <t>LUU11</t>
  </si>
  <si>
    <t>LỰU SIZE 11</t>
  </si>
  <si>
    <t>LLS</t>
  </si>
  <si>
    <t xml:space="preserve">LỰU LẪN SIZE </t>
  </si>
  <si>
    <t>CKTX40</t>
  </si>
  <si>
    <t xml:space="preserve">CAM KIẾNG THÙNG XANH 40 - 14KG </t>
  </si>
  <si>
    <t>CKTX48</t>
  </si>
  <si>
    <t xml:space="preserve">CAM KIẾNG THÙNG XANH 48 - 14KG </t>
  </si>
  <si>
    <t>CKTX56</t>
  </si>
  <si>
    <t xml:space="preserve">CAM KIẾNG THÙNG XANH 56 - 14KG </t>
  </si>
  <si>
    <t>TCDL</t>
  </si>
  <si>
    <t>TÁO CHEERY ĐÀI LOAN 4 KG/ 8 HỘP</t>
  </si>
  <si>
    <t>TPRF135</t>
  </si>
  <si>
    <t>TÁO PINK RYAN FRUIT 135- 18 KG</t>
  </si>
  <si>
    <t>NXVLS</t>
  </si>
  <si>
    <t>NHO XANH VALLEY SUPREME -8.6KG</t>
  </si>
  <si>
    <t>NDWDT</t>
  </si>
  <si>
    <t>NHO ĐỎ SWEET DARK STAR - 8.6 KG</t>
  </si>
  <si>
    <t>TPRF120</t>
  </si>
  <si>
    <t>TÁO PINK RYAN FRUIT 120- 18 KG</t>
  </si>
  <si>
    <t>CUS48</t>
  </si>
  <si>
    <t>CAM  ÚC SUNTREAT 48 - 16 KG</t>
  </si>
  <si>
    <t>DUA3</t>
  </si>
  <si>
    <t>DƯA ĐÀI GOLDEN 3A</t>
  </si>
  <si>
    <t>DUA6</t>
  </si>
  <si>
    <t>DƯA ĐÀI GOLDEN 6A</t>
  </si>
  <si>
    <t>DUA2</t>
  </si>
  <si>
    <t>DƯA ĐÀI GOLDEN 2A</t>
  </si>
  <si>
    <t>QUS</t>
  </si>
  <si>
    <t>QUÝT  ÚC SUNTREAT  - 15 KG</t>
  </si>
  <si>
    <t>TPRFLS</t>
  </si>
  <si>
    <t>TÁO PINK RYAN FRUIT LẪN SIZE- 18 KG</t>
  </si>
  <si>
    <t>TPLDLS</t>
  </si>
  <si>
    <t>TÁO PINK LADY  LẪN SIZE- 18 KG</t>
  </si>
  <si>
    <t>QURW64</t>
  </si>
  <si>
    <t>QUÝT UC ROSE WOOD 64</t>
  </si>
  <si>
    <t>QUST72</t>
  </si>
  <si>
    <t>QUÝT  ÚC SWEETEE 72</t>
  </si>
  <si>
    <t>TKRC100</t>
  </si>
  <si>
    <t>TAO XÁ NP FUJI KROMCO 100 - 18KG</t>
  </si>
  <si>
    <t>TKRC110</t>
  </si>
  <si>
    <t>TÁO XÁ NP FUJI KROMCO 110 - 18KG</t>
  </si>
  <si>
    <t>NKCG1</t>
  </si>
  <si>
    <t xml:space="preserve">NHO KHÔ CÀNH GRAPES LOẠI 1 </t>
  </si>
  <si>
    <t>NKCG2</t>
  </si>
  <si>
    <t>NHO KHÔ CÀNH GRAPES LOẠI 2</t>
  </si>
  <si>
    <t>CUGN40</t>
  </si>
  <si>
    <t>CAM ÚC GILLAINEY 40 - 16 KG</t>
  </si>
  <si>
    <t>CUGN45</t>
  </si>
  <si>
    <t>CAM ÚC GILLAINEY 45 - 16 KG</t>
  </si>
  <si>
    <t>NXBV</t>
  </si>
  <si>
    <t>NHO XANH BRAVANTE - 8.6KG</t>
  </si>
  <si>
    <t>LÊ HÀN QUỐC EVERGOOD S24- 15 KG</t>
  </si>
  <si>
    <t>LHQX35</t>
  </si>
  <si>
    <t>LÊ HÀN QUỐC EVERGOOD S35- 15 KG</t>
  </si>
  <si>
    <t>LHQX7</t>
  </si>
  <si>
    <t>LÊ HÀN QUỐC EVERGOOD S7- 5 KG</t>
  </si>
  <si>
    <t>NXCMI</t>
  </si>
  <si>
    <t>NHO XANH AUTUMCRIP CMI - 8.2KG</t>
  </si>
  <si>
    <t>TGLX113</t>
  </si>
  <si>
    <t>TÁO GALAXY 113  - 18KG</t>
  </si>
  <si>
    <t>TGLX125</t>
  </si>
  <si>
    <t>TÁO GALAXY 125  - 18KG</t>
  </si>
  <si>
    <t>NDBV</t>
  </si>
  <si>
    <t>NHO ĐỎ KHÔNG HẠT BRAVANTE - 8.6KG</t>
  </si>
  <si>
    <t>QGS48</t>
  </si>
  <si>
    <t>QUÝT GAOSHI 48 -10KG</t>
  </si>
  <si>
    <t>QGS36</t>
  </si>
  <si>
    <t>QUÝT GAOSHI 36 -10KG</t>
  </si>
  <si>
    <t>CSK113</t>
  </si>
  <si>
    <t>CAM SUNKIST 113 -19KG</t>
  </si>
  <si>
    <t>LQD60</t>
  </si>
  <si>
    <t>LÊ BỈ QTEE 60 - 12KG</t>
  </si>
  <si>
    <t>T5S100</t>
  </si>
  <si>
    <t>TÁO 5 GÓC SUPER 100-20KG</t>
  </si>
  <si>
    <t>T5S113</t>
  </si>
  <si>
    <t>TÁO 5 GÓC SUPER 113-20KG</t>
  </si>
  <si>
    <t>TRBT110</t>
  </si>
  <si>
    <t xml:space="preserve">TÁO RUBY STAR 110-18KG </t>
  </si>
  <si>
    <t>TXG</t>
  </si>
  <si>
    <t>TÁO XANH GẤU</t>
  </si>
  <si>
    <t>NDERT</t>
  </si>
  <si>
    <t>NHO ĐEN ROYALTY - 8.2KG</t>
  </si>
  <si>
    <t>TCL113</t>
  </si>
  <si>
    <t>TÁO GALA CHELAN 113 - 20KG</t>
  </si>
  <si>
    <t>LDTQ</t>
  </si>
  <si>
    <t>LÊ ĐƯỜNG TQ - 10KG</t>
  </si>
  <si>
    <t>DAO</t>
  </si>
  <si>
    <t>ĐÀO ÚC</t>
  </si>
  <si>
    <t>TXCR110</t>
  </si>
  <si>
    <t xml:space="preserve">TÁO XÁ NP CRIPS RED CORE 110- 18KG </t>
  </si>
  <si>
    <t>TXG100</t>
  </si>
  <si>
    <t>TÁO XANH GẤU 100 - 18KG</t>
  </si>
  <si>
    <t>TAM72</t>
  </si>
  <si>
    <t>TÁO AMBROSIA 72  -18KG</t>
  </si>
  <si>
    <t>TCL125</t>
  </si>
  <si>
    <t>TÁO GALA CHELAN 125 - 20KG</t>
  </si>
  <si>
    <t>LUU2</t>
  </si>
  <si>
    <t>LỰU 2- 1.4KG</t>
  </si>
  <si>
    <t>TAM64</t>
  </si>
  <si>
    <t>TÁO AMBROSIA 64-18KG</t>
  </si>
  <si>
    <t>TXLF100</t>
  </si>
  <si>
    <t>TÁO XANH LEFORE 100 - 18KG</t>
  </si>
  <si>
    <t>TMGW100</t>
  </si>
  <si>
    <t>TÁO GALA MỸ GEE WHIZ 100-20KG</t>
  </si>
  <si>
    <t>T5S88</t>
  </si>
  <si>
    <t>TÁO 5 GÓC STARR 88- 20KG</t>
  </si>
  <si>
    <t>LHQ10</t>
  </si>
  <si>
    <t>LÊ HÀN QUỐC 10 - 5KG</t>
  </si>
  <si>
    <t>LHQ7</t>
  </si>
  <si>
    <t>LÊ HÀN QUỐC 7 - 5KG</t>
  </si>
  <si>
    <t>LHQ8</t>
  </si>
  <si>
    <t>LÊ HÀN QUỐC 8 - 5KG</t>
  </si>
  <si>
    <t>LS10</t>
  </si>
  <si>
    <t>LÊ SỮA 10 - 5KG</t>
  </si>
  <si>
    <t>LS7</t>
  </si>
  <si>
    <t>LÊ SỮA 7 - 5KG</t>
  </si>
  <si>
    <t>LS8</t>
  </si>
  <si>
    <t>LÊ SỮA 8 - 5KG</t>
  </si>
  <si>
    <t>TBR110</t>
  </si>
  <si>
    <t>TÁO BREEZE 110- 18 KG</t>
  </si>
  <si>
    <t>CU5T</t>
  </si>
  <si>
    <t xml:space="preserve">CAM ÚC TÚI  5- 1KG </t>
  </si>
  <si>
    <t>QGS42</t>
  </si>
  <si>
    <t>QUÝT GAOSHI 42 -10KG</t>
  </si>
  <si>
    <t>TGLST100</t>
  </si>
  <si>
    <t>TÁO GALA STARR 100 -20KG</t>
  </si>
  <si>
    <t>TGLX1133A</t>
  </si>
  <si>
    <t>TÁO GALAXY 113 3A - 18KG</t>
  </si>
  <si>
    <t>TGLX1253A</t>
  </si>
  <si>
    <t>TÁO GALAXY 125 3A - 20KG</t>
  </si>
  <si>
    <t>LÊ HÀN QUỐC 7- 5KG</t>
  </si>
  <si>
    <t>LHQ6</t>
  </si>
  <si>
    <t>LÊ HÀN QUỐC 6- 5KG</t>
  </si>
  <si>
    <t>LÊ HÀN QUỐC 8- 5KG</t>
  </si>
  <si>
    <t>TXCMI100</t>
  </si>
  <si>
    <t>TÁO XANH CMI 100 THÙNG XANH  - 18 KG</t>
  </si>
  <si>
    <t>TTXTV</t>
  </si>
  <si>
    <t xml:space="preserve">TÁO TÀU XỐP TEM VÀNG 1.5 KG </t>
  </si>
  <si>
    <t>TTXTD</t>
  </si>
  <si>
    <t>TÁO TÀU XỐP TEM ĐỎ 1.5 KG</t>
  </si>
  <si>
    <t>TPLD120</t>
  </si>
  <si>
    <t>TÁO PINK LADY  120 -18KG</t>
  </si>
  <si>
    <t>TGLX100</t>
  </si>
  <si>
    <t>TÁO GALAXY 100 - 18KG</t>
  </si>
  <si>
    <t>CU40NP</t>
  </si>
  <si>
    <t>CAM ÚC NIPPY 40 - 18KG</t>
  </si>
  <si>
    <t>TGLX1003A</t>
  </si>
  <si>
    <t>TÁO GALAXY 100 3A - 20KG</t>
  </si>
  <si>
    <t>TGLX1383A</t>
  </si>
  <si>
    <t>TÁO GALAXY 138 3A- 20KG</t>
  </si>
  <si>
    <t>TM</t>
  </si>
  <si>
    <t xml:space="preserve">TÁO MẬT </t>
  </si>
  <si>
    <t>TMGW113</t>
  </si>
  <si>
    <t>TÁO GALA MỸ GEE WHIZ 113-20KG</t>
  </si>
  <si>
    <t>TMGW125</t>
  </si>
  <si>
    <t>TÁO GALA MỸ GEE WHIZ 125-20KG</t>
  </si>
  <si>
    <t>NA</t>
  </si>
  <si>
    <t>NA ĐÀI LOAN</t>
  </si>
  <si>
    <t>TK90</t>
  </si>
  <si>
    <t>TÁO NP FUJI KROMCO 90- 18KG</t>
  </si>
  <si>
    <t>TEVN80H</t>
  </si>
  <si>
    <t>TÁO ENVY NZ 80 HG- 18KG</t>
  </si>
  <si>
    <t>NDKC</t>
  </si>
  <si>
    <t>NHO ĐEN KIM CƯƠNG - 8.6KG</t>
  </si>
  <si>
    <t>TYY100</t>
  </si>
  <si>
    <t>TÁO XÁ NP YOYA 100 - 18KG</t>
  </si>
  <si>
    <t>TYY110</t>
  </si>
  <si>
    <t>TÁO XÁ NP YOYA 110 - 18KG</t>
  </si>
  <si>
    <t>TYY120</t>
  </si>
  <si>
    <t>TÁO XÁ NP YOYA 120 - 18KG</t>
  </si>
  <si>
    <t>TYY135</t>
  </si>
  <si>
    <t>TÁO XÁ NP YOYA 135- 18KG</t>
  </si>
  <si>
    <t>TYYLSZ</t>
  </si>
  <si>
    <t>TÁO XÁ NP YOYA LẪN SIZE - 18KG</t>
  </si>
  <si>
    <t>TXCR100</t>
  </si>
  <si>
    <t xml:space="preserve">TÁO XÁ NP CRIPS RED CORE 100- 18KG </t>
  </si>
  <si>
    <t>TXCR120</t>
  </si>
  <si>
    <t xml:space="preserve">TÁO XÁ NP CRIPS RED CORE 120- 18KG </t>
  </si>
  <si>
    <t>DTHQ</t>
  </si>
  <si>
    <t>DÂU TÂY HÀN QUỐC</t>
  </si>
  <si>
    <t>TXCC100</t>
  </si>
  <si>
    <t>TÁO XÁ NP CAPE CRIP 100 - 18 KG</t>
  </si>
  <si>
    <t>TXCC110</t>
  </si>
  <si>
    <t>TÁO XÁ NP CAPE CRIP 110 - 18 KG</t>
  </si>
  <si>
    <t>TXCC120</t>
  </si>
  <si>
    <t>TÁO XÁ NP CAPE CRIP 120 - 18 KG</t>
  </si>
  <si>
    <t>TXCC90</t>
  </si>
  <si>
    <t>TÁO XÁ NP CAPE CRIP 90 - 18 KG</t>
  </si>
  <si>
    <t>NDKCPM</t>
  </si>
  <si>
    <t>NHO ĐEN  KIM CƯƠNG PREMIUM - 8.6KG</t>
  </si>
  <si>
    <t>Q2PH54</t>
  </si>
  <si>
    <t>QUÝT APH 54 - 7.3KG</t>
  </si>
  <si>
    <t>NXPR</t>
  </si>
  <si>
    <t>NHO XANH PERU 2J - 7.3KG</t>
  </si>
  <si>
    <t>TYY90</t>
  </si>
  <si>
    <t>TÁO XÁ NP YOYA 90 - 18KG</t>
  </si>
  <si>
    <t>TCRFG135</t>
  </si>
  <si>
    <t>TÁO XÁ NP CRIPS RED FRESH GOLD 135 - 18KG</t>
  </si>
  <si>
    <t>TXJYAS80</t>
  </si>
  <si>
    <t>TÁO XÁ NP JOYA AARSENT 80 - 18KG</t>
  </si>
  <si>
    <t>NDTRS</t>
  </si>
  <si>
    <t>NHO ĐỎ CÓ HẠT TERRISA - 8.6 KG</t>
  </si>
  <si>
    <t>T5GS113</t>
  </si>
  <si>
    <t>TÁO 5 GÓC STARR 113 - 20KG</t>
  </si>
  <si>
    <t>TCRFG90</t>
  </si>
  <si>
    <t>TÁO XÁ NP CRIPS RED FRESH GOLD 90 - 18KG</t>
  </si>
  <si>
    <t>TCRFG100</t>
  </si>
  <si>
    <t>TÁO XÁ NP CRIPS RED FRESH GOLD 100 - 18KG</t>
  </si>
  <si>
    <t>NDKTRS</t>
  </si>
  <si>
    <t>NHO ĐỎ KHÔNG HẠT TERRISA - 8.6 KG</t>
  </si>
  <si>
    <t>TAZZ10</t>
  </si>
  <si>
    <t>TÁO JAZZ 10 KG CHUÔNG</t>
  </si>
  <si>
    <t>TRB10</t>
  </si>
  <si>
    <t>TÁO RUBY 10 KG CHUÔNG</t>
  </si>
  <si>
    <t>TXCR90</t>
  </si>
  <si>
    <t xml:space="preserve">TÁO XÁ NP CRIPS RED CORE 90- 18KG </t>
  </si>
  <si>
    <t>TCRFG110</t>
  </si>
  <si>
    <t>TÁO XÁ NP CRIPS RED FRESH GOLD 110 - 18KG</t>
  </si>
  <si>
    <t>TAM323A</t>
  </si>
  <si>
    <t>TÁO AMBROSIA FAIRVIEW 32 3A</t>
  </si>
  <si>
    <t>TAM363A</t>
  </si>
  <si>
    <t>TÁO AMBROSIA FAIRVIEW 36 3A</t>
  </si>
  <si>
    <t>TAM722A</t>
  </si>
  <si>
    <t>TÁO AMBROSIA FAIRVIEW 72 2A</t>
  </si>
  <si>
    <t>TAM802A</t>
  </si>
  <si>
    <t>TÁO AMBROSIA FAIRVIEW 80 2A</t>
  </si>
  <si>
    <t>TAM883A</t>
  </si>
  <si>
    <t>TÁO AMBROSIA FAIRVIEW 88 3A</t>
  </si>
  <si>
    <t>CU48NA</t>
  </si>
  <si>
    <t>CAM ÚC 48 NAVEL</t>
  </si>
  <si>
    <t>TCRFG120</t>
  </si>
  <si>
    <t>TÁO XÁ NP CRIPS RED FRESH GOLD 120 - 18KG</t>
  </si>
  <si>
    <t>NXPR3J</t>
  </si>
  <si>
    <t>NHO XANH PERU 3J - 7.3KG</t>
  </si>
  <si>
    <t>QAPH42</t>
  </si>
  <si>
    <t>QUÝT APH 42 - 7.3KG</t>
  </si>
  <si>
    <t>QAPH48</t>
  </si>
  <si>
    <t>QUÝT APH 48 - 7.3KG</t>
  </si>
  <si>
    <t>KQL</t>
  </si>
  <si>
    <t>KIM QUẤT L</t>
  </si>
  <si>
    <t>KQM</t>
  </si>
  <si>
    <t>KIM QUẤT M</t>
  </si>
  <si>
    <t>CKTD40</t>
  </si>
  <si>
    <t>CAM KIẾNG THÙNG ĐỎ 40 - 14KG</t>
  </si>
  <si>
    <t>CKTD48</t>
  </si>
  <si>
    <t>CAM KIẾNG THÙNG ĐỎ 48 - 14KG</t>
  </si>
  <si>
    <t>CKTD56</t>
  </si>
  <si>
    <t>CAM KIẾNG THÙNG ĐỎ 56- 14KG</t>
  </si>
  <si>
    <t>CTF1.5</t>
  </si>
  <si>
    <t>CAM TÚI FRESH 1.5KG -12KG</t>
  </si>
  <si>
    <t>CKTD60</t>
  </si>
  <si>
    <t>CAM KIẾNG THÙNG ĐỎ 60-14KG</t>
  </si>
  <si>
    <t>TGLX138</t>
  </si>
  <si>
    <t>TÁO GALAXY 138 - 18KG</t>
  </si>
  <si>
    <t>LSLZ</t>
  </si>
  <si>
    <t>LÊ SỮA LẪN SIZE - 5KG</t>
  </si>
  <si>
    <t>TXCO100</t>
  </si>
  <si>
    <t>TÁO XANH MỸ CON ONG 100 -18KG</t>
  </si>
  <si>
    <t>TXJYAS90</t>
  </si>
  <si>
    <t>TÁO XÁ NP JOYA AARSENT 90 - 18KG</t>
  </si>
  <si>
    <t>LNP45</t>
  </si>
  <si>
    <t xml:space="preserve">LÊ NP CORE 45- 12.5KG </t>
  </si>
  <si>
    <t>LS9</t>
  </si>
  <si>
    <t>LÊ SỮA 9 -5KG</t>
  </si>
  <si>
    <t>TXJYAS110</t>
  </si>
  <si>
    <t>TÁO XÁ NP JOYA AARSENT 110 - 18KG</t>
  </si>
  <si>
    <t>TYY80</t>
  </si>
  <si>
    <t>TÁO XÁ NP YOYA 80 - 18KG</t>
  </si>
  <si>
    <t>TR3T</t>
  </si>
  <si>
    <t>TÁO ROCKIT 3 TRÁI</t>
  </si>
  <si>
    <t>TCL138</t>
  </si>
  <si>
    <t>TÁO GALA CHELAN 138 - 20KG</t>
  </si>
  <si>
    <t>TPG80</t>
  </si>
  <si>
    <t>TÁO PINK GIRL 80 - 17KG</t>
  </si>
  <si>
    <t>TPG90</t>
  </si>
  <si>
    <t>TÁO PINK GIRL 90 - 17KG</t>
  </si>
  <si>
    <t>TPG100</t>
  </si>
  <si>
    <t>TÁO PINK GIRL 100 - 17KG</t>
  </si>
  <si>
    <t>TPG110</t>
  </si>
  <si>
    <t>TÁO PINK GIRL 110 - 17KG</t>
  </si>
  <si>
    <t>TPGLS</t>
  </si>
  <si>
    <t>TÁO PINK GIRL LẪN SIZE - 17KG</t>
  </si>
  <si>
    <t>TBR10</t>
  </si>
  <si>
    <t>TÁO BREEZE 10 KG CHUÔNG</t>
  </si>
  <si>
    <t>TGP10</t>
  </si>
  <si>
    <t>TÁO GALA PHÁP 10KG</t>
  </si>
  <si>
    <t>CRU30</t>
  </si>
  <si>
    <t>CHERRY ÚC 30-2KG</t>
  </si>
  <si>
    <t>TGSFLS</t>
  </si>
  <si>
    <t>TÁO GALA SUPER FRESH 3A LẪN SZIE - 20KG</t>
  </si>
  <si>
    <t>LHQX8</t>
  </si>
  <si>
    <t>LÊ HÀN QUỐC EVERGOOD S8- 5 KG</t>
  </si>
  <si>
    <t>TYY70</t>
  </si>
  <si>
    <t>TÁO XÁ NP YOYA 70 - 18KG</t>
  </si>
  <si>
    <t>TEVN28H</t>
  </si>
  <si>
    <t>TÁO ENVY NZ 28 HG - 9KG</t>
  </si>
  <si>
    <t>TEVN64H</t>
  </si>
  <si>
    <t>TÁO ENVY NZ 64 HG- 18KG</t>
  </si>
  <si>
    <t>TEVN72H</t>
  </si>
  <si>
    <t>TÁO ENVY NZ 72 HG- 18KG</t>
  </si>
  <si>
    <t>TFTCLSZ</t>
  </si>
  <si>
    <t>TÁO  XÁ NP FUJI TRUCAPE LẪN SIZE- 18KG</t>
  </si>
  <si>
    <t>TFTC100</t>
  </si>
  <si>
    <t>TÁO  XÁ NP FUJI TRUCAPE 100 -18KG</t>
  </si>
  <si>
    <t>TFTC110</t>
  </si>
  <si>
    <t>TÁO  XÁ NP FUJI TRUCAPE 110 - 18KG</t>
  </si>
  <si>
    <t>TCR</t>
  </si>
  <si>
    <t>TÁO CHERRY WOW - 5KG</t>
  </si>
  <si>
    <t>LNPLSZ</t>
  </si>
  <si>
    <t>LÊ NP CORE LẪN SIZE -12.5KG</t>
  </si>
  <si>
    <t>TRBTLSZ</t>
  </si>
  <si>
    <t>TÁO RUBY STAR LẪN SIZE -18KG</t>
  </si>
  <si>
    <t>TGLCC100</t>
  </si>
  <si>
    <t>TÁO GALA CON CÒ 100 -20KG</t>
  </si>
  <si>
    <t>DLLL</t>
  </si>
  <si>
    <t>DƯA ĐÀI LOAN L</t>
  </si>
  <si>
    <t>TEVM24H</t>
  </si>
  <si>
    <t>TÁO ENVY MỸ 24 HG - 9KG</t>
  </si>
  <si>
    <t>TEVM28H</t>
  </si>
  <si>
    <t>TÁO ENVY MỸ 28 HG -9KG</t>
  </si>
  <si>
    <t>TEVM64H</t>
  </si>
  <si>
    <t>TÁO ENVY MỸ 64 HG -18KG</t>
  </si>
  <si>
    <t>TEVM72H</t>
  </si>
  <si>
    <t>TÁO ENVY MỸ 72 HG- 18KG</t>
  </si>
  <si>
    <t>NXPR3</t>
  </si>
  <si>
    <t>NHO XANH PERU 3J - 4KG</t>
  </si>
  <si>
    <t>TGLCC113</t>
  </si>
  <si>
    <t>TÁO GALA CON CÒ 113 -20KG</t>
  </si>
  <si>
    <t>TCRDK100</t>
  </si>
  <si>
    <t>TÁO NP CRIPS RED DEKEUR 100 -18K</t>
  </si>
  <si>
    <t>TXJYAS100</t>
  </si>
  <si>
    <t>TÁO XÁ NP JOYA AARSENT 100 - 18KG</t>
  </si>
  <si>
    <t>TEVM88H</t>
  </si>
  <si>
    <t>TÁO ENVY MỸ 88 TP HG- 18KG</t>
  </si>
  <si>
    <t>TXCR150</t>
  </si>
  <si>
    <t xml:space="preserve">TÁO XÁ NP CRIPS RED CORE 150- 18KG </t>
  </si>
  <si>
    <t>TAMOD72</t>
  </si>
  <si>
    <t>TÁO AMBROSIA ÔNG ĐỊA 72 - 18KG</t>
  </si>
  <si>
    <t>TAMOD80</t>
  </si>
  <si>
    <t>TÁO AMBROSIA ÔNG ĐỊA 80 - 18KG</t>
  </si>
  <si>
    <t>TAMOD88</t>
  </si>
  <si>
    <t>TÁO AMBROSIA ÔNG ĐỊA 88 - 18KG</t>
  </si>
  <si>
    <t>QAPH75</t>
  </si>
  <si>
    <t>QUÝT APH 75 - 7.3KG</t>
  </si>
  <si>
    <t>TXCRTD100</t>
  </si>
  <si>
    <t xml:space="preserve">TÁO XÁ NP CRIPS RED CORE THÙNG ĐỎ 100- 18KG </t>
  </si>
  <si>
    <t>TKLS</t>
  </si>
  <si>
    <t xml:space="preserve">TÁO GALA KHỈ LẪN SIZE -20KG </t>
  </si>
  <si>
    <t>TXCRB100</t>
  </si>
  <si>
    <t>TÁO XÁ NP CRIPS RED BOARD 100- 18KG</t>
  </si>
  <si>
    <t>DLB</t>
  </si>
  <si>
    <t>DƯA LƯỚI LOẠI B</t>
  </si>
  <si>
    <t>TRJNP90</t>
  </si>
  <si>
    <t>TÁO BA LAN 90 - 18KG</t>
  </si>
  <si>
    <t>TRJNPLS</t>
  </si>
  <si>
    <t>TÁO BA LAN LẪN SIZE - 18KG</t>
  </si>
  <si>
    <t>TRJNP80</t>
  </si>
  <si>
    <t>TÁO BA LAN 80 - 18KG</t>
  </si>
  <si>
    <t>TGLCC125</t>
  </si>
  <si>
    <t>TÁO GALA CON CÒ 125 -20KG</t>
  </si>
  <si>
    <t>NDO2J</t>
  </si>
  <si>
    <t>NHO ĐỎ PERU 2J</t>
  </si>
  <si>
    <t>TMAT</t>
  </si>
  <si>
    <t>TẮC MẬT</t>
  </si>
  <si>
    <t>TFRMT80</t>
  </si>
  <si>
    <t>TÁO NP FUJI RED MARTLET 80 - 18KG</t>
  </si>
  <si>
    <t>TNTH</t>
  </si>
  <si>
    <t>TÁO NHẬT THÙNG HỒNG - 5 KG</t>
  </si>
  <si>
    <t>TXK113</t>
  </si>
  <si>
    <t>TÁO XANH KHỈ 113</t>
  </si>
  <si>
    <t>TFWTH</t>
  </si>
  <si>
    <t>TÁO FUJI WOW THÙNG HỒNG - 5KG</t>
  </si>
  <si>
    <t>TCTH</t>
  </si>
  <si>
    <t>TÁO CHERY THÙNG HỒNG - 5KG</t>
  </si>
  <si>
    <t>NNTPR</t>
  </si>
  <si>
    <t>NHO NGÓN TAY PERU</t>
  </si>
  <si>
    <t>LUU5</t>
  </si>
  <si>
    <t>LỰU 5</t>
  </si>
  <si>
    <t>QAPH36</t>
  </si>
  <si>
    <t>QUÝT APH 36 - 7.3KG</t>
  </si>
  <si>
    <t>TXMGW100</t>
  </si>
  <si>
    <t>TÁO XANH MỸ GEE WHIZ 100-18KG</t>
  </si>
  <si>
    <t>TXCRB110</t>
  </si>
  <si>
    <t>TÁO XÁ NP CRIPS RED BOARD 110- 18KG</t>
  </si>
  <si>
    <t>TXCRFW</t>
  </si>
  <si>
    <t>TÁO XÁ NP CRIPS RED FRUIT WORK - 1.5KG</t>
  </si>
  <si>
    <t>TXCO44</t>
  </si>
  <si>
    <t>TÁO 5 GÓC CON ONG 44 -10KG</t>
  </si>
  <si>
    <t>CR</t>
  </si>
  <si>
    <t>CHERRY CHILE 2J - 5KG</t>
  </si>
  <si>
    <t>KWVP</t>
  </si>
  <si>
    <t>KIWI VÀNG SUNGOLD PHÁP - 5.7KG</t>
  </si>
  <si>
    <t>LS24</t>
  </si>
  <si>
    <t>LÊ SỮA 24 -15KG</t>
  </si>
  <si>
    <t>T5S125</t>
  </si>
  <si>
    <t>TÁO 5 GÓC SUPER 125-20KG</t>
  </si>
  <si>
    <t>T5S138</t>
  </si>
  <si>
    <t>TÁO 5 GÓC SUPER 138-20KG</t>
  </si>
  <si>
    <t>T5GLF100</t>
  </si>
  <si>
    <t>TÁO 5 GÓC LEFORE 100 -20KG</t>
  </si>
  <si>
    <t>TGMSTX100</t>
  </si>
  <si>
    <t>TÁO GALA MANSON THÙNG XANH 100 -20KG</t>
  </si>
  <si>
    <t>TGMSTX113</t>
  </si>
  <si>
    <t>TÁO GALA MANSON THÙNG XANH 113 -20KG</t>
  </si>
  <si>
    <t>TGMSR113</t>
  </si>
  <si>
    <t>TÁO GALA MỸ STAR RANCH 113-20KG</t>
  </si>
  <si>
    <t>TRJNP112</t>
  </si>
  <si>
    <t>TÁO BA LAN 112 - 18KG</t>
  </si>
  <si>
    <t>TRJNP126</t>
  </si>
  <si>
    <t>TÁO BA LAN 126 - 18KG</t>
  </si>
  <si>
    <t>T5GLF44</t>
  </si>
  <si>
    <t>TÁO 5 GÓC LEFORE 44 -10KG</t>
  </si>
  <si>
    <t>TGLXLS</t>
  </si>
  <si>
    <t>TÁO GALAXY LẪN SIZE - 20KG</t>
  </si>
  <si>
    <t>CRJ</t>
  </si>
  <si>
    <t>CHERRY CHILE 1J - 5KG</t>
  </si>
  <si>
    <t>NCTPA</t>
  </si>
  <si>
    <t xml:space="preserve">NHO CÀNH THOMPSON A </t>
  </si>
  <si>
    <t>NCTPB</t>
  </si>
  <si>
    <t>NHO CÀNH THOMPSON B</t>
  </si>
  <si>
    <t>NC</t>
  </si>
  <si>
    <t>NHO CUỐNG</t>
  </si>
  <si>
    <t>TGMSTX125</t>
  </si>
  <si>
    <t>TÁO GALA MANSON THÙNG XANH 125 -20KG</t>
  </si>
  <si>
    <t>BANG</t>
  </si>
  <si>
    <t xml:space="preserve">BÀNG </t>
  </si>
  <si>
    <t>HỘP</t>
  </si>
  <si>
    <t>TGLCG125</t>
  </si>
  <si>
    <t>TÁO GALA MỸ HONEY BEAR 125 -20KG</t>
  </si>
  <si>
    <t>TVTX8</t>
  </si>
  <si>
    <t>TÁO VÀNG NHẬT THÙNG XANH 8 -3KG</t>
  </si>
  <si>
    <t>TVTH8</t>
  </si>
  <si>
    <t>TÁO VÀNG NHẬT THÙNG HỒNG 8 -3KG</t>
  </si>
  <si>
    <t>TGLXPM113</t>
  </si>
  <si>
    <t>TÁO GALAXY PREMIUM 113- 20KG</t>
  </si>
  <si>
    <t>TGLXPM125</t>
  </si>
  <si>
    <t>TÁO GALAXY PREMIUM 125- 20KG</t>
  </si>
  <si>
    <t>TGLXPM138</t>
  </si>
  <si>
    <t>TÁO GALAXY PREMIUM 138- 20KG</t>
  </si>
  <si>
    <t>TVTH10</t>
  </si>
  <si>
    <t>TÁO VÀNG NHẬT THÙNG HỒNG 10-3KG</t>
  </si>
  <si>
    <t>TKN028</t>
  </si>
  <si>
    <t>TÁO KINSEI NHẬT 028</t>
  </si>
  <si>
    <t>TMN036</t>
  </si>
  <si>
    <t>TÁO MUTSU NHẬT 036</t>
  </si>
  <si>
    <t>TXCRTD120</t>
  </si>
  <si>
    <t xml:space="preserve">TÁO XÁ NP CRIPS RED CORE THÙNG ĐỎ 120- 18KG </t>
  </si>
  <si>
    <t>TXCRTD110</t>
  </si>
  <si>
    <t xml:space="preserve">TÁO XÁ NP CRIPS RED CORE THÙNG ĐỎ 110- 18KG </t>
  </si>
  <si>
    <t>CRD026</t>
  </si>
  <si>
    <t>CHERY ĐỎ NZ 026</t>
  </si>
  <si>
    <t>TXJYAS120</t>
  </si>
  <si>
    <t>TÁO XÁ NP JOYA AARSENT 120 - 18KG</t>
  </si>
  <si>
    <t>TFTC135</t>
  </si>
  <si>
    <t>TÁO  XÁ NP FUJI TRUCAPE 1135 -18KG</t>
  </si>
  <si>
    <t>TXTP113</t>
  </si>
  <si>
    <t>TÁO XANH TOPRED 113 -18KG</t>
  </si>
  <si>
    <t>CR3</t>
  </si>
  <si>
    <t>CHERY 3J -2.5KG</t>
  </si>
  <si>
    <t>T5GHB44</t>
  </si>
  <si>
    <t>TÁO 5 GÓC HONEY BEAR 44 -9KG</t>
  </si>
  <si>
    <t>TGMGVLS2A</t>
  </si>
  <si>
    <t>TÁO GALA MỸ GRAND VIEW LẪN SIZE 2A-20KG</t>
  </si>
  <si>
    <t>T5GDP100</t>
  </si>
  <si>
    <t>TÁO 5 GÓC DELIGHT PREMIUM 100-18KG</t>
  </si>
  <si>
    <t>TGMGV008</t>
  </si>
  <si>
    <t>TÁO GALA MỸ GRAND VIEW 2A100-3A100-2A138-20KG</t>
  </si>
  <si>
    <t>TGMGV05</t>
  </si>
  <si>
    <t>TÁO GALA MỸ GRAND VIEW 3A100-3A125-20KG</t>
  </si>
  <si>
    <t>TGMGV33</t>
  </si>
  <si>
    <t>TÁO GALA MỸ GRAND VIEW 2A113-3A113-20KG</t>
  </si>
  <si>
    <t>TGMGV53</t>
  </si>
  <si>
    <t>TÁO GALA MỸ GRAND VIEW 2A125-2A113-20KG</t>
  </si>
  <si>
    <t>TGMGV1003A</t>
  </si>
  <si>
    <t>TÁO GALA MỸ GRAND VIEW 3A 100-20KG</t>
  </si>
  <si>
    <t>TGMGV1133A</t>
  </si>
  <si>
    <t>TÁO GALA MỸ GRAND VIEW 3A 113-20KG</t>
  </si>
  <si>
    <t>TGMGV1132A</t>
  </si>
  <si>
    <t>TÁO GALA MỸ GRAND VIEW 2A 113-20KG</t>
  </si>
  <si>
    <t>TVTX10</t>
  </si>
  <si>
    <t>TÁO VÀNG NHẬT THÙNG XANH 10- 3KG</t>
  </si>
  <si>
    <t>TGMGV1252A</t>
  </si>
  <si>
    <t>TÁO GALA MỸ GRAND VIEW 2A 125-20KG</t>
  </si>
  <si>
    <t>TGMGV1253A</t>
  </si>
  <si>
    <t>TÁO GALA MỸ GRAND VIEW 3A 125-20KG</t>
  </si>
  <si>
    <t>TGMGV1002A</t>
  </si>
  <si>
    <t>TÁO GALA MỸ GRAND VIEW 2A 100-20KG</t>
  </si>
  <si>
    <t>TOJP125</t>
  </si>
  <si>
    <t>TÁO ORGANIC JULIET PHÁP 125 -18KG</t>
  </si>
  <si>
    <t>CKTXLS</t>
  </si>
  <si>
    <t xml:space="preserve">CAM KIẾNG  LẪN SIZE - 14KG </t>
  </si>
  <si>
    <t>LSLS</t>
  </si>
  <si>
    <t>LÊ SỮA LẪN SIZE - 15KG</t>
  </si>
  <si>
    <t>LHQF34</t>
  </si>
  <si>
    <t>LÊ HÀN QUỐC HN FRESH 34 -15KG</t>
  </si>
  <si>
    <t>LHQF32</t>
  </si>
  <si>
    <t>LÊ HÀN QUỐC HN FRESH 32 -15KG</t>
  </si>
  <si>
    <t>LHQF28</t>
  </si>
  <si>
    <t>LÊ HÀN QUỐC HN FRESH 28 -15KG</t>
  </si>
  <si>
    <t>T5GDP125</t>
  </si>
  <si>
    <t>TÁO 5 GÓC DELIGHT PREMIUM 125-20KG</t>
  </si>
  <si>
    <t>CRLRF2830</t>
  </si>
  <si>
    <t>CHERRY ÚC LAPINS REID FRUIT 28-30 -5KG</t>
  </si>
  <si>
    <t>CRLRF3032</t>
  </si>
  <si>
    <t>CHERRY ÚC LAPINS REID FRUIT 30-32 -2KG</t>
  </si>
  <si>
    <t>TXCRTX100</t>
  </si>
  <si>
    <t xml:space="preserve">TÁO XÁ NP CRIPS RED CORE THÙNG XANH 100- 18KG </t>
  </si>
  <si>
    <t>TXCRTX110</t>
  </si>
  <si>
    <t xml:space="preserve">TÁO XÁ NP CRIPS RED CORE THÙNG XANH 110- 18KG </t>
  </si>
  <si>
    <t>TXMGW80</t>
  </si>
  <si>
    <t>TÁO XANH MỸ GEE WHIZ 80-20KG</t>
  </si>
  <si>
    <t>LHQF30</t>
  </si>
  <si>
    <t>LÊ HÀN QUỐC HN FRESH 30 -15KG</t>
  </si>
  <si>
    <t>TAM403A</t>
  </si>
  <si>
    <t>TÁO AMBROSIA FAIRVIEW 40 3A</t>
  </si>
  <si>
    <t>TGMGV1383A</t>
  </si>
  <si>
    <t>TÁO GALA MỸ GRAND VIEW 3A 138-20KG</t>
  </si>
  <si>
    <t>TGMGV385</t>
  </si>
  <si>
    <t>TÁO GALA MỸ GRAND VIEW 2A113-2A138-3A125-20KG</t>
  </si>
  <si>
    <t>TGMGV538</t>
  </si>
  <si>
    <t>TÁO GALA MỸ GRAND VIEW 2A125-2A113-2A138-20KG</t>
  </si>
  <si>
    <t>LHQFLS</t>
  </si>
  <si>
    <t>LÊ HÀN QUỐC HN FRESH LÃN SIZE -15KG</t>
  </si>
  <si>
    <t>TKR88</t>
  </si>
  <si>
    <t>TÁO KORU 88 - 18KG</t>
  </si>
  <si>
    <t>TXCO113</t>
  </si>
  <si>
    <t>TÁO 5 GÓC CON ONG 113 -20KG</t>
  </si>
  <si>
    <t>TXCR135</t>
  </si>
  <si>
    <t xml:space="preserve">TÁO XÁ NP CRIPS RED CORE 135- 18KG </t>
  </si>
  <si>
    <t>T5GTT100</t>
  </si>
  <si>
    <t>TÁO 5 GÓC TELSTAR 100 -20KG</t>
  </si>
  <si>
    <t>TXCO40</t>
  </si>
  <si>
    <t>TÁO 5 GÓC CON ONG 40 -10KG</t>
  </si>
  <si>
    <t>TXCO36</t>
  </si>
  <si>
    <t>TÁO 5 GÓC CON ONG 36 -10KG</t>
  </si>
  <si>
    <t>CR2.5</t>
  </si>
  <si>
    <t>CHERRY CHILE 2.5KG</t>
  </si>
  <si>
    <t>T5GDP113</t>
  </si>
  <si>
    <t>TÁO 5 GÓC DELIGHT PREMIUM 113-18KG</t>
  </si>
  <si>
    <t>TEVM100H</t>
  </si>
  <si>
    <t>TÁO ENVY MỸ 100 HG - 9KG</t>
  </si>
  <si>
    <t>NXST</t>
  </si>
  <si>
    <t>NHO XANH NP STARSOUTH - 4.5KG</t>
  </si>
  <si>
    <t>LHQ9</t>
  </si>
  <si>
    <t>LÊ HÀN QUỐC 9- 5KG</t>
  </si>
  <si>
    <t>TXCRWH120</t>
  </si>
  <si>
    <t>TÁO XÁ NP CRIPS RED WOLFHEART 120- 18KG</t>
  </si>
  <si>
    <t>T5GDP138</t>
  </si>
  <si>
    <t>TÁO 5 GÓC DELIGHT PREMIUM 138-20KG</t>
  </si>
  <si>
    <t>TEVM100A</t>
  </si>
  <si>
    <t>TÁO ENVY MỸ 100 TP AG- 18KG</t>
  </si>
  <si>
    <t>TEVM24S</t>
  </si>
  <si>
    <t>TÁO ENVY MỸ 24 SG - 9KG</t>
  </si>
  <si>
    <t>CACGM40</t>
  </si>
  <si>
    <t>CAM AI CẬP GREEN MOVE 40 - 14KG</t>
  </si>
  <si>
    <t>CACGM48</t>
  </si>
  <si>
    <t>CAM AI CẬP GREEN MOVE 48 - 14KG</t>
  </si>
  <si>
    <t>CACGM56</t>
  </si>
  <si>
    <t>CAM AI CẬP GREEN MOVE 56 -14KG</t>
  </si>
  <si>
    <t>TAM32</t>
  </si>
  <si>
    <t>TÁO AMBROSIA 32  -18KG</t>
  </si>
  <si>
    <t>TCRDC120</t>
  </si>
  <si>
    <t>TÁO XÁ NP CRIP RED DELECTA 120 - 18KG</t>
  </si>
  <si>
    <t>TXMGW88</t>
  </si>
  <si>
    <t>TÁO XANH MỸ GEE WHIZ 88-20KG</t>
  </si>
  <si>
    <t>NDPR1</t>
  </si>
  <si>
    <t>NHO ĐỎ PERU NUNA 1J</t>
  </si>
  <si>
    <t>NDPR2</t>
  </si>
  <si>
    <t>NHO ĐỎ PERU NUNA 2J</t>
  </si>
  <si>
    <t>T5GDPM138</t>
  </si>
  <si>
    <t>TÁO 5 GÓC DELIGHT PREMIUM 138-18KG</t>
  </si>
  <si>
    <t>T5GDP83</t>
  </si>
  <si>
    <t>TÁO 5 GÓC DELIGHT PREMIUM 138A-113B-18KG</t>
  </si>
  <si>
    <t>T5GDLLSZ</t>
  </si>
  <si>
    <t>TÁO 5 GÓC DELIGHT LẪN SIZE</t>
  </si>
  <si>
    <t>T5GDP5835</t>
  </si>
  <si>
    <t>TÁO 5 GÓC DELIGHT PREMIUM 125A-138A-113A-125B - 18KG</t>
  </si>
  <si>
    <t>TXC10</t>
  </si>
  <si>
    <t>TÁO XANH CHUÔNG 10 KG</t>
  </si>
  <si>
    <t>TGMGV1382A</t>
  </si>
  <si>
    <t>TÁO GALA MỸ GRAND VIEW 2A 138-20KG</t>
  </si>
  <si>
    <t>TAMTX72</t>
  </si>
  <si>
    <t>TÁO AMBROSIA THÙNG XANH 72 3A -20KG</t>
  </si>
  <si>
    <t>TAMTX88</t>
  </si>
  <si>
    <t>TÁO AMBROSIA THÙNG XANH 88 3A-20KG</t>
  </si>
  <si>
    <t>TAMPTX113</t>
  </si>
  <si>
    <t>TÁO AMBROSIA PREMIUM THÙNG XANH 113-20KG</t>
  </si>
  <si>
    <t>TAMPTX72</t>
  </si>
  <si>
    <t>TÁO AMBROSIA PREMIUM THÙNG XANH 72- 20KG</t>
  </si>
  <si>
    <t>TAMTX80</t>
  </si>
  <si>
    <t>TÁO AMBROSIA THÙNG XANH 80 3A-20KG</t>
  </si>
  <si>
    <t>TAMTX100</t>
  </si>
  <si>
    <t>TÁO AMBROSIA THÙNG XANH 100 3A-20KG</t>
  </si>
  <si>
    <t>CACGMLS</t>
  </si>
  <si>
    <t>CAM AI CẬP GREEN MOVE LẪN SIZE -14KG</t>
  </si>
  <si>
    <t>NXNPCTD</t>
  </si>
  <si>
    <t xml:space="preserve">NHO XANH NP CORE THÙNG ĐEN </t>
  </si>
  <si>
    <t>T5GTD100</t>
  </si>
  <si>
    <t>TÁO 5 GÓC TOP RED 100 - 18KG</t>
  </si>
  <si>
    <t>T5GST88</t>
  </si>
  <si>
    <t>TÁO 5 GÓC STEMILT 88-18KG</t>
  </si>
  <si>
    <t>T5GST72</t>
  </si>
  <si>
    <t>TÁO 5 GÓC STEMILT 72-18KG</t>
  </si>
  <si>
    <t>TYY150</t>
  </si>
  <si>
    <t>TÁO XÁ NP YOYA 150- 18KG</t>
  </si>
  <si>
    <t>TXCRB120</t>
  </si>
  <si>
    <t>TÁO XÁ NP CRIPS RED BOARD 120- 18KG</t>
  </si>
  <si>
    <t>TGLX1250A</t>
  </si>
  <si>
    <t>TÁO GALAXY 125 0A - 20KG</t>
  </si>
  <si>
    <t>TGLX1380A</t>
  </si>
  <si>
    <t>TÁO GALAXY 138 0A - 20KG</t>
  </si>
  <si>
    <t>TMGWLS</t>
  </si>
  <si>
    <t>TÁO GALA MỸ GEE WHIZ LẪN SIZE-20KG</t>
  </si>
  <si>
    <t>CAA48</t>
  </si>
  <si>
    <t>CAM NAVEL AIR ACHIEF 48 -18KG</t>
  </si>
  <si>
    <t>TGLX1000A</t>
  </si>
  <si>
    <t>TÁO GALAXY 100 0A - 20KG</t>
  </si>
  <si>
    <t>TGLX1130A</t>
  </si>
  <si>
    <t>TÁO GALAXY 113 0A - 20KG</t>
  </si>
  <si>
    <t>TGDV100</t>
  </si>
  <si>
    <t>TÁO GÓC DOVEX 100 -20KG</t>
  </si>
  <si>
    <t>T5GLF40</t>
  </si>
  <si>
    <t>TÁO 5 GÓC LEFORE 40 -10KG</t>
  </si>
  <si>
    <t>TXMGW1002</t>
  </si>
  <si>
    <t>TÁO XANH MỸ GEE WHIZ 100-20KG</t>
  </si>
  <si>
    <t>CCGM40</t>
  </si>
  <si>
    <t>CAM CARA GENESIS MAFA 40  - 16KG</t>
  </si>
  <si>
    <t>CCGM48</t>
  </si>
  <si>
    <t>CAM CARA GENESIS MAFA 48  - 16KG</t>
  </si>
  <si>
    <t>TGC10L1</t>
  </si>
  <si>
    <t>TÁO GÓC CHUÔNG 10KG LOẠI 1-10KG</t>
  </si>
  <si>
    <t>TGLGG113</t>
  </si>
  <si>
    <t>TÁO GALA G&amp;G 113 - 18KG</t>
  </si>
  <si>
    <t>TGLGGLS</t>
  </si>
  <si>
    <t>TÁO GALA G&amp;G LẪN SIZE - 18KG</t>
  </si>
  <si>
    <t>TPLGW100</t>
  </si>
  <si>
    <t>TÁO PINK LADY GEE WHIZ 100- 20KG</t>
  </si>
  <si>
    <t>TGMSTX138</t>
  </si>
  <si>
    <t>TÁO GALA MANSON THÙNG XANH 138 -20KG</t>
  </si>
  <si>
    <t>TAMLS</t>
  </si>
  <si>
    <t>TÁO AMBROSIA FAIRVIEW LẪN SIZE</t>
  </si>
  <si>
    <t>TGMSTX88</t>
  </si>
  <si>
    <t>TÁO GALA MANSON THÙNG XANH 88 -20KG</t>
  </si>
  <si>
    <t>TGLGG125</t>
  </si>
  <si>
    <t>TÁO GALA G&amp;G 125 - 18KG</t>
  </si>
  <si>
    <t>TGLGG138</t>
  </si>
  <si>
    <t>TÁO GALA G&amp;G 138 - 18KG</t>
  </si>
  <si>
    <t>T5GLF113</t>
  </si>
  <si>
    <t>TÁO 5 GÓC LEFORE 113 -20KG</t>
  </si>
  <si>
    <t>TPLGW113</t>
  </si>
  <si>
    <t>TÁO PINK LADY GEE WHIZ 113- 20KG</t>
  </si>
  <si>
    <t>TXCRBLS</t>
  </si>
  <si>
    <t>TÁO XÁ NP CRIPS RED BOARD LẪN SIZE- 18KG</t>
  </si>
  <si>
    <t>TXCRLS</t>
  </si>
  <si>
    <t xml:space="preserve">TÁO XÁ NP CRIPS RED CORE LẪN SIZE - 18KG </t>
  </si>
  <si>
    <t>CR2JD</t>
  </si>
  <si>
    <t>CHERY CHILE 2JD -5KG</t>
  </si>
  <si>
    <t>TRJNP100</t>
  </si>
  <si>
    <t>TÁO BA LAN 100 - 18KG</t>
  </si>
  <si>
    <t>NXU</t>
  </si>
  <si>
    <t>NHO XANH ÚC</t>
  </si>
  <si>
    <t>CNGM40</t>
  </si>
  <si>
    <t>CAM NAVEL AC GREEN MAFA 40 - 15KG</t>
  </si>
  <si>
    <t>CNGM48</t>
  </si>
  <si>
    <t>CAM NAVEL AC GREEN MAFA 48 - 15KG</t>
  </si>
  <si>
    <t>QTGM50</t>
  </si>
  <si>
    <t>QUÝT TANGO AC GREEN MAFA 50 - 10KG</t>
  </si>
  <si>
    <t>QTGM60</t>
  </si>
  <si>
    <t>QUÝT TANGO AC GREEN MAFA 60 - 10KG</t>
  </si>
  <si>
    <t>Q2PH80</t>
  </si>
  <si>
    <t>QUÝT 2PH 80</t>
  </si>
  <si>
    <t>CRD028</t>
  </si>
  <si>
    <t>CHERY ĐỎ NZ 028</t>
  </si>
  <si>
    <t>LHS</t>
  </si>
  <si>
    <t>LÊ HÀN SALE</t>
  </si>
  <si>
    <t>CAC48</t>
  </si>
  <si>
    <t>CAM AIR CHIEF 48 -20KG</t>
  </si>
  <si>
    <t>CR3JD</t>
  </si>
  <si>
    <t>CHERY CHILE 3JD -2.5KG</t>
  </si>
  <si>
    <t>NDAXL</t>
  </si>
  <si>
    <t>NHO ĐEN NP ANGON XL - 4.5KG</t>
  </si>
  <si>
    <t>NDAXXL</t>
  </si>
  <si>
    <t>NHO ĐEN NP ANGON XXL - 4.5KG</t>
  </si>
  <si>
    <t>NXSGXL</t>
  </si>
  <si>
    <t>NHO XANH NP SWEET GLOBE CORE XL - 4.5KG</t>
  </si>
  <si>
    <t>NXSGXXL</t>
  </si>
  <si>
    <t>NHO XANH NP SWEET GLOBE CORE XXL - 4.5KG</t>
  </si>
  <si>
    <t>TXCRFW100</t>
  </si>
  <si>
    <t>TÁO XÁ NP CRIP RED FRUIT WORKS 100 - 18KG</t>
  </si>
  <si>
    <t>TXCRFW110</t>
  </si>
  <si>
    <t>TÁO XÁ NP CRIP RED FRUIT WORKS 110 - 18KG</t>
  </si>
  <si>
    <t>TXCRFW120</t>
  </si>
  <si>
    <t>TÁO XÁ NP CRIP RED FRUIT WORKS 120 - 18KG</t>
  </si>
  <si>
    <t>TXCRFWLS</t>
  </si>
  <si>
    <t>TÁO XÁ NP CRIP RED FRUIT WORKS LẪN SIZE - 18KG</t>
  </si>
  <si>
    <t>DL</t>
  </si>
  <si>
    <t>DƯA LƯỚI L</t>
  </si>
  <si>
    <t>TS20TV</t>
  </si>
  <si>
    <t xml:space="preserve">TÁO SALE 20KG - THÙNG VÀNG </t>
  </si>
  <si>
    <t>TXCRFW70</t>
  </si>
  <si>
    <t>TÁO XÁ NP CRIP RED FRUIT WORKS 70- 18KG</t>
  </si>
  <si>
    <t>TXCRFW80</t>
  </si>
  <si>
    <t>TÁO XÁ NP CRIP RED FRUIT WORKS 80- 18KG</t>
  </si>
  <si>
    <t>TXCRFW90</t>
  </si>
  <si>
    <t>TÁO XÁ NP CRIP RED FRUIT WORKS 90- 18KG</t>
  </si>
  <si>
    <t>CR2JD2.5</t>
  </si>
  <si>
    <t>CHERY CHILE 2JD -2.5KG</t>
  </si>
  <si>
    <t>CSF3J</t>
  </si>
  <si>
    <t>CHERRY SAN FRANCISCO 3J -5KG</t>
  </si>
  <si>
    <t>NDTHXL</t>
  </si>
  <si>
    <t>NHO ĐEN NP THÙNG HỒNG XL</t>
  </si>
  <si>
    <t>QAPHLS</t>
  </si>
  <si>
    <t>QUÝT APH LẪN SIZE</t>
  </si>
  <si>
    <t>NDNPDXL</t>
  </si>
  <si>
    <t>NHO ĐEN NP DOLE XL - 4.5KG</t>
  </si>
  <si>
    <t>NXTGXXL</t>
  </si>
  <si>
    <t>NHO XANH THE GRAPE XXL - 4.5KG</t>
  </si>
  <si>
    <t>CACMF40</t>
  </si>
  <si>
    <t>CAM AI CẬP MAFA 40 -15KG</t>
  </si>
  <si>
    <t>CACMF48</t>
  </si>
  <si>
    <t>CAM AI CẬP MAFA 48 -15KG</t>
  </si>
  <si>
    <t>NXTGXl</t>
  </si>
  <si>
    <t>NHO XANH THE GRAPE XL - 4.5KG</t>
  </si>
  <si>
    <t>TNPCRFW80</t>
  </si>
  <si>
    <t>TÁO XÁ NP CRIP RED FRUITWAYS 80-18KG</t>
  </si>
  <si>
    <t>TNPCRFW90</t>
  </si>
  <si>
    <t>TÁO XÁ NP CRIP RED FRUITWAYS 90-18KG</t>
  </si>
  <si>
    <t>TNPCRFW100</t>
  </si>
  <si>
    <t>TÁO XÁ NP CRIP RED FRUITWAYS 100-18KG</t>
  </si>
  <si>
    <t>TNPCRFW110</t>
  </si>
  <si>
    <t>TÁO XÁ NP CRIP RED FRUITWAYS 110-18KG</t>
  </si>
  <si>
    <t>NDF1J</t>
  </si>
  <si>
    <t>NHO ĐỎ FEGUIRRI 1J</t>
  </si>
  <si>
    <t>NDF2J</t>
  </si>
  <si>
    <t>NHO ĐỎ FEGUIRRI 2J</t>
  </si>
  <si>
    <t>TFJN30</t>
  </si>
  <si>
    <t>TÁO FUIJ WOW NƠ 30 - 10KG</t>
  </si>
  <si>
    <t>NDM1J</t>
  </si>
  <si>
    <t>NHO ĐỎ MÈO 1J</t>
  </si>
  <si>
    <t>NDM2J</t>
  </si>
  <si>
    <t>NHO ĐỎ MÈO 2J</t>
  </si>
  <si>
    <t>NDASVXXL</t>
  </si>
  <si>
    <t>NHO ĐEN NP ASV XXL - 4.5KG</t>
  </si>
  <si>
    <t>NDRV2J</t>
  </si>
  <si>
    <t>NHO ĐỎ RỖ V 2J -8.6 KG</t>
  </si>
  <si>
    <t>NDFWXL</t>
  </si>
  <si>
    <t>NHO ĐEN NP FRESHWORLD XL -4.5KG</t>
  </si>
  <si>
    <t>T5GK40</t>
  </si>
  <si>
    <t>TÁO 5 GÓC KHỈ 40 -10KG</t>
  </si>
  <si>
    <t>TR164</t>
  </si>
  <si>
    <t>TÁO ROCKIT NZ 16/4</t>
  </si>
  <si>
    <t>NDF2UXL</t>
  </si>
  <si>
    <t>NHO ĐEN NP FRUIT 2U XL - 4.5KG</t>
  </si>
  <si>
    <t>NXTG</t>
  </si>
  <si>
    <t>NHO NGÓN TAY THE GRAP</t>
  </si>
  <si>
    <t>NDRV1J</t>
  </si>
  <si>
    <t>NHO ĐỎ RỖ V 1J -8.6 KG</t>
  </si>
  <si>
    <t>T5GTD113</t>
  </si>
  <si>
    <t>TÁO 5 GÓC TOP RED 113 -18KG</t>
  </si>
  <si>
    <t>TPLGW88</t>
  </si>
  <si>
    <t>TÁO PINK LADY GEE WHIZ 88- 20KG</t>
  </si>
  <si>
    <t>CRDT2JD</t>
  </si>
  <si>
    <t>CHERY ĐỎ TRICYCLE 2JD - 5KG</t>
  </si>
  <si>
    <t>CRDT3JD</t>
  </si>
  <si>
    <t>CHERY ĐỎ TRICYCLE 3JD - 5KG</t>
  </si>
  <si>
    <t>CRLS6</t>
  </si>
  <si>
    <t>CHERY CHILE LẪN SIZE - 2KG</t>
  </si>
  <si>
    <t>CR2JD6</t>
  </si>
  <si>
    <t>CHERRY CHILE 2JD - 2KG</t>
  </si>
  <si>
    <t>CR1JD6</t>
  </si>
  <si>
    <t>CHERRY CHILE 1JD - 2KG</t>
  </si>
  <si>
    <t>T5GK44</t>
  </si>
  <si>
    <t>TÁO 5 GÓC KHỈ 44 -10KG</t>
  </si>
  <si>
    <t>T5GSR36</t>
  </si>
  <si>
    <t>TÁO 5 GÓC STARR RANCH 36 -10KG</t>
  </si>
  <si>
    <t>CR1JD</t>
  </si>
  <si>
    <t>CHERY CHILE 1JD -5KG</t>
  </si>
  <si>
    <t>CR3JD6</t>
  </si>
  <si>
    <t>CHERRY CHILE 3JD - 2KG</t>
  </si>
  <si>
    <t>CR4JD6</t>
  </si>
  <si>
    <t>CHERRY CHILE 4JD - 2KG</t>
  </si>
  <si>
    <t>NDVF1J</t>
  </si>
  <si>
    <t>NHO ĐỎ VERFRUIT 1J - 8.2KG</t>
  </si>
  <si>
    <t>NDASVXL</t>
  </si>
  <si>
    <t>NHO ĐEN NP ASV XL - 4.5KG</t>
  </si>
  <si>
    <t>T5GTG100</t>
  </si>
  <si>
    <t>TÁO 5 GÓC TIGER 100 - 18KG</t>
  </si>
  <si>
    <t>NDF4UXL</t>
  </si>
  <si>
    <t>NHO ĐEN NP FRUIT 4U XL - 4.5 KG</t>
  </si>
  <si>
    <t>NDTXL</t>
  </si>
  <si>
    <t>NHO ĐEN NP TWEESPRUIT XL - 4.5KG</t>
  </si>
  <si>
    <t>NXCMXXL</t>
  </si>
  <si>
    <t>NHO XANH NP CRISP MODDERDRIFT XXL - 4.5KG</t>
  </si>
  <si>
    <t>`</t>
  </si>
  <si>
    <t>TỔNG HỢP NXT NGÀY 21/02/2022 KHO MINI</t>
  </si>
  <si>
    <t>MãHH</t>
  </si>
  <si>
    <t>Tồn Đầu kỳ</t>
  </si>
  <si>
    <t>NHẬP VK</t>
  </si>
  <si>
    <t>Nhập NCQ</t>
  </si>
  <si>
    <t xml:space="preserve">NHẤT NAM </t>
  </si>
  <si>
    <t>Nhập SW</t>
  </si>
  <si>
    <t>Nhập CLK</t>
  </si>
  <si>
    <t>Nhập TL</t>
  </si>
  <si>
    <t>ĐỔI VỎ</t>
  </si>
  <si>
    <t>Xuất bán</t>
  </si>
  <si>
    <t>Xuất điều chuyển</t>
  </si>
  <si>
    <t>Tồn cuối kỳ</t>
  </si>
  <si>
    <t>CHÊNH</t>
  </si>
  <si>
    <t>THỪA 1 03/02</t>
  </si>
  <si>
    <t>KHỚP LỆCH SIZE</t>
  </si>
  <si>
    <t>THỪA 1 17/02</t>
  </si>
  <si>
    <t>THIẾU 1 11/02, THIẾU 6 18/02, THIẾU 1 20/02</t>
  </si>
  <si>
    <t>THIẾU 1 04/02, THIẾU 22 06/02</t>
  </si>
  <si>
    <t>THIẾU 1 13/02</t>
  </si>
  <si>
    <t>THIẾU 2 19/02</t>
  </si>
  <si>
    <t>THIẾU 1 19/02, THỪA 105 20/02</t>
  </si>
  <si>
    <t>THIẾU 1 19/02</t>
  </si>
  <si>
    <t>THỪA 3 208/02</t>
  </si>
  <si>
    <t>THIẾU 9 20/02</t>
  </si>
  <si>
    <t>THIẾU 1 19/02, THIẾU 96 20/02</t>
  </si>
  <si>
    <t>THỪA 1 20/02</t>
  </si>
  <si>
    <t>THỪA 1 07/02</t>
  </si>
  <si>
    <t>THIẾU 2 04/02</t>
  </si>
  <si>
    <t>THỪA 3 11/02, THỪA 1 14/02</t>
  </si>
  <si>
    <t>THỪA 3 08/02, THỪA 4 12/2, THỪA 3 13/02, THIẾU 2 17/02, THIEUS 3 20/02</t>
  </si>
  <si>
    <t>THỪA 3 05/02, THIẾU 21 07/02, THỪA 13 08/02, THỪA 6 10/02, THIẾU 5 11/02, THỪA 2 12/2, THỪA 11 1/02, THỪA 12 15/02, THIẾU 4 17/02</t>
  </si>
  <si>
    <t>THỪA 3 05/02, THỪA 9 07/02, THIẾU 13 08/02, THIẾU 6 09/02, THIẾU 4 10/02, THỪA 1 11/02, THIẾU 4 12/2, THIẾU 16 15/02, THỪA 9 16/02, THỪA 13 17/02</t>
  </si>
  <si>
    <t>THỪA 4 03/02, THIẾU 2 04/02, THIẾU 3 05/02, THỪA 5 06/02, THỪA 4 07/02, THỪA 5 08/02, THỪA 4 09/02</t>
  </si>
  <si>
    <t>THỪA 4 04/02</t>
  </si>
  <si>
    <t>THỪA 1 02/02, THỪA 10 03/02, THỪA 8 04/02, THỪA 29 05/02, THỪA 30 06/02, THỪA 41 07/02, THỪA 29 08/02, THỪA 41 09/02, THỪA 31 10/02, THỪA 40 12/2 THIẾU 41 13/02, THỪA 38 14/02, THỪA 39 15/02, THỪA 36 18/02 THỪA 37 16/02, THỪA 36 17/02, THỪA 53 20/02</t>
  </si>
  <si>
    <t>THỪA 7 07/02, THỪA 4 08/02, THỪA 18 10/02, THỪA 4 12/2, THỪA 8 13/02, THỪA 11 14/02, THỪA 12 15/02, THỪA 14 17/02, THỪA 13 18/02, THIẾU 4 20/02</t>
  </si>
  <si>
    <t>THỪA 1 02/02,THIẾU 7 03/02, THIẾU 5 04/02, THIẾU 27 05/02, THIẾU 28 06/02, THIẾU 48 07/02, THIẾU 31 08/02, THIẾU 48 09/02</t>
  </si>
  <si>
    <t>THIẾU 1 11/02, THIẾU  1 19/02</t>
  </si>
  <si>
    <t>THỪA 1 02/02, THƯA 2 04/02, THỪA 1 06/02, THIẾU 3 07/02, THỪA 1 09/02, THỪA 2 12/02, THIẾU 2 14/02, THỪA 1 15/02, THỪA 58 18/02, KHỚP LỆCH SIZE</t>
  </si>
  <si>
    <t>THỪA 3 08/02, THỪA 2 15/02, KHỚP LỆCH SIZE</t>
  </si>
  <si>
    <t>THIẾU 1 03/02, THỪA 17 05/02, THỪA 9 07/02, THIẾU 2 08/02, KHỚP LỆCH SIZE THỪA 3 10/02, THỪA 1 12/2, THỪA 2 13/02 , KHỚP LỆCH SIZE, THỪA 2 16/02, KHỚP LỆCH SIZE</t>
  </si>
  <si>
    <t>THỪA 3 02/02, THỪA 11 03/02, THIẾU 6 04/02, THIẾU 26 05/02, THIẾU 14 06/02, THIẾU 15 07/02, THIẾU 11 08/02, THIẾU 12 10/02, THIẾU 14 11/02, THIẾU 11 13/02, THIẾU 14 14/02, THIẾU 64 18/02, THIẾU 65 19/02, THIẾU 9 20/02</t>
  </si>
  <si>
    <t>THIẾU 2 02/02, THỪA 7 03/02, THIẾU 54 04/02,THỪA 31 06/02, THỪA 32 07/02, THỪA 28 08/02, THỪA 37 09/02, THỪA 28 10/02, THỪA 35 11/02, THÙA 40 12/02, THỪA 25 13/02, THỪA 40 14/02, THỪA 37 15/02, THỪA 32 16/02, THỪA 30 17/02, THỪA 31 18/02, THỪA 22 19/02, THỪA 28 20/02</t>
  </si>
  <si>
    <t>○</t>
  </si>
  <si>
    <t>THIẾU 5 02/02, THIẾU 7 03/02, THỪA 14 04/02, THIẾU 39 05/02, THIẾU 34 06/02, THIẾU 33 07/02, THIẾU 23 08/02, THIẾU 22 09/02,THIẾU 25 10/02, THIẾU 25 11/02, THIẾU 23 12/02, THIẾU 24 13/02, THIẾU 22 15/02, THIẾU 23 16/02, THIẾU 25 17/02, THIẾU 20 18/02</t>
  </si>
  <si>
    <t>THIẾU 1 09/02</t>
  </si>
  <si>
    <t>THỪA 5 16/02, THIẾU 2 17/02</t>
  </si>
  <si>
    <t>THIẾU 5 16/02, THỪA 4 17/02, THIẾU 3 20/02</t>
  </si>
  <si>
    <t>THỪA 21 18/02, THỪA 6 19/02, THIẾU 5 20/02</t>
  </si>
  <si>
    <t>THIẾU 14 11/02, THIẾU 6 12/2, THỪA 7 13/02, THIẾU 5 15/02, THIẾU 9 16/02, THIẾU 6 17/02, THIẾU 11 18/02, THIẾU 12 19/02, THIẾU 10 20/02</t>
  </si>
  <si>
    <t>THIẾU 3 11/02, THIẾU 24 12/2, THIẾU 2 15/02</t>
  </si>
  <si>
    <t>THIẾU 1 02/02, THỪA 3 04/02, THIẾU 1 05/02</t>
  </si>
  <si>
    <t>THIẾU 1 02/02, THỪA 3 04/02, THIẾU 1 05/02, THỪA 1 12/2, KHỚP LỆCH SIZE, THỪA 1 15/02, KHỚP LỆCH SIZE, THIẾU 14 17/02, THỪA 5 18/02, THỪA 7 19/02, THỪA 5 20/02</t>
  </si>
  <si>
    <t>THỪA 25 06/02, THIẾU 74 07/02, THIẾU 17 08/02, THIẾU 1 09/02, THỪA 6 10/02, THỪA 11 11/02, THỪA 9 12/2, THỪA 6 13/02, THIẾU 1 15/02, KHỚP LỆCH SIZE, THIẾU 1 17/02, KHỚP LỆCH SIZE, THIẾU 3 19/02, THIẾU 8 20/02</t>
  </si>
  <si>
    <t>THIẾU 1 06/02, KHỚP LỆCH SIZE, THỪA 9 08/02, THIẾU 3 09/02, THỪA 31 10/02, THỪA 29 11/02, THỪA 19 12/2, THỪA 3 15/02</t>
  </si>
  <si>
    <t>THIẾU 3 16/02, THỪA 2 17/02, THIẾU 2 18/02</t>
  </si>
  <si>
    <t>THIẾU 1 13/02, KHỚP LỆCH SIZE, THỪA 7 15/02, KHỚP LỆCH SIZE, THỪA 3 17/02, THỪA 4 19/02</t>
  </si>
  <si>
    <t>THỪA 1 02/02, THỪA 3 03/02, THIẾU 6 04/02, THIẾU 5 05/02, THIẾU 4 06/02, THIẾU 5 07/02 , THIẾU 10 09/02, THIẾU 5 10/02, KHỚP LỆCH SIZE, THIẾU 5 17/02</t>
  </si>
  <si>
    <t>THIẾU 5 16/02</t>
  </si>
  <si>
    <t>THỪA 1 02/02, THỪA 2 03/02, THỪA 1 04/02, THỪA 9 05/02, THIẾU 1 05/02, KHỚP LỆCH SIZE, THỪA 3 09/02, THIẾU 5 11/02, KHỚP LỆCH SIZE, THIẾU 4 13/02, THỪA 1 14/02, THIẾU 4 15/02, THỪA 1 16/02</t>
  </si>
  <si>
    <t xml:space="preserve"> </t>
  </si>
  <si>
    <t>THIẾU 1 05/02</t>
  </si>
  <si>
    <t>THIẾU 1 04/02, KHỚP LỆCH SIZE</t>
  </si>
  <si>
    <t>KHỚP LÊỆCH SIZE, THỪA 1 04/02, KHỚP LỆCH SIZE, THIẾU 1 07/02, KHỚP LỆCH SIZE, THIẾU 6 17/02, THIÊU 5 19/02, THIẾU 2 20/02</t>
  </si>
  <si>
    <t>KHỚP LỆCH SIZE, THIẾU 1 16/02, KHỚP LỆCH SIZE</t>
  </si>
  <si>
    <t>THỪA 1 03/02, THỪA 2 18/02, THỪA 1 19/02</t>
  </si>
  <si>
    <t>THIẾU 1 14/02</t>
  </si>
  <si>
    <t>THIẾU 1 03/02</t>
  </si>
  <si>
    <t>THIẾU 7 17/02, THIẾU 4 18/02</t>
  </si>
  <si>
    <t>THIẾU 2 17/02</t>
  </si>
  <si>
    <t>KHỚP LỆCH SIZE, THỪA 1 04/02, KHỚP LỆCH SIZE, THỪA 9 13/02, KHỚP LỆCH SIZE, THỪA 2 15/02, KHỚP LỆCH SIZE</t>
  </si>
  <si>
    <t>THỪA 2 03/02, THỪA 1 04/02, THỪA 2 08/02, THỪA 1 10/02, THỪA 2 16/02, THỪA 6 17/02, THỪA 1 20/02</t>
  </si>
  <si>
    <t>THIẾU 1 03/02, THIẾU 2 06/02, THIẾU 4 12/2, THIẾU 5 14/02, THIẾU 3 16/02, THIẾU 2 17/02</t>
  </si>
  <si>
    <t>♦</t>
  </si>
  <si>
    <t>THIẾU 1 03/02, THIẾU 3 05/02, THỪA 1 07/02, THỪA 2 08/02, THỪA 1 10/02, THIẾU 3 18/02</t>
  </si>
  <si>
    <t>THIẾU 3 06/02, THIẾU 4 07/02, THIẾU 2 08/02, THỪA 2 18/02, THỪA 4 19/02, THỪA 2 20/02</t>
  </si>
  <si>
    <t>THỪA 2 03/02, KHỚP LỆCH SIZE, THỪA 2 05/02, THỪA 1 06/02, THỪA 2 07/02, KHỚP LỆCH SIZE, THỪA 2 09/02, THỪA 4 11/02, THỪA 7 12/2 , THỪA 2 13/02, THỪA 1 14/02, THỪA 2 15/02, THỪA 3 16/02, THỪA 6 19/02, THỪA 4 20/02</t>
  </si>
  <si>
    <t>◘</t>
  </si>
  <si>
    <t>THỪA 9 02/02, THIẾU 2 05/02, THIẾU 1 06/02, THIẾU 1 07/02, KHỚP LỆCH SIZE, THỪA 9 09/02, THIẾU 1 10/02, KHỚP LỆCH SIZE, THIẾU 16 12/2, THIẾU 3 13/02, HỚP LỆCH SIZE, THIẾU 1 15/02, THIẾU 3 16/02, THIẾU 2 17/02, THỪA 7 18/02, THỪA 11 19/02, THIẾU 7 20/02, THỪA 12 20/02</t>
  </si>
  <si>
    <t>THỪA 22 02/02, THỪA 14 03/02, THỪA 35 06/02, THỪA 10 07/02, THỪA 4 08/02 , THỪA 5 16/02, THỪA 14 16/02, THỪA 6 17/02, THỪA 4 18/02</t>
  </si>
  <si>
    <t>THIẾU 2 02/02, THIẾU 13 03/02, THIẾU 32 06/02, THIẾU 10 07/02, THIẾU 7 08/02, THIẾU 30 09/02, THIẾU 7 10/02, THIẾU 29 12/2, THIẾU 30 15/02, THIẾU 26 16/02, THIẾU 9 17/02, THIẾU 21 18/02</t>
  </si>
  <si>
    <t>THIẾU 8 02/02, THIẾU 29 03/02, THIẾU 56 06/02, THIẾU 53 07/02, THIẾU 53 08/02, THIẾU 57 09/02, THIẾU 58 10/02, THIẾU 56 12/2, THIẾU 58 15/02</t>
  </si>
  <si>
    <t>THỪA 1 08/02</t>
  </si>
  <si>
    <t>THIẾU 24 02/02, THIẾU / 03/02, THỪA 10 06/02, THIẾU 2 07/02, THIẾU 3 08/02, THỪA 15 09/02, THỪA 4 10/02, THỪA 17 12/2, THỪA 7 13/02, THỪA 18 14/02, THỪA 9 15/02, THỪA 16 16/02, THIẾU 1 17/02,THỪA 15 18/02</t>
  </si>
  <si>
    <t>THỪA 13 02/02, THỪA 16 07/02, THỪA 17 08/02, THIẾU 2 09/02, THỪA 12 13/02, THIẾU 2 14/02</t>
  </si>
  <si>
    <t>THỪA 21 03/02, THỪA 9 06/02, THIẾU 14 07/02, THỪA 9 09/02, THIẾU 14 10/02, THIẾU 2 15/02, THIẾU 14 16/02</t>
  </si>
  <si>
    <t>THIẾU 13 02/02, THIẾU 20 03/02, THIẾU 6 06/02, THIẾU 14 07/02, THIẾU 10 10/02, THIẾU 11 12/2, THIẾU 4 13/02</t>
  </si>
  <si>
    <t>THỪA 5 06/02, THỪA 6 07/02, THỪA 7 09/02, THỪA 10 10/02, THỪA 8 13/02</t>
  </si>
  <si>
    <t>THỪA 3 07/02, THỪA 5 09/02, THÙA 8 10/02, THỪA 9 12/2, THỪA 12 13/02, THỪA 2 16/02, THỪA 12 18/02</t>
  </si>
  <si>
    <t>THỪA 12 02/02, THỪA 35 03/02, THỪA 58 06/02, THỪA 60 09/02, THỪA 61 10/02, THỪA 57 12/2, THỪA 58 14/02</t>
  </si>
  <si>
    <t>THỪA 3 10/02, THỪA 1 15/02, THỪA 2 17/02, THỪA 1 18/02</t>
  </si>
  <si>
    <t>THIẾU 1  14/02, THIẾU 2 19/02</t>
  </si>
  <si>
    <t>KHỚP LỆCH SIZE, THIẾU 1 06/02, THỪA 5 07/02, THIẾU 2 09/02</t>
  </si>
  <si>
    <t>THỪA 1 03/02, KHỚP LỆCH SIZE, THỪA 3 13/02, THỪA 1 14/02,THIẾU 1 15/02, THIẾU 2 17/02, THIẾU 1 18/02, THIẾU 2 19/02, THIẾU 1 20/02</t>
  </si>
  <si>
    <t>MANSON 88</t>
  </si>
  <si>
    <t>KHỚP LỆCH SIZE, THỪA 1 04/02, THỪA 4 05/02, KHỚP LỆCH SIZE, THỪA 2 09/02, KHỚP LỆCH SIZE 10/02</t>
  </si>
  <si>
    <t>THIẾU 2 02/02, THỪA 2 03/02, THIẾU 10 04/02, THỪA 8 05/02, THỪA 12 08/02, THỪA 9 09/02, THỪA 7 10/02, THỪA 8 11/02, THỪA 7 12/2, THỪA 6 13/02, THỪA 7 14/02, THỪA 8 15/02, THỪA 7 17/02, THỪA 6 18/02, THỪA 6 19/02</t>
  </si>
  <si>
    <t>THIẾU 2 02/02, THỪA 1 03/02, THỪA 15 04/02, THIẾU 1 05/02, THỪA 1 07/02, THỪA 2 09/02, THỪA 1 11/02, THỪA 2 12/2, KHỚP LỆCH SIZE, THIẾU 2 17/02, KHỚP LỆCH SIZE</t>
  </si>
  <si>
    <t>THỪA 1 08/02, THIẾU 1 13/02</t>
  </si>
  <si>
    <t>THỪA 16 /02, THIẾU 2 03/02, THỪA 5 04/02, THIẾU 6 05/02, KHỚP LỆCH SIZE, THIẾU 4 08/02, KHỚP LỆCH SIZE, THẾU 2 18/02, THIẾU 12 19/02, THIẾU 2 20/02</t>
  </si>
  <si>
    <t>KHỚP LÊCHJ SIZE</t>
  </si>
  <si>
    <t>THỪA 1 03/02, THIẾU 3 05/02, THIẾU 7 07/02, THIẾU 4 08/02, THIẾU 13 09/02, THIẾU 3 10/02, THỪA 1 11/02, THỪA 2 12/2, THỪA 1 13/02, THỪA 2 14/02, THỪA 6 17/02, THỪA 2 18/02, THỪA 18 13/02</t>
  </si>
  <si>
    <t>THỪA 2 02/02, THỪA 10 03/02, THỪA 13 04/02, THỪA 10 05/02, THIẾU 6 06/02, THIẾU 4 20/02</t>
  </si>
  <si>
    <t>THIẾU 80 02/02, THIẾU 50 03/02, THIẾU 66 04/02, THIẾU 67 05/02,THỪA 18 06/02, THỪA 22 07/02, THỪA 33 08/02, THỪA 18 09/02, THỪA 17 10/02, THỪA 14 11/02, THỪA 13 15/02, THỪA 12 16/02, THỪA 1 17/02, THỪA 4 18/02, THIẾU 2 19/02, THỪA 17 20/02</t>
  </si>
  <si>
    <t>THIẾU 2 03/02, THỪA 1 04/02, THIẾU 3 05/02, THIẾU 2 06/02, THIẾU 3 08/02,THIẾU 4 10/02, THIẾU 3 11/02</t>
  </si>
  <si>
    <t>THIẾU 2 12/2</t>
  </si>
  <si>
    <t>THIẾU 2 12/2, THỪA 1 13/02, KHỚP LỆCH SIZE, THỪA 1 18/02</t>
  </si>
  <si>
    <t>THIẾU 1 02/02, THỪA 1 03/02, THIẾU 1 07/02</t>
  </si>
  <si>
    <t>KHỚP LỆCH SIZE, THIẾU 1 06/02, THỪA 4 09/02, THIẾU 1 10/02</t>
  </si>
  <si>
    <t>THIẾU 1 03/01</t>
  </si>
  <si>
    <t>THIẾU 1 03/01, KHỚP LỆCH SIZE, THỪA 6 14/02, THỪA 1 16/02, THỪA 7 17/02, THỪA 6 18/02, THỪA 9 19/02</t>
  </si>
  <si>
    <t>KHỚP LÊCH SIZE</t>
  </si>
  <si>
    <t>THIẾU 4 02/02, THIẾU 5 03/02, KHỚP  LỆCH SIZE, THIẾU 5 05/02, THIẾU 4 12/2, THIẾU 6 13/02, THỪA 7 19/02, KHỚP LỆCH SIZE</t>
  </si>
  <si>
    <t>KHỚP LỆCH SỈZE, THIẾU 1 05/02</t>
  </si>
  <si>
    <t>THIẾU 1 03/02, THIẾU 4 04/02, THIẾU 3 05/02, THIẾU 1 11/02, THIẾU 3 16/02</t>
  </si>
  <si>
    <t>THIẾU 6 02/02, THIẾU 1 05/02, THỪA 5 07/02, THỪA 1 08/02</t>
  </si>
  <si>
    <t>THIẾU 1 02/02, THỪA 5 07/02, THỪA 1 09/02</t>
  </si>
  <si>
    <t xml:space="preserve">   </t>
  </si>
  <si>
    <t>THIẾU 1 02/02, THIẾU 3 06/02, THIẾU 6 07/02, THIẾU 1 08/02</t>
  </si>
  <si>
    <t>THỪA 1 06/02, THỪA 2 13/02, THỪA 1 14/02</t>
  </si>
  <si>
    <t>THIẾU 6 07/02, THIẾU 2 08/02, THIẾU 1 11/02</t>
  </si>
  <si>
    <t>THỪA 1 02/02</t>
  </si>
  <si>
    <t>THỪA 3 10/02, THIẾU 1 16/02, THỪA 3 18/02, THỪA 1 19/02, THIẾU 1 20/02</t>
  </si>
  <si>
    <t>THỪA 1 12/2</t>
  </si>
  <si>
    <t>THỪA 1 12/2, THỪA 2 20/02</t>
  </si>
  <si>
    <t>THIẾU 1 07/02</t>
  </si>
  <si>
    <t>THIẾU 8 02/02, THỪA 3 04/02, THỪA 1 05/02, THỪA 2 06/02, THỪA 1 09/02, THỪA 30 10/02, THỪA 101 12/2, THỪA 88 13/02, THỪA 81 15/02, THỪA 51 16/02, THỪA 58 17/02, THỪA 86 18/02</t>
  </si>
  <si>
    <t>THỪA 13 02/02, THỪA 11 03/02, THỪA 6 04/02, THỪA 10 05/02, THỪA 11 07/02, THỪA 12 08/02, THỪA 21 09/02, THỪA 18 10/2, THỪA 16 12/2, THỪA 25 13/02, THỪA 22 14/02, THỪA 31 15/02, THỪA 24 16/02, THỪA 31 18/02, THỪA 36 20/02</t>
  </si>
  <si>
    <t>THỪA 128 02/02, THỪA 132 03/02, THỪA 139 04/02, THỪA 150 05/02, THỪA 151 06/02, THỪA 149 07/02, THỪA 140 08/02, THỪA 178 09/02, THỪA 191 10/02, THỪA 185 12/2, THỪA 177 13/02, THỪA 183 14/02, THỪA 178 15/02, THỪA 172 18/02, THỪA 173 19/02, THỪA 170 20/02</t>
  </si>
  <si>
    <t>THIẾU 113 02/02, THIẾU 139 03/02, THIẾU 140 04/02,THIẾU 153 05/02, THIẾU 156 06/02, THIẾU 155 07/02, THIẾU 152 08/02, THIẾU 174 09/02, THIẾU 112 10/02, THIẾU 113 12/2, THIẾU 58 13/02, THIẾU 61 14/02, THẾU 58 15/02, THIẾU 22 16/02, THIẾU 59 17/02</t>
  </si>
  <si>
    <t>THIẾU  2 09/02, THIẾU 119 10/02, THỪA 238 12/2, THIẾU 208 17/02, THIẾU 238 20/02</t>
  </si>
  <si>
    <t>THỪA 2 02/02</t>
  </si>
  <si>
    <t>THỪA 2 03/02</t>
  </si>
  <si>
    <t>THIẾU 4 02/02, KHỚP LỆCH SIZE, THIẾU 3 06/02, KHỚP LỆCH SIZE, THỪA 1 11/02, KHỚP LỆCH SIZE, THIẾU 2 16/02, KHỚP LỆCH SIZE, THỪA 2 20/02</t>
  </si>
  <si>
    <t>THỪA 1 02/02, THỪA 2 05/02, THỪA 1 07/02</t>
  </si>
  <si>
    <t>THIẾU 4 07/02, THIẾU  2 09/02, THIẾU 1 10/02, THIẾU 2 11/02, THIẾU 3 13/02, THIẾU 5 14/02, THIẾU 4 15/02, THIẾU 2 16/02, THỪA 1 17/02, THIẾU 6 18/02, THIẾU 1 20/02</t>
  </si>
  <si>
    <t>KHỚP LỆCH SIZE, THIẾU 1 03/02, THỪA 3 05/02, THỪA 1 06/02, THIẾU 2 07/02, THIẾU 5 08/02</t>
  </si>
  <si>
    <t>THIẾU 1 02/02, KHỚP LỆCH SIZE, THỪA 1 17/02, KHỚP LỆCH SIZE, THIẾU 1 19/02, KHỚP LỆCH SIZE</t>
  </si>
  <si>
    <t>KHỚP LỆCH SIZE, THIẾU 2 09/02, KHỚP LỆCH SIZE, THIẾU 2 19/02, KHỚP LỆCH SIZE</t>
  </si>
  <si>
    <t>KHỚP LỆCH SIZE, THIẾU 1 03/02, THỪA 1 04/02, THỪA 4 05/02, THỪA 3 11/02, THỪA 4 12/2, THỪA 3 13/02, THỪA 5 14/02, KHỚP LỆCH SIZE</t>
  </si>
  <si>
    <t>THIẾU 1 04/02, THIẾU 1 17/02</t>
  </si>
  <si>
    <t xml:space="preserve">    </t>
  </si>
  <si>
    <t>BẢNG CHI TIẾT NHẬP HÀNG THÁNG</t>
  </si>
  <si>
    <t>MÃ KH</t>
  </si>
  <si>
    <t>NGÀY</t>
  </si>
  <si>
    <t>MÃ HH</t>
  </si>
  <si>
    <t>DA</t>
  </si>
  <si>
    <t xml:space="preserve">Quy cach
</t>
  </si>
  <si>
    <t>NHẬP NCQ</t>
  </si>
  <si>
    <t>NHẬP TL</t>
  </si>
  <si>
    <t>GIÁ</t>
  </si>
  <si>
    <t>THÀNH TIỀN</t>
  </si>
  <si>
    <t xml:space="preserve">TL(kg)
</t>
  </si>
  <si>
    <t>GHI CHÚ</t>
  </si>
  <si>
    <t>21/02/2023</t>
  </si>
  <si>
    <t>DIỆP CT</t>
  </si>
  <si>
    <t>TỔNG</t>
  </si>
  <si>
    <t>BẢNG CHI TIẾT XUẤT HÀNG NGÀY</t>
  </si>
  <si>
    <t>SL</t>
  </si>
  <si>
    <t>CHUYỂN SL</t>
  </si>
  <si>
    <t>ĐƠN GIÁ</t>
  </si>
  <si>
    <t>STT</t>
  </si>
  <si>
    <t>SAN LINH</t>
  </si>
  <si>
    <t>PHƯỢNG QUY NHƠN</t>
  </si>
  <si>
    <t>ANH HUỆ BMT</t>
  </si>
  <si>
    <t>CHỊ VIÊN</t>
  </si>
  <si>
    <t>VÂN VT</t>
  </si>
  <si>
    <t>5 cam kiếng 56 550</t>
  </si>
  <si>
    <t>tuấn anh</t>
  </si>
  <si>
    <t>5 nho xanh core xl 400</t>
  </si>
  <si>
    <t>5 fusi nơ 36 490</t>
  </si>
  <si>
    <t>4 fusi kh nơ 36 300</t>
  </si>
  <si>
    <t>3 cam kiếng 48 680</t>
  </si>
  <si>
    <t>3 nho đen sweet xl 500</t>
  </si>
  <si>
    <t>1 nho xanh core xl 400</t>
  </si>
  <si>
    <t>1 nho đỏ cây ver 830</t>
  </si>
  <si>
    <t>1 cam kiếng 48 690</t>
  </si>
  <si>
    <t>1 lê hàn 26 730</t>
  </si>
  <si>
    <t>5 nho đỏ cây ver 830</t>
  </si>
  <si>
    <t>5 táo góc 36 10kg 630</t>
  </si>
  <si>
    <t>2 fusi nơ 32 490</t>
  </si>
  <si>
    <t>4 fusi nơ 28 490</t>
  </si>
  <si>
    <t>2 nho đen sweet xl 500</t>
  </si>
  <si>
    <t>3 nho xanh bay xxl modder 950</t>
  </si>
  <si>
    <t>4 cam ac sunfres 48 600</t>
  </si>
  <si>
    <t>170 nho đen sweet xl 500</t>
  </si>
  <si>
    <t>2 quýt aph 30 420</t>
  </si>
  <si>
    <t>35 gala star 113 1100</t>
  </si>
  <si>
    <t>5 táo boradyn 120 600</t>
  </si>
  <si>
    <t>30 nho đỏ cây ver 830</t>
  </si>
  <si>
    <t>5 envy 28 1350</t>
  </si>
  <si>
    <t>5 táo xanh gee 100 1300</t>
  </si>
  <si>
    <t>10 fusi nơ 5kg 200</t>
  </si>
  <si>
    <t>15 lê hàn 26 700</t>
  </si>
  <si>
    <t>5 nho lon khô 900</t>
  </si>
  <si>
    <t>10 táo góc tiger 100 1150</t>
  </si>
  <si>
    <t>50 nho xanh bay xxl modder 950</t>
  </si>
  <si>
    <t xml:space="preserve">4 cherry cerasus 2j 6kg ( 12* 580) </t>
  </si>
  <si>
    <t>60 nho xanh core xl 400</t>
  </si>
  <si>
    <t>200 nho xanh core xl 400</t>
  </si>
  <si>
    <t>20 nho đen sweet xl 500</t>
  </si>
  <si>
    <t>1 cam kiếng 56 550</t>
  </si>
  <si>
    <t xml:space="preserve">10 cherry cerasus 2j 6kg ( 30* 570) </t>
  </si>
  <si>
    <t>3 gala star 113 1100</t>
  </si>
  <si>
    <t>10 nho xanh core xl 400</t>
  </si>
  <si>
    <t>2 cam kiếng 48 700</t>
  </si>
  <si>
    <t>80 cam kiếng 56 500</t>
  </si>
  <si>
    <t>70 nho xanh core xl 400</t>
  </si>
  <si>
    <t>90 cam kiếng 56 500</t>
  </si>
  <si>
    <t>50 nho đen np 4u 430</t>
  </si>
  <si>
    <t>5 táo góc topred 113 1080</t>
  </si>
  <si>
    <t>5 fusi nơ 36 500</t>
  </si>
  <si>
    <t xml:space="preserve">20 cherry cerasus 2j 6kg ( 60* 550) </t>
  </si>
  <si>
    <t>10 cam kiếng 56 550</t>
  </si>
  <si>
    <t>20 nho đen sweet xl 480</t>
  </si>
  <si>
    <t>10 nho đỏ rổ V 550</t>
  </si>
  <si>
    <t>3 cam kiếng 56 550</t>
  </si>
  <si>
    <t>5 cam kiếng 48 700</t>
  </si>
  <si>
    <t>20 nho đỏ cây ver 830</t>
  </si>
  <si>
    <t>5 cherry G 5kg ( 10 * 670)</t>
  </si>
  <si>
    <t>10 táo góc topred 113 1130</t>
  </si>
  <si>
    <t>10 joya 110 900</t>
  </si>
  <si>
    <t>10 cam kiếng 48 680</t>
  </si>
  <si>
    <t>10 nho đen 2u 350</t>
  </si>
  <si>
    <t>14 nho xanh core xl 400</t>
  </si>
  <si>
    <t>10 táo góc topred 113 1150</t>
  </si>
  <si>
    <t>10 nho đỏ cây ver 850</t>
  </si>
  <si>
    <t>hường</t>
  </si>
  <si>
    <t>2 lê hàn 32 750</t>
  </si>
  <si>
    <t>3 táo pink girl 100 700</t>
  </si>
  <si>
    <t>5 nho đỏ cây ver 850</t>
  </si>
  <si>
    <t>4 nho đen twes xl 500</t>
  </si>
  <si>
    <t>5 táo joya 110 900</t>
  </si>
  <si>
    <t>HIEPTHANH DLK</t>
  </si>
  <si>
    <t>4 Fussi nơ 5 kg 200</t>
  </si>
  <si>
    <t>hiền</t>
  </si>
  <si>
    <t>2 Lê Hàn s32 750</t>
  </si>
  <si>
    <t>2 cam kiếng s48 700</t>
  </si>
  <si>
    <t>5 nho đỏ verfrut 850</t>
  </si>
  <si>
    <t>2 cherry 2j 6 kg 1800</t>
  </si>
  <si>
    <t>10 nho xanh bay xxl 950</t>
  </si>
  <si>
    <t>36 joya s100 900</t>
  </si>
  <si>
    <t>20 joya s100 900</t>
  </si>
  <si>
    <t>50 nho đen tweespruit xl 500</t>
  </si>
  <si>
    <t>105 nho đen tweespruit xl 500</t>
  </si>
  <si>
    <t>10 nho đen tweespruit xl 500</t>
  </si>
  <si>
    <t>1 Lê sữa s28 780</t>
  </si>
  <si>
    <t>30 nho đen tweespruit xl 500</t>
  </si>
  <si>
    <t>21 gala Star s113 1100</t>
  </si>
  <si>
    <t>20 nho đen tweespruit xl 500</t>
  </si>
  <si>
    <t>2 cam kiếng s56 600</t>
  </si>
  <si>
    <t>10 cam kiếng s56 550</t>
  </si>
  <si>
    <t>1 nho đỏ verfrut  850</t>
  </si>
  <si>
    <t>2 Lê sữa s28 780</t>
  </si>
  <si>
    <t>THANH BR</t>
  </si>
  <si>
    <t>10 fussi Nhật tem xanh  200</t>
  </si>
  <si>
    <t>56 yoya 110</t>
  </si>
  <si>
    <t>42 táo xanh gee 100</t>
  </si>
  <si>
    <t>35 táo xa np cripred 90</t>
  </si>
  <si>
    <t>40 nho đen twees xl 500</t>
  </si>
  <si>
    <t>55 nho đen 2u xl sale</t>
  </si>
  <si>
    <t>3 nho đen dole sale</t>
  </si>
  <si>
    <t>qaph48</t>
  </si>
  <si>
    <t>1 quýt 48 sale</t>
  </si>
  <si>
    <t>10 nho đen tweetfruit xl 500</t>
  </si>
  <si>
    <t>phương</t>
  </si>
  <si>
    <t>1 táo góc topred s100 1150</t>
  </si>
  <si>
    <t>3 nho đen tweeet 500</t>
  </si>
  <si>
    <t>trang</t>
  </si>
  <si>
    <t>10 nho đen tweet 500</t>
  </si>
  <si>
    <t>10 nho xanh core xl 450</t>
  </si>
  <si>
    <t>2 cam kiéng sz 48 700</t>
  </si>
  <si>
    <t>2 nho đen tweet xl 500</t>
  </si>
  <si>
    <t>1 nho xanh bay hổ xxl 950</t>
  </si>
  <si>
    <t>12 cherry Chile 2jd 2kg (4hộp lớn 6kg) 600</t>
  </si>
  <si>
    <t>hưng</t>
  </si>
  <si>
    <t>2 Lê nâu sz 32 750</t>
  </si>
  <si>
    <t>5 sì nơ sz 36 thùng đỏ 500</t>
  </si>
  <si>
    <t>2 thùng táo xanh gee tv1330</t>
  </si>
  <si>
    <t>5 nho đen tweed 500</t>
  </si>
  <si>
    <t>1 táo xanh thùng vàng gee 100 1330</t>
  </si>
  <si>
    <t>2 táo pink sz 100 750</t>
  </si>
  <si>
    <t>1 Lê nâu sz 28 750</t>
  </si>
  <si>
    <t>20 nho đen thùng vàng mới về 500</t>
  </si>
  <si>
    <t>1 Lê nâu sz 32 750</t>
  </si>
  <si>
    <t>1 Lê sữa sz 30 750</t>
  </si>
  <si>
    <t>1 cam Ai Cập fresh sz 42 600</t>
  </si>
  <si>
    <t>16 cherry Chile 2,5kg 650</t>
  </si>
  <si>
    <t>4 sì nơ Nhật 200</t>
  </si>
  <si>
    <t>2 táo góc sz 113 1130</t>
  </si>
  <si>
    <t>4 nho đen twwees 500</t>
  </si>
  <si>
    <t>2 nho xanh bay vừa về 950</t>
  </si>
  <si>
    <t>1 Lê nâu sz32 750</t>
  </si>
  <si>
    <t>1 cam kiếng sz 48 700</t>
  </si>
  <si>
    <t>1 nho xanh bay vừa về 950</t>
  </si>
  <si>
    <t>7 nho đen twwes 500</t>
  </si>
  <si>
    <t>3 nho đen twwes 500</t>
  </si>
  <si>
    <t>5 nho đỏ cây V fruit  850</t>
  </si>
  <si>
    <t>hoàng</t>
  </si>
  <si>
    <t>20 nho đen twees xl 500</t>
  </si>
  <si>
    <t>10 nho đen twees xl 500</t>
  </si>
  <si>
    <t>6 nho đen twees xl 500</t>
  </si>
  <si>
    <t>1 cam kiếng 56 thùng xanh 500</t>
  </si>
  <si>
    <t>20 nho đỏ rổ V 500</t>
  </si>
  <si>
    <t xml:space="preserve">5 nho xanh core xl 430 </t>
  </si>
  <si>
    <t>5 nho đen twees xl 500</t>
  </si>
  <si>
    <t>10 nho đỏ rổ V 500</t>
  </si>
  <si>
    <t xml:space="preserve">3 táo 5 góc star 36 630 </t>
  </si>
  <si>
    <t xml:space="preserve">14 cherry 2j 2,5 kg ( 7 hộp 5kg) 680 </t>
  </si>
  <si>
    <t>3 yoya 110 900</t>
  </si>
  <si>
    <t xml:space="preserve">2 pink girl 100 730 </t>
  </si>
  <si>
    <t>5 nho đen Tweet xl  500</t>
  </si>
  <si>
    <t>thuận</t>
  </si>
  <si>
    <t>3 nho đỏ cây v fruit850</t>
  </si>
  <si>
    <t>1 HÀNG GỬI BÁN</t>
  </si>
  <si>
    <t>1 táo word head s120 580</t>
  </si>
  <si>
    <t>2 táo góc topred s113 1100</t>
  </si>
  <si>
    <t>2 nho đen twees xl 500</t>
  </si>
  <si>
    <t>3 gala g&amp;g s125 lot A 1080</t>
  </si>
  <si>
    <t>4 nho đen twees xl 500</t>
  </si>
  <si>
    <t>3 cam kiếng s48 700</t>
  </si>
  <si>
    <t>20 nho đen np twees 500</t>
  </si>
  <si>
    <t>6 joya s90 930</t>
  </si>
  <si>
    <t>4 joya s100 930</t>
  </si>
  <si>
    <t>10 nho đỏ cây 850</t>
  </si>
  <si>
    <t>can</t>
  </si>
  <si>
    <t>5 táo góc topred s113 1100</t>
  </si>
  <si>
    <t>3 xì nơ s36 500</t>
  </si>
  <si>
    <t>1 envy s28 1500</t>
  </si>
  <si>
    <t>1 cam kiếng s48 700</t>
  </si>
  <si>
    <t>15 nho đen twees 500</t>
  </si>
  <si>
    <t>10 nho đen twees 500</t>
  </si>
  <si>
    <t>2 táo góc topred s113 1130</t>
  </si>
  <si>
    <t>4 nho đen twess 500</t>
  </si>
  <si>
    <t>3 nho đỏ cây vfruit 850</t>
  </si>
  <si>
    <t>10 táo góc s113 topred 1100</t>
  </si>
  <si>
    <t>3 nho đen twees  500</t>
  </si>
  <si>
    <t>1 táo xanh gee s100 1300</t>
  </si>
  <si>
    <t>hiếu</t>
  </si>
  <si>
    <t>1 ca sunfresh s42 600</t>
  </si>
  <si>
    <t>5 nho đỏ cây Vfruit 850</t>
  </si>
  <si>
    <t>30 nho đen twees xl 500</t>
  </si>
  <si>
    <t>20 táo góc topred s113 1100</t>
  </si>
  <si>
    <t>6 nho đen twees 500</t>
  </si>
  <si>
    <t>5 HÀNG GỬI BÁN</t>
  </si>
  <si>
    <t>5 táo wordheart s120 550</t>
  </si>
  <si>
    <t>5 cam sunfresh s48 600</t>
  </si>
  <si>
    <t>1 cam sunfresh s48 600</t>
  </si>
  <si>
    <t>3 nho xanh bay xxl 950</t>
  </si>
  <si>
    <t>7 nho đen twees 500</t>
  </si>
  <si>
    <t>3 cherry 5kg G 1400</t>
  </si>
  <si>
    <t>2 HÀNG GỬI BÁN</t>
  </si>
  <si>
    <t>2 táo sói wordheart s120 550</t>
  </si>
  <si>
    <t>2 xì nơ s36 500</t>
  </si>
  <si>
    <t>1 lê sữa s28 750</t>
  </si>
  <si>
    <t>10 pink s100 720</t>
  </si>
  <si>
    <t>2 nho đen twees 500</t>
  </si>
  <si>
    <t>2 Chery 5kg 1400</t>
  </si>
  <si>
    <t>20 nho đen twees 500</t>
  </si>
  <si>
    <t>1 gala star s113 1100</t>
  </si>
  <si>
    <t>7 nho đen twees xl 500</t>
  </si>
  <si>
    <t>long</t>
  </si>
  <si>
    <t>4 nho đen  twees xl 530</t>
  </si>
  <si>
    <t>2 nho đen twees xl 530</t>
  </si>
  <si>
    <t>1 cherry thùng vàng 2j 6kg 1800</t>
  </si>
  <si>
    <t>1 cam kiếng 48 thùng xanh 700</t>
  </si>
  <si>
    <t>2 nho đen twees 530</t>
  </si>
  <si>
    <t>3 nho đen twees xl 530</t>
  </si>
  <si>
    <t>Thái hố nai</t>
  </si>
  <si>
    <t>10 yoya 110 900</t>
  </si>
  <si>
    <t>30 táo bo randy 120 600</t>
  </si>
  <si>
    <t>gala gg 125</t>
  </si>
  <si>
    <t>nho đen twees xl</t>
  </si>
  <si>
    <t>XUẤT ĐIỀU CHUYỂN</t>
  </si>
  <si>
    <t>Lịch làm việc Tết Nguyên Đán 2021 - Bộ phận kế toán Nhất Nam Food</t>
  </si>
  <si>
    <t>Thứ 2</t>
  </si>
  <si>
    <t>Thứ 3</t>
  </si>
  <si>
    <t>Thứ 4</t>
  </si>
  <si>
    <t>Thứ 5</t>
  </si>
  <si>
    <t>Thứ 6</t>
  </si>
  <si>
    <t>Thứ 7</t>
  </si>
  <si>
    <t>Chủ Nhật</t>
  </si>
  <si>
    <t>ghi chú</t>
  </si>
  <si>
    <t>10
(29 âm lịch)</t>
  </si>
  <si>
    <t>11
(30 âm lịch)</t>
  </si>
  <si>
    <t>12
(Mùng 1)</t>
  </si>
  <si>
    <t>13
(Mùng 2)</t>
  </si>
  <si>
    <t>14
(Mùng 3)</t>
  </si>
  <si>
    <t xml:space="preserve">Thắng </t>
  </si>
  <si>
    <t xml:space="preserve">Hường </t>
  </si>
  <si>
    <t>Hường</t>
  </si>
  <si>
    <t>Trang</t>
  </si>
  <si>
    <t>Hà</t>
  </si>
  <si>
    <t>15
(Mùng 4)</t>
  </si>
  <si>
    <t>16
(Mùng 5)</t>
  </si>
  <si>
    <t>Thắng</t>
  </si>
  <si>
    <t>THIẾU 14 02/02, THỪA 5 03/02, THỪA 9 04/02, THIẾU 3 05/02, THIẾU 2 06/02, THỪA 1 08/02, THỪA 5 09/02, THIẾU 1 10/02, THỪA 5 11/02, THIẾU 1 12/2, THỪA 1 13/02, THIẾU 3 14/02, THIẾU 1 15/02, THIẾU 2 16/02, THIẾU 6 17/02, THỪA 1 19/02, THIẾU 7 20/02, THIẾU</t>
  </si>
  <si>
    <t>THỪA 1 04/02, THỪA 3 05/02, THỪA 2 15/02, THIẾU 14 16/02, THIẾU  2 17/02, THỪA 1 19/02, THIẾU 1 20/02, THỪA 5 21/2</t>
  </si>
  <si>
    <t>KHỚP LỆCH SIZE, THỪA 5 15/02, THỪA 17 16/02, THỪA 1 17/02, THIẾU 7 19/02, THỪA 4 20/02, THIẾU 2 21/2</t>
  </si>
  <si>
    <t>THIẾU 2 19/02, THỪA 1 21/2</t>
  </si>
  <si>
    <t>THỪA 1 21/2</t>
  </si>
  <si>
    <t>Evaluation Only. Created with Aspose.Cells for .NET.Copyright 2003 - 2023 Aspose Pty Ltd.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</si>
</sst>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\ _₫_-;\-* #,##0\ _₫_-;_-* &quot;-&quot;??\ _₫_-;_-@_-"/>
    <numFmt numFmtId="165" formatCode="_-* #,##0.00\ _₫_-;\-* #,##0.00\ _₫_-;_-* &quot;-&quot;??\ _₫_-;_-@_-"/>
    <numFmt numFmtId="166" formatCode="_ * #,##0.00_ ;_ * \-#,##0.00_ ;_ * &quot;-&quot;??_ ;_ @_ "/>
    <numFmt numFmtId="167" formatCode="d/mm/yyyy;@"/>
    <numFmt numFmtId="168" formatCode="_(* #,##0_);_(* \(#,##0\);_(* &quot;-&quot;??_);_(@_)"/>
    <numFmt numFmtId="169" formatCode="#,##0.0"/>
    <numFmt numFmtId="170" formatCode="0_);[Red]\(0\)"/>
    <numFmt numFmtId="171" formatCode="#,##0.0_);\(#,##0.0\)"/>
  </numFmts>
  <fonts count="36">
    <font>
      <sz val="11"/>
      <color theme="1"/>
      <name val="Calibri"/>
      <family val="2"/>
      <charset val="163"/>
      <scheme val="minor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5"/>
      <color theme="1"/>
      <name val="Times New Roman"/>
      <family val="1"/>
    </font>
    <font>
      <sz val="15"/>
      <color theme="1"/>
      <name val="Times New Roman"/>
      <family val="1"/>
    </font>
    <font>
      <b/>
      <sz val="15"/>
      <name val="Times New Roman"/>
      <family val="1"/>
    </font>
    <font>
      <sz val="15"/>
      <name val="Times New Roman"/>
      <family val="1"/>
    </font>
    <font>
      <sz val="13"/>
      <color theme="1"/>
      <name val="Times New Roman"/>
      <family val="1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5"/>
      <color rgb="FFFF0000"/>
      <name val="Times New Roman"/>
      <family val="1"/>
    </font>
    <font>
      <b/>
      <sz val="13"/>
      <color theme="1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b/>
      <sz val="15"/>
      <color indexed="8"/>
      <name val="Times New Roman"/>
      <family val="1"/>
    </font>
    <font>
      <sz val="15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sz val="16"/>
      <name val="Times New Roman"/>
      <family val="1"/>
    </font>
    <font>
      <sz val="11.25"/>
      <name val="Segoe UI"/>
      <family val="2"/>
    </font>
    <font>
      <sz val="11"/>
      <name val="Calibri"/>
      <family val="2"/>
      <scheme val="minor"/>
    </font>
    <font>
      <sz val="13"/>
      <color indexed="8"/>
      <name val="Times New Roman"/>
      <family val="1"/>
    </font>
    <font>
      <b/>
      <sz val="16"/>
      <name val="Times New Roman"/>
      <family val="1"/>
    </font>
    <font>
      <b/>
      <sz val="20"/>
      <name val="Tahoma"/>
      <family val="2"/>
    </font>
    <font>
      <sz val="20"/>
      <name val="Tahoma"/>
      <family val="2"/>
    </font>
    <font>
      <sz val="16"/>
      <color theme="1"/>
      <name val="Times New Roman"/>
      <family val="1"/>
    </font>
    <font>
      <b/>
      <sz val="16"/>
      <color theme="1"/>
      <name val="Calibri"/>
      <family val="2"/>
      <scheme val="minor"/>
    </font>
    <font>
      <sz val="11.25"/>
      <color rgb="FF001A33"/>
      <name val="Segoe UI"/>
      <family val="2"/>
    </font>
    <font>
      <sz val="11.25"/>
      <color rgb="FF081C36"/>
      <name val="Segoe UI"/>
      <family val="2"/>
    </font>
    <font>
      <sz val="10"/>
      <name val="Arial"/>
      <family val="2"/>
    </font>
    <font>
      <sz val="10"/>
      <name val="VNI-Times"/>
      <family val="2"/>
    </font>
    <font>
      <sz val="12"/>
      <name val="宋体"/>
      <family val="2"/>
      <charset val="134"/>
    </font>
    <font>
      <b/>
      <i/>
      <sz val="18"/>
      <color rgb="FF0000FF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9" tint="0.59999"/>
        <bgColor indexed="64"/>
      </patternFill>
    </fill>
    <fill>
      <patternFill patternType="solid">
        <fgColor theme="8" tint="0.799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2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3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39991"/>
        <bgColor indexed="64"/>
      </patternFill>
    </fill>
    <fill>
      <patternFill patternType="solid">
        <fgColor theme="5" tint="0.79977"/>
        <bgColor indexed="64"/>
      </patternFill>
    </fill>
    <fill>
      <patternFill patternType="solid">
        <fgColor theme="6" tint="0.3994"/>
        <bgColor indexed="64"/>
      </patternFill>
    </fill>
    <fill>
      <patternFill patternType="solid">
        <fgColor theme="9" tint="0.39891"/>
        <bgColor indexed="64"/>
      </patternFill>
    </fill>
    <fill>
      <patternFill patternType="solid">
        <fgColor theme="8" tint="0.79937"/>
        <bgColor indexed="64"/>
      </patternFill>
    </fill>
    <fill>
      <patternFill patternType="solid">
        <fgColor theme="8" tint="0.59999"/>
        <bgColor indexed="64"/>
      </patternFill>
    </fill>
    <fill>
      <patternFill patternType="solid">
        <fgColor theme="6" tint="0.39882"/>
        <bgColor indexed="64"/>
      </patternFill>
    </fill>
    <fill>
      <patternFill patternType="solid">
        <fgColor theme="9" tint="0.3997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  <border>
      <left style="thin">
        <color auto="1"/>
      </left>
      <right style="thin">
        <color auto="1"/>
      </right>
      <top style="thin">
        <color auto="1"/>
      </top>
      <bottom/>
    </border>
    <border>
      <left style="thin">
        <color auto="1"/>
      </left>
      <right style="thin">
        <color auto="1"/>
      </right>
      <top/>
      <bottom/>
    </border>
    <border>
      <left style="thin">
        <color auto="1"/>
      </left>
      <right style="thin">
        <color auto="1"/>
      </right>
      <top/>
      <bottom style="thin">
        <color auto="1"/>
      </bottom>
    </border>
    <border>
      <left style="thin">
        <color auto="1"/>
      </left>
      <right/>
      <top style="thin">
        <color auto="1"/>
      </top>
      <bottom style="thin">
        <color auto="1"/>
      </bottom>
    </border>
    <border>
      <left/>
      <right/>
      <top style="thin">
        <color auto="1"/>
      </top>
      <bottom style="thin">
        <color auto="1"/>
      </bottom>
    </border>
    <border>
      <left style="thin">
        <color auto="1"/>
      </left>
      <right/>
      <top style="thin">
        <color auto="1"/>
      </top>
      <bottom/>
    </border>
    <border>
      <left/>
      <right/>
      <top/>
      <bottom style="thin">
        <color auto="1"/>
      </bottom>
    </border>
    <border>
      <left/>
      <right style="thin">
        <color auto="1"/>
      </right>
      <top/>
      <bottom style="thin">
        <color auto="1"/>
      </bottom>
    </border>
    <border>
      <left/>
      <right style="thin">
        <color auto="1"/>
      </right>
      <top style="thin">
        <color auto="1"/>
      </top>
      <bottom style="thin">
        <color auto="1"/>
      </bottom>
    </border>
  </borders>
  <cellStyleXfs count="35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5" fontId="0" fillId="0" borderId="0" applyFont="0" applyFill="0" applyBorder="0" applyAlignment="0" applyProtection="0"/>
    <xf numFmtId="0" fontId="32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32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32" fillId="0" borderId="0">
      <alignment/>
      <protection/>
    </xf>
    <xf numFmtId="166" fontId="34" fillId="0" borderId="0" applyFont="0" applyFill="0" applyBorder="0" applyAlignment="0" applyProtection="0"/>
    <xf numFmtId="0" fontId="0" fillId="0" borderId="0">
      <alignment/>
      <protection/>
    </xf>
    <xf numFmtId="0" fontId="0" fillId="0" borderId="0">
      <alignment/>
      <protection/>
    </xf>
    <xf numFmtId="0" fontId="0" fillId="0" borderId="0">
      <alignment/>
      <protection/>
    </xf>
    <xf numFmtId="0" fontId="33" fillId="0" borderId="0">
      <alignment/>
      <protection/>
    </xf>
  </cellStyleXfs>
  <cellXfs count="238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/>
    <xf numFmtId="0" fontId="4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4" borderId="0" xfId="0" applyFont="1" applyFill="1" applyAlignment="1">
      <alignment vertical="center"/>
    </xf>
    <xf numFmtId="0" fontId="5" fillId="5" borderId="0" xfId="0" applyFont="1" applyFill="1" applyAlignment="1">
      <alignment vertical="center"/>
    </xf>
    <xf numFmtId="0" fontId="6" fillId="4" borderId="0" xfId="0" applyFont="1" applyFill="1" applyAlignment="1">
      <alignment horizontal="center" vertical="center" wrapText="1"/>
    </xf>
    <xf numFmtId="0" fontId="5" fillId="0" borderId="0" xfId="0" applyFont="1" applyAlignment="1">
      <alignment vertical="center"/>
    </xf>
    <xf numFmtId="2" fontId="5" fillId="0" borderId="0" xfId="0" applyNumberFormat="1" applyFont="1" applyAlignment="1">
      <alignment horizontal="center" vertical="center"/>
    </xf>
    <xf numFmtId="1" fontId="7" fillId="0" borderId="0" xfId="20" applyNumberFormat="1" applyFont="1" applyFill="1" applyBorder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64" fontId="5" fillId="0" borderId="0" xfId="2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4" fillId="6" borderId="1" xfId="0" applyFont="1" applyFill="1" applyBorder="1" applyAlignment="1">
      <alignment horizontal="center" vertical="center"/>
    </xf>
    <xf numFmtId="2" fontId="4" fillId="6" borderId="1" xfId="0" applyNumberFormat="1" applyFont="1" applyFill="1" applyBorder="1" applyAlignment="1">
      <alignment horizontal="center" vertical="center"/>
    </xf>
    <xf numFmtId="1" fontId="6" fillId="6" borderId="1" xfId="20" applyNumberFormat="1" applyFont="1" applyFill="1" applyBorder="1" applyAlignment="1">
      <alignment horizontal="center" vertical="center"/>
    </xf>
    <xf numFmtId="1" fontId="4" fillId="6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/>
    <xf numFmtId="0" fontId="5" fillId="4" borderId="1" xfId="0" applyFont="1" applyFill="1" applyBorder="1" applyAlignment="1">
      <alignment horizontal="left" vertical="center"/>
    </xf>
    <xf numFmtId="167" fontId="5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/>
    <xf numFmtId="0" fontId="5" fillId="4" borderId="1" xfId="0" applyFont="1" applyFill="1" applyBorder="1" applyAlignment="1">
      <alignment vertical="center"/>
    </xf>
    <xf numFmtId="1" fontId="7" fillId="4" borderId="1" xfId="20" applyNumberFormat="1" applyFont="1" applyFill="1" applyBorder="1" applyAlignment="1">
      <alignment horizontal="center" vertical="center"/>
    </xf>
    <xf numFmtId="0" fontId="10" fillId="0" borderId="1" xfId="0" applyFont="1" applyBorder="1"/>
    <xf numFmtId="164" fontId="4" fillId="6" borderId="1" xfId="20" applyNumberFormat="1" applyFont="1" applyFill="1" applyBorder="1" applyAlignment="1">
      <alignment horizontal="center" vertical="center" wrapText="1"/>
    </xf>
    <xf numFmtId="164" fontId="4" fillId="6" borderId="5" xfId="20" applyNumberFormat="1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64" fontId="5" fillId="4" borderId="1" xfId="2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/>
    </xf>
    <xf numFmtId="0" fontId="9" fillId="0" borderId="0" xfId="0" applyFont="1"/>
    <xf numFmtId="167" fontId="4" fillId="5" borderId="6" xfId="0" applyNumberFormat="1" applyFont="1" applyFill="1" applyBorder="1" applyAlignment="1">
      <alignment horizontal="center" vertical="center"/>
    </xf>
    <xf numFmtId="0" fontId="10" fillId="4" borderId="1" xfId="0" applyFont="1" applyFill="1" applyBorder="1"/>
    <xf numFmtId="1" fontId="7" fillId="4" borderId="1" xfId="0" applyNumberFormat="1" applyFont="1" applyFill="1" applyBorder="1" applyAlignment="1">
      <alignment horizontal="center" vertical="center" wrapText="1"/>
    </xf>
    <xf numFmtId="164" fontId="13" fillId="5" borderId="1" xfId="20" applyNumberFormat="1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/>
    </xf>
    <xf numFmtId="164" fontId="6" fillId="4" borderId="1" xfId="20" applyNumberFormat="1" applyFont="1" applyFill="1" applyBorder="1" applyAlignment="1">
      <alignment horizontal="center" vertical="center" wrapText="1"/>
    </xf>
    <xf numFmtId="164" fontId="13" fillId="4" borderId="1" xfId="20" applyNumberFormat="1" applyFont="1" applyFill="1" applyBorder="1" applyAlignment="1">
      <alignment horizontal="center" vertical="center" wrapText="1"/>
    </xf>
    <xf numFmtId="164" fontId="4" fillId="4" borderId="1" xfId="20" applyNumberFormat="1" applyFont="1" applyFill="1" applyBorder="1" applyAlignment="1">
      <alignment horizontal="center" vertical="center" wrapText="1"/>
    </xf>
    <xf numFmtId="164" fontId="6" fillId="4" borderId="1" xfId="20" applyNumberFormat="1" applyFont="1" applyFill="1" applyBorder="1" applyAlignment="1">
      <alignment vertical="center" wrapText="1"/>
    </xf>
    <xf numFmtId="0" fontId="14" fillId="4" borderId="0" xfId="0" applyFont="1" applyFill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14" fontId="8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vertical="center" wrapText="1"/>
    </xf>
    <xf numFmtId="1" fontId="8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164" fontId="8" fillId="0" borderId="0" xfId="20" applyNumberFormat="1" applyFont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14" fontId="4" fillId="7" borderId="7" xfId="0" applyNumberFormat="1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17" fillId="7" borderId="1" xfId="0" applyFont="1" applyFill="1" applyBorder="1" applyAlignment="1">
      <alignment horizontal="center" vertical="center" wrapText="1"/>
    </xf>
    <xf numFmtId="0" fontId="16" fillId="4" borderId="1" xfId="27" applyFont="1" applyFill="1" applyBorder="1" applyAlignment="1">
      <alignment horizontal="left" vertical="center"/>
      <protection/>
    </xf>
    <xf numFmtId="1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left" vertical="center" wrapText="1"/>
    </xf>
    <xf numFmtId="0" fontId="5" fillId="4" borderId="1" xfId="0" applyFont="1" applyFill="1" applyBorder="1" applyAlignment="1">
      <alignment horizontal="center" vertical="center" wrapText="1"/>
    </xf>
    <xf numFmtId="1" fontId="17" fillId="7" borderId="1" xfId="0" applyNumberFormat="1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1" fontId="5" fillId="4" borderId="1" xfId="0" applyNumberFormat="1" applyFont="1" applyFill="1" applyBorder="1" applyAlignment="1">
      <alignment horizontal="center" vertical="center" wrapText="1"/>
    </xf>
    <xf numFmtId="164" fontId="7" fillId="4" borderId="1" xfId="20" applyNumberFormat="1" applyFont="1" applyFill="1" applyBorder="1" applyAlignment="1">
      <alignment horizontal="center" vertical="center" wrapText="1"/>
    </xf>
    <xf numFmtId="164" fontId="7" fillId="4" borderId="1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4" fillId="7" borderId="1" xfId="0" applyFont="1" applyFill="1" applyBorder="1" applyAlignment="1">
      <alignment horizontal="left" vertical="center" wrapText="1"/>
    </xf>
    <xf numFmtId="0" fontId="18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vertical="center" wrapText="1"/>
    </xf>
    <xf numFmtId="0" fontId="4" fillId="7" borderId="1" xfId="0" applyFont="1" applyFill="1" applyBorder="1" applyAlignment="1">
      <alignment horizontal="center" vertical="center" wrapText="1"/>
    </xf>
    <xf numFmtId="164" fontId="8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164" fontId="16" fillId="0" borderId="0" xfId="0" applyNumberFormat="1" applyFont="1" applyAlignment="1">
      <alignment horizontal="center" vertical="center" wrapText="1"/>
    </xf>
    <xf numFmtId="164" fontId="4" fillId="8" borderId="1" xfId="20" applyNumberFormat="1" applyFont="1" applyFill="1" applyBorder="1" applyAlignment="1">
      <alignment horizontal="center" vertical="center" wrapText="1"/>
    </xf>
    <xf numFmtId="164" fontId="6" fillId="7" borderId="1" xfId="20" applyNumberFormat="1" applyFont="1" applyFill="1" applyBorder="1" applyAlignment="1">
      <alignment horizontal="left" vertical="center" wrapText="1"/>
    </xf>
    <xf numFmtId="14" fontId="8" fillId="0" borderId="0" xfId="0" applyNumberFormat="1" applyFont="1" applyAlignment="1">
      <alignment horizontal="left" vertical="center" wrapText="1"/>
    </xf>
    <xf numFmtId="0" fontId="19" fillId="0" borderId="0" xfId="0" applyFont="1" applyAlignment="1">
      <alignment horizontal="center" vertical="center" wrapText="1"/>
    </xf>
    <xf numFmtId="0" fontId="19" fillId="4" borderId="0" xfId="0" applyFont="1" applyFill="1" applyAlignment="1">
      <alignment horizontal="center" vertical="center" wrapText="1"/>
    </xf>
    <xf numFmtId="0" fontId="20" fillId="4" borderId="0" xfId="0" applyFont="1" applyFill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169" fontId="20" fillId="0" borderId="0" xfId="0" applyNumberFormat="1" applyFont="1" applyAlignment="1">
      <alignment horizontal="center" vertical="center" wrapText="1"/>
    </xf>
    <xf numFmtId="0" fontId="19" fillId="0" borderId="8" xfId="0" applyFont="1" applyBorder="1" applyAlignment="1">
      <alignment horizontal="center" vertical="center"/>
    </xf>
    <xf numFmtId="164" fontId="6" fillId="4" borderId="0" xfId="20" applyNumberFormat="1" applyFont="1" applyFill="1" applyBorder="1" applyAlignment="1">
      <alignment vertical="center" wrapText="1"/>
    </xf>
    <xf numFmtId="0" fontId="19" fillId="0" borderId="8" xfId="0" applyFont="1" applyBorder="1" applyAlignment="1">
      <alignment vertical="center"/>
    </xf>
    <xf numFmtId="0" fontId="6" fillId="0" borderId="2" xfId="0" applyFont="1" applyBorder="1" applyAlignment="1">
      <alignment horizontal="center" vertical="center" wrapText="1"/>
    </xf>
    <xf numFmtId="170" fontId="6" fillId="7" borderId="1" xfId="0" applyNumberFormat="1" applyFont="1" applyFill="1" applyBorder="1" applyAlignment="1">
      <alignment horizontal="center" vertical="center" wrapText="1"/>
    </xf>
    <xf numFmtId="168" fontId="6" fillId="4" borderId="1" xfId="2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164" fontId="6" fillId="0" borderId="1" xfId="20" applyNumberFormat="1" applyFont="1" applyBorder="1" applyAlignment="1">
      <alignment horizontal="center" vertical="center" wrapText="1"/>
    </xf>
    <xf numFmtId="0" fontId="6" fillId="4" borderId="1" xfId="0" applyFont="1" applyFill="1" applyBorder="1" applyAlignment="1">
      <alignment horizontal="left" vertical="center" wrapText="1"/>
    </xf>
    <xf numFmtId="0" fontId="21" fillId="4" borderId="1" xfId="0" applyFont="1" applyFill="1" applyBorder="1" applyAlignment="1">
      <alignment vertical="center"/>
    </xf>
    <xf numFmtId="0" fontId="10" fillId="4" borderId="0" xfId="0" applyFont="1" applyFill="1"/>
    <xf numFmtId="0" fontId="22" fillId="4" borderId="1" xfId="0" applyFont="1" applyFill="1" applyBorder="1"/>
    <xf numFmtId="0" fontId="16" fillId="4" borderId="1" xfId="0" applyFont="1" applyFill="1" applyBorder="1"/>
    <xf numFmtId="171" fontId="6" fillId="4" borderId="1" xfId="20" applyNumberFormat="1" applyFont="1" applyFill="1" applyBorder="1" applyAlignment="1">
      <alignment horizontal="center" vertical="center" wrapText="1"/>
    </xf>
    <xf numFmtId="168" fontId="6" fillId="7" borderId="1" xfId="20" applyNumberFormat="1" applyFont="1" applyFill="1" applyBorder="1" applyAlignment="1">
      <alignment horizontal="center" vertical="center" wrapText="1"/>
    </xf>
    <xf numFmtId="168" fontId="6" fillId="9" borderId="1" xfId="20" applyNumberFormat="1" applyFont="1" applyFill="1" applyBorder="1" applyAlignment="1">
      <alignment horizontal="center" vertical="center" wrapText="1"/>
    </xf>
    <xf numFmtId="170" fontId="6" fillId="9" borderId="1" xfId="0" applyNumberFormat="1" applyFont="1" applyFill="1" applyBorder="1" applyAlignment="1">
      <alignment horizontal="center" vertical="center" wrapText="1"/>
    </xf>
    <xf numFmtId="0" fontId="19" fillId="4" borderId="8" xfId="0" applyFont="1" applyFill="1" applyBorder="1" applyAlignment="1">
      <alignment horizontal="center" vertical="center"/>
    </xf>
    <xf numFmtId="0" fontId="19" fillId="4" borderId="0" xfId="0" applyFont="1" applyFill="1" applyAlignment="1">
      <alignment vertical="center"/>
    </xf>
    <xf numFmtId="170" fontId="6" fillId="4" borderId="1" xfId="0" applyNumberFormat="1" applyFont="1" applyFill="1" applyBorder="1" applyAlignment="1">
      <alignment horizontal="center" vertical="center" wrapText="1"/>
    </xf>
    <xf numFmtId="170" fontId="6" fillId="10" borderId="1" xfId="0" applyNumberFormat="1" applyFont="1" applyFill="1" applyBorder="1" applyAlignment="1">
      <alignment horizontal="center" vertical="center" wrapText="1"/>
    </xf>
    <xf numFmtId="164" fontId="6" fillId="10" borderId="1" xfId="20" applyNumberFormat="1" applyFont="1" applyFill="1" applyBorder="1" applyAlignment="1">
      <alignment vertical="center" wrapText="1"/>
    </xf>
    <xf numFmtId="164" fontId="6" fillId="10" borderId="4" xfId="20" applyNumberFormat="1" applyFont="1" applyFill="1" applyBorder="1" applyAlignment="1">
      <alignment horizontal="center" vertical="center" wrapText="1"/>
    </xf>
    <xf numFmtId="170" fontId="6" fillId="2" borderId="1" xfId="0" applyNumberFormat="1" applyFont="1" applyFill="1" applyBorder="1" applyAlignment="1">
      <alignment horizontal="center" vertical="center" wrapText="1"/>
    </xf>
    <xf numFmtId="164" fontId="6" fillId="2" borderId="1" xfId="20" applyNumberFormat="1" applyFont="1" applyFill="1" applyBorder="1" applyAlignment="1">
      <alignment vertical="center" wrapText="1"/>
    </xf>
    <xf numFmtId="170" fontId="6" fillId="2" borderId="1" xfId="0" applyNumberFormat="1" applyFont="1" applyFill="1" applyBorder="1" applyAlignment="1">
      <alignment horizontal="center" vertical="center" wrapText="1"/>
    </xf>
    <xf numFmtId="164" fontId="6" fillId="2" borderId="1" xfId="20" applyNumberFormat="1" applyFont="1" applyFill="1" applyBorder="1" applyAlignment="1">
      <alignment vertical="center" wrapText="1"/>
    </xf>
    <xf numFmtId="0" fontId="16" fillId="0" borderId="1" xfId="0" applyFont="1" applyBorder="1"/>
    <xf numFmtId="0" fontId="8" fillId="4" borderId="1" xfId="0" applyFont="1" applyFill="1" applyBorder="1"/>
    <xf numFmtId="170" fontId="4" fillId="10" borderId="1" xfId="0" applyNumberFormat="1" applyFont="1" applyFill="1" applyBorder="1" applyAlignment="1">
      <alignment horizontal="center" vertical="center" wrapText="1"/>
    </xf>
    <xf numFmtId="0" fontId="19" fillId="4" borderId="0" xfId="0" applyFont="1" applyFill="1" applyAlignment="1">
      <alignment horizontal="center" vertical="center"/>
    </xf>
    <xf numFmtId="0" fontId="23" fillId="4" borderId="0" xfId="0" applyFont="1" applyFill="1"/>
    <xf numFmtId="0" fontId="9" fillId="4" borderId="0" xfId="0" applyFont="1" applyFill="1"/>
    <xf numFmtId="0" fontId="24" fillId="0" borderId="1" xfId="0" applyFont="1" applyBorder="1"/>
    <xf numFmtId="0" fontId="24" fillId="11" borderId="1" xfId="0" applyFont="1" applyFill="1" applyBorder="1"/>
    <xf numFmtId="170" fontId="4" fillId="4" borderId="1" xfId="0" applyNumberFormat="1" applyFont="1" applyFill="1" applyBorder="1" applyAlignment="1">
      <alignment horizontal="center" vertical="center" wrapText="1"/>
    </xf>
    <xf numFmtId="164" fontId="4" fillId="4" borderId="1" xfId="20" applyNumberFormat="1" applyFont="1" applyFill="1" applyBorder="1" applyAlignment="1">
      <alignment vertical="center" wrapText="1"/>
    </xf>
    <xf numFmtId="170" fontId="6" fillId="5" borderId="1" xfId="0" applyNumberFormat="1" applyFont="1" applyFill="1" applyBorder="1" applyAlignment="1">
      <alignment horizontal="center" vertical="center" wrapText="1"/>
    </xf>
    <xf numFmtId="0" fontId="9" fillId="4" borderId="1" xfId="0" applyFont="1" applyFill="1" applyBorder="1"/>
    <xf numFmtId="170" fontId="6" fillId="12" borderId="1" xfId="0" applyNumberFormat="1" applyFont="1" applyFill="1" applyBorder="1" applyAlignment="1">
      <alignment horizontal="center" vertical="center" wrapText="1"/>
    </xf>
    <xf numFmtId="164" fontId="6" fillId="2" borderId="1" xfId="20" applyNumberFormat="1" applyFont="1" applyFill="1" applyBorder="1" applyAlignment="1">
      <alignment horizontal="center" vertical="center" wrapText="1"/>
    </xf>
    <xf numFmtId="0" fontId="9" fillId="13" borderId="0" xfId="0" applyFont="1" applyFill="1"/>
    <xf numFmtId="164" fontId="6" fillId="2" borderId="1" xfId="20" applyNumberFormat="1" applyFont="1" applyFill="1" applyBorder="1" applyAlignment="1">
      <alignment horizontal="center" vertical="center" wrapText="1"/>
    </xf>
    <xf numFmtId="0" fontId="16" fillId="4" borderId="1" xfId="0" applyFont="1" applyFill="1" applyBorder="1" applyAlignment="1">
      <alignment vertical="center"/>
    </xf>
    <xf numFmtId="0" fontId="6" fillId="14" borderId="1" xfId="0" applyFont="1" applyFill="1" applyBorder="1" applyAlignment="1">
      <alignment horizontal="left" vertical="center" wrapText="1"/>
    </xf>
    <xf numFmtId="0" fontId="19" fillId="14" borderId="8" xfId="0" applyFont="1" applyFill="1" applyBorder="1" applyAlignment="1">
      <alignment horizontal="center" vertical="center"/>
    </xf>
    <xf numFmtId="164" fontId="6" fillId="12" borderId="1" xfId="20" applyNumberFormat="1" applyFont="1" applyFill="1" applyBorder="1" applyAlignment="1">
      <alignment vertical="center" wrapText="1"/>
    </xf>
    <xf numFmtId="0" fontId="8" fillId="0" borderId="0" xfId="0" applyFont="1"/>
    <xf numFmtId="0" fontId="19" fillId="15" borderId="1" xfId="0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left" vertical="center" wrapText="1"/>
    </xf>
    <xf numFmtId="3" fontId="6" fillId="15" borderId="1" xfId="0" applyNumberFormat="1" applyFont="1" applyFill="1" applyBorder="1" applyAlignment="1">
      <alignment horizontal="center" vertical="center" wrapText="1"/>
    </xf>
    <xf numFmtId="164" fontId="6" fillId="0" borderId="0" xfId="0" applyNumberFormat="1" applyFont="1" applyAlignment="1">
      <alignment horizontal="center" vertical="center" wrapText="1"/>
    </xf>
    <xf numFmtId="1" fontId="20" fillId="0" borderId="0" xfId="20" applyNumberFormat="1" applyFont="1" applyAlignment="1">
      <alignment horizontal="center" vertical="center" wrapText="1"/>
    </xf>
    <xf numFmtId="3" fontId="20" fillId="0" borderId="0" xfId="0" applyNumberFormat="1" applyFont="1" applyAlignment="1">
      <alignment horizontal="center" vertical="center" wrapText="1"/>
    </xf>
    <xf numFmtId="1" fontId="19" fillId="0" borderId="0" xfId="0" applyNumberFormat="1" applyFont="1" applyAlignment="1">
      <alignment horizontal="center" vertical="center" wrapText="1"/>
    </xf>
    <xf numFmtId="3" fontId="19" fillId="0" borderId="0" xfId="0" applyNumberFormat="1" applyFont="1" applyAlignment="1">
      <alignment horizontal="center" vertical="center" wrapText="1"/>
    </xf>
    <xf numFmtId="3" fontId="6" fillId="0" borderId="0" xfId="0" applyNumberFormat="1" applyFont="1" applyAlignment="1">
      <alignment horizontal="center" vertical="center" wrapText="1"/>
    </xf>
    <xf numFmtId="165" fontId="19" fillId="0" borderId="0" xfId="20" applyFont="1" applyAlignment="1">
      <alignment horizontal="center" vertical="center" wrapText="1"/>
    </xf>
    <xf numFmtId="1" fontId="25" fillId="0" borderId="0" xfId="0" applyNumberFormat="1" applyFont="1" applyAlignment="1">
      <alignment horizontal="center" vertical="center" wrapText="1"/>
    </xf>
    <xf numFmtId="0" fontId="26" fillId="0" borderId="0" xfId="0" applyFont="1" applyAlignment="1">
      <alignment horizontal="left" vertical="center" wrapText="1"/>
    </xf>
    <xf numFmtId="1" fontId="27" fillId="0" borderId="0" xfId="0" applyNumberFormat="1" applyFont="1" applyAlignment="1">
      <alignment horizontal="right" vertical="center" shrinkToFit="1"/>
    </xf>
    <xf numFmtId="164" fontId="20" fillId="0" borderId="0" xfId="20" applyNumberFormat="1" applyFont="1" applyAlignment="1">
      <alignment horizontal="center" vertical="center" wrapText="1"/>
    </xf>
    <xf numFmtId="3" fontId="20" fillId="4" borderId="0" xfId="0" applyNumberFormat="1" applyFont="1" applyFill="1" applyAlignment="1">
      <alignment horizontal="center" vertical="center" wrapText="1"/>
    </xf>
    <xf numFmtId="0" fontId="7" fillId="4" borderId="0" xfId="0" applyFont="1" applyFill="1" applyAlignment="1">
      <alignment vertical="center"/>
    </xf>
    <xf numFmtId="0" fontId="28" fillId="0" borderId="0" xfId="0" applyFont="1" applyAlignment="1">
      <alignment vertical="center"/>
    </xf>
    <xf numFmtId="0" fontId="21" fillId="16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29" fillId="17" borderId="1" xfId="0" applyFont="1" applyFill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1" xfId="0" applyFont="1" applyBorder="1" applyAlignment="1">
      <alignment vertical="center"/>
    </xf>
    <xf numFmtId="0" fontId="30" fillId="0" borderId="1" xfId="0" applyFont="1" applyBorder="1"/>
    <xf numFmtId="0" fontId="21" fillId="0" borderId="1" xfId="0" applyFont="1" applyBorder="1" applyAlignment="1">
      <alignment vertical="center"/>
    </xf>
    <xf numFmtId="0" fontId="21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21" fillId="5" borderId="1" xfId="0" applyFont="1" applyFill="1" applyBorder="1" applyAlignment="1">
      <alignment vertical="center"/>
    </xf>
    <xf numFmtId="0" fontId="21" fillId="5" borderId="1" xfId="0" applyFont="1" applyFill="1" applyBorder="1" applyAlignment="1">
      <alignment horizontal="center" vertical="center"/>
    </xf>
    <xf numFmtId="0" fontId="8" fillId="5" borderId="1" xfId="0" applyFont="1" applyFill="1" applyBorder="1"/>
    <xf numFmtId="0" fontId="24" fillId="5" borderId="1" xfId="0" applyFont="1" applyFill="1" applyBorder="1" applyAlignment="1">
      <alignment horizontal="center"/>
    </xf>
    <xf numFmtId="0" fontId="24" fillId="5" borderId="4" xfId="0" applyFont="1" applyFill="1" applyBorder="1" applyAlignment="1">
      <alignment horizontal="center"/>
    </xf>
    <xf numFmtId="0" fontId="9" fillId="5" borderId="1" xfId="0" applyFont="1" applyFill="1" applyBorder="1"/>
    <xf numFmtId="0" fontId="9" fillId="5" borderId="0" xfId="0" applyFont="1" applyFill="1"/>
    <xf numFmtId="0" fontId="30" fillId="0" borderId="0" xfId="0" applyFont="1"/>
    <xf numFmtId="0" fontId="9" fillId="16" borderId="0" xfId="0" applyFont="1" applyFill="1"/>
    <xf numFmtId="0" fontId="16" fillId="0" borderId="1" xfId="0" applyFont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0" fontId="24" fillId="11" borderId="1" xfId="0" applyFont="1" applyFill="1" applyBorder="1" applyAlignment="1">
      <alignment vertical="center"/>
    </xf>
    <xf numFmtId="0" fontId="24" fillId="4" borderId="1" xfId="0" applyFont="1" applyFill="1" applyBorder="1"/>
    <xf numFmtId="0" fontId="24" fillId="13" borderId="1" xfId="0" applyFont="1" applyFill="1" applyBorder="1" applyAlignment="1">
      <alignment horizontal="center"/>
    </xf>
    <xf numFmtId="0" fontId="24" fillId="0" borderId="1" xfId="0" applyFont="1" applyBorder="1" applyAlignment="1">
      <alignment horizontal="center" vertical="center"/>
    </xf>
    <xf numFmtId="0" fontId="8" fillId="4" borderId="0" xfId="0" applyFont="1" applyFill="1" applyAlignment="1">
      <alignment vertical="center"/>
    </xf>
    <xf numFmtId="0" fontId="8" fillId="0" borderId="1" xfId="31" applyFont="1" applyBorder="1" applyAlignment="1">
      <alignment horizontal="left" vertical="center"/>
      <protection/>
    </xf>
    <xf numFmtId="0" fontId="8" fillId="0" borderId="1" xfId="0" applyFont="1" applyBorder="1" applyAlignment="1">
      <alignment horizontal="left" vertical="center"/>
    </xf>
    <xf numFmtId="0" fontId="8" fillId="0" borderId="0" xfId="0" applyFont="1" applyAlignment="1">
      <alignment vertical="center"/>
    </xf>
    <xf numFmtId="0" fontId="14" fillId="7" borderId="1" xfId="31" applyFont="1" applyFill="1" applyBorder="1" applyAlignment="1">
      <alignment horizontal="center" vertical="center" wrapText="1"/>
      <protection/>
    </xf>
    <xf numFmtId="0" fontId="14" fillId="7" borderId="1" xfId="31" applyFont="1" applyFill="1" applyBorder="1" applyAlignment="1">
      <alignment horizontal="center" vertical="center"/>
      <protection/>
    </xf>
    <xf numFmtId="0" fontId="14" fillId="7" borderId="1" xfId="0" applyFont="1" applyFill="1" applyBorder="1" applyAlignment="1">
      <alignment horizontal="center" vertical="center"/>
    </xf>
    <xf numFmtId="0" fontId="16" fillId="4" borderId="1" xfId="31" applyFont="1" applyFill="1" applyBorder="1" applyAlignment="1">
      <alignment horizontal="left" vertical="center"/>
      <protection/>
    </xf>
    <xf numFmtId="0" fontId="8" fillId="0" borderId="1" xfId="31" applyFont="1" applyBorder="1" applyAlignment="1">
      <alignment vertical="center"/>
      <protection/>
    </xf>
    <xf numFmtId="164" fontId="16" fillId="0" borderId="1" xfId="20" applyNumberFormat="1" applyFont="1" applyBorder="1" applyAlignment="1">
      <alignment horizontal="left" vertical="center" wrapText="1"/>
    </xf>
    <xf numFmtId="0" fontId="16" fillId="0" borderId="1" xfId="31" applyFont="1" applyBorder="1" applyAlignment="1">
      <alignment horizontal="left" vertical="center"/>
      <protection/>
    </xf>
    <xf numFmtId="0" fontId="16" fillId="0" borderId="1" xfId="27" applyFont="1" applyBorder="1" applyAlignment="1">
      <alignment horizontal="left" vertical="center"/>
      <protection/>
    </xf>
    <xf numFmtId="0" fontId="16" fillId="0" borderId="1" xfId="27" applyFont="1" applyBorder="1" applyAlignment="1">
      <alignment vertical="center"/>
      <protection/>
    </xf>
    <xf numFmtId="0" fontId="16" fillId="0" borderId="1" xfId="31" applyFont="1" applyBorder="1" applyAlignment="1">
      <alignment vertical="center"/>
      <protection/>
    </xf>
    <xf numFmtId="0" fontId="8" fillId="4" borderId="1" xfId="31" applyFont="1" applyFill="1" applyBorder="1" applyAlignment="1">
      <alignment horizontal="left" vertical="center"/>
      <protection/>
    </xf>
    <xf numFmtId="164" fontId="16" fillId="4" borderId="1" xfId="20" applyNumberFormat="1" applyFont="1" applyFill="1" applyBorder="1" applyAlignment="1">
      <alignment horizontal="left" vertical="center" wrapText="1"/>
    </xf>
    <xf numFmtId="0" fontId="16" fillId="4" borderId="1" xfId="27" applyFont="1" applyFill="1" applyBorder="1" applyAlignment="1">
      <alignment vertical="center"/>
      <protection/>
    </xf>
    <xf numFmtId="0" fontId="8" fillId="0" borderId="1" xfId="25" applyFont="1" applyBorder="1" applyAlignment="1">
      <alignment horizontal="left" vertical="center"/>
      <protection/>
    </xf>
    <xf numFmtId="0" fontId="30" fillId="0" borderId="1" xfId="31" applyFont="1" applyBorder="1">
      <alignment/>
      <protection/>
    </xf>
    <xf numFmtId="0" fontId="31" fillId="0" borderId="1" xfId="26" applyFont="1" applyBorder="1">
      <alignment/>
      <protection/>
    </xf>
    <xf numFmtId="0" fontId="0" fillId="0" borderId="1" xfId="26" applyFont="1" applyBorder="1">
      <alignment/>
      <protection/>
    </xf>
    <xf numFmtId="0" fontId="8" fillId="0" borderId="1" xfId="26" applyFont="1" applyBorder="1" applyAlignment="1">
      <alignment horizontal="left"/>
      <protection/>
    </xf>
    <xf numFmtId="0" fontId="8" fillId="0" borderId="1" xfId="31" applyFont="1" applyBorder="1" applyAlignment="1">
      <alignment horizontal="left"/>
      <protection/>
    </xf>
    <xf numFmtId="0" fontId="24" fillId="0" borderId="1" xfId="26" applyFont="1" applyBorder="1" applyAlignment="1">
      <alignment horizontal="left" vertical="center"/>
      <protection/>
    </xf>
    <xf numFmtId="0" fontId="8" fillId="0" borderId="0" xfId="31" applyFont="1" applyAlignment="1">
      <alignment horizontal="left" vertical="center"/>
      <protection/>
    </xf>
    <xf numFmtId="0" fontId="16" fillId="0" borderId="0" xfId="27" applyFont="1" applyAlignment="1">
      <alignment horizontal="left" vertical="center"/>
      <protection/>
    </xf>
    <xf numFmtId="164" fontId="6" fillId="10" borderId="1" xfId="20" applyNumberFormat="1" applyFont="1" applyFill="1" applyBorder="1" applyAlignment="1">
      <alignment horizontal="center" vertical="center" wrapText="1"/>
    </xf>
    <xf numFmtId="164" fontId="6" fillId="10" borderId="1" xfId="20" applyNumberFormat="1" applyFont="1" applyFill="1" applyBorder="1" applyAlignment="1">
      <alignment vertical="center" wrapText="1"/>
    </xf>
    <xf numFmtId="164" fontId="6" fillId="10" borderId="2" xfId="20" applyNumberFormat="1" applyFont="1" applyFill="1" applyBorder="1" applyAlignment="1">
      <alignment vertical="center" wrapText="1"/>
    </xf>
    <xf numFmtId="164" fontId="6" fillId="10" borderId="4" xfId="20" applyNumberFormat="1" applyFont="1" applyFill="1" applyBorder="1" applyAlignment="1">
      <alignment horizontal="center" vertical="center" wrapText="1"/>
    </xf>
    <xf numFmtId="164" fontId="6" fillId="5" borderId="2" xfId="20" applyNumberFormat="1" applyFont="1" applyFill="1" applyBorder="1" applyAlignment="1">
      <alignment horizontal="center" vertical="center" wrapText="1"/>
    </xf>
    <xf numFmtId="164" fontId="6" fillId="5" borderId="4" xfId="20" applyNumberFormat="1" applyFont="1" applyFill="1" applyBorder="1" applyAlignment="1">
      <alignment horizontal="center" vertical="center" wrapText="1"/>
    </xf>
    <xf numFmtId="164" fontId="6" fillId="4" borderId="2" xfId="20" applyNumberFormat="1" applyFont="1" applyFill="1" applyBorder="1" applyAlignment="1">
      <alignment horizontal="center" vertical="center" wrapText="1"/>
    </xf>
    <xf numFmtId="164" fontId="6" fillId="4" borderId="4" xfId="20" applyNumberFormat="1" applyFont="1" applyFill="1" applyBorder="1" applyAlignment="1">
      <alignment horizontal="center" vertical="center" wrapText="1"/>
    </xf>
    <xf numFmtId="164" fontId="6" fillId="5" borderId="1" xfId="20" applyNumberFormat="1" applyFont="1" applyFill="1" applyBorder="1" applyAlignment="1">
      <alignment horizontal="center" vertical="center" wrapText="1"/>
    </xf>
    <xf numFmtId="164" fontId="6" fillId="10" borderId="2" xfId="20" applyNumberFormat="1" applyFont="1" applyFill="1" applyBorder="1" applyAlignment="1">
      <alignment horizontal="center" vertical="center" wrapText="1"/>
    </xf>
    <xf numFmtId="164" fontId="6" fillId="10" borderId="3" xfId="20" applyNumberFormat="1" applyFont="1" applyFill="1" applyBorder="1" applyAlignment="1">
      <alignment horizontal="center" vertical="center" wrapText="1"/>
    </xf>
    <xf numFmtId="164" fontId="6" fillId="5" borderId="1" xfId="20" applyNumberFormat="1" applyFont="1" applyFill="1" applyBorder="1" applyAlignment="1">
      <alignment vertical="center" wrapText="1"/>
    </xf>
    <xf numFmtId="164" fontId="6" fillId="5" borderId="3" xfId="20" applyNumberFormat="1" applyFont="1" applyFill="1" applyBorder="1" applyAlignment="1">
      <alignment horizontal="center" vertical="center" wrapText="1"/>
    </xf>
    <xf numFmtId="164" fontId="6" fillId="4" borderId="1" xfId="20" applyNumberFormat="1" applyFont="1" applyFill="1" applyBorder="1" applyAlignment="1">
      <alignment horizontal="center" vertical="center" wrapText="1"/>
    </xf>
    <xf numFmtId="164" fontId="6" fillId="2" borderId="1" xfId="20" applyNumberFormat="1" applyFont="1" applyFill="1" applyBorder="1" applyAlignment="1">
      <alignment horizontal="center" vertical="center" wrapText="1"/>
    </xf>
    <xf numFmtId="164" fontId="6" fillId="4" borderId="3" xfId="20" applyNumberFormat="1" applyFont="1" applyFill="1" applyBorder="1" applyAlignment="1">
      <alignment horizontal="center" vertical="center" wrapText="1"/>
    </xf>
    <xf numFmtId="164" fontId="6" fillId="4" borderId="1" xfId="20" applyNumberFormat="1" applyFont="1" applyFill="1" applyBorder="1" applyAlignment="1">
      <alignment vertical="center" wrapText="1"/>
    </xf>
    <xf numFmtId="0" fontId="4" fillId="0" borderId="8" xfId="0" applyFont="1" applyBorder="1" applyAlignment="1">
      <alignment horizontal="center" vertical="center"/>
    </xf>
    <xf numFmtId="14" fontId="4" fillId="0" borderId="8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 wrapText="1"/>
    </xf>
    <xf numFmtId="0" fontId="6" fillId="7" borderId="6" xfId="0" applyFont="1" applyFill="1" applyBorder="1" applyAlignment="1">
      <alignment horizontal="center" vertical="center" wrapText="1"/>
    </xf>
    <xf numFmtId="0" fontId="6" fillId="7" borderId="10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167" fontId="4" fillId="5" borderId="5" xfId="0" applyNumberFormat="1" applyFont="1" applyFill="1" applyBorder="1" applyAlignment="1">
      <alignment horizontal="center" vertical="center"/>
    </xf>
    <xf numFmtId="167" fontId="4" fillId="5" borderId="6" xfId="0" applyNumberFormat="1" applyFont="1" applyFill="1" applyBorder="1" applyAlignment="1">
      <alignment horizontal="center" vertical="center"/>
    </xf>
    <xf numFmtId="0" fontId="3" fillId="18" borderId="0" xfId="0" applyFont="1" applyFill="1" applyAlignment="1">
      <alignment horizontal="center" vertical="center"/>
    </xf>
    <xf numFmtId="0" fontId="12" fillId="19" borderId="5" xfId="0" applyFont="1" applyFill="1" applyBorder="1" applyAlignment="1">
      <alignment horizontal="center"/>
    </xf>
    <xf numFmtId="0" fontId="12" fillId="19" borderId="6" xfId="0" applyFont="1" applyFill="1" applyBorder="1" applyAlignment="1">
      <alignment horizontal="center"/>
    </xf>
    <xf numFmtId="0" fontId="12" fillId="19" borderId="10" xfId="0" applyFont="1" applyFill="1" applyBorder="1" applyAlignment="1">
      <alignment horizontal="center"/>
    </xf>
    <xf numFmtId="0" fontId="35" fillId="0" borderId="0" xfId="0" applyNumberFormat="1" applyFont="1" applyFill="1" applyBorder="1" applyAlignment="1" applyProtection="1">
      <alignment/>
      <protection/>
    </xf>
  </cellXfs>
  <cellStyles count="21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Dấu phẩy" xfId="20" builtinId="3"/>
    <cellStyle name="Normal 5" xfId="21"/>
    <cellStyle name="Normal 9" xfId="22"/>
    <cellStyle name="Normal 8" xfId="23"/>
    <cellStyle name="Normal 4" xfId="24"/>
    <cellStyle name="Normal 2 2 2" xfId="25"/>
    <cellStyle name="Normal 2" xfId="26"/>
    <cellStyle name="Normal 3" xfId="27"/>
    <cellStyle name="Normal 6" xfId="28"/>
    <cellStyle name="Normal 7" xfId="29"/>
    <cellStyle name="Comma 2" xfId="30"/>
    <cellStyle name="Normal 2 2" xfId="31"/>
    <cellStyle name="Normal 2 3" xfId="32"/>
    <cellStyle name="Normal 3 2" xfId="33"/>
    <cellStyle name="Normal 77" xfId="34"/>
  </cellStyles>
  <dxfs count="825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5" Type="http://schemas.openxmlformats.org/officeDocument/2006/relationships/worksheet" Target="worksheets/sheet3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7.xml" /><Relationship Id="rId2" Type="http://schemas.openxmlformats.org/officeDocument/2006/relationships/styles" Target="styles.xml" /><Relationship Id="rId14" Type="http://schemas.openxmlformats.org/officeDocument/2006/relationships/externalLink" Target="externalLinks/externalLink1.xml" /><Relationship Id="rId15" Type="http://schemas.openxmlformats.org/officeDocument/2006/relationships/calcChain" Target="calcChain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" Type="http://schemas.openxmlformats.org/officeDocument/2006/relationships/theme" Target="theme/theme1.xml" /><Relationship Id="rId4" Type="http://schemas.openxmlformats.org/officeDocument/2006/relationships/worksheet" Target="worksheets/sheet2.xml" /><Relationship Id="rId6" Type="http://schemas.openxmlformats.org/officeDocument/2006/relationships/worksheet" Target="worksheets/sheet4.xml" /><Relationship Id="rId8" Type="http://schemas.openxmlformats.org/officeDocument/2006/relationships/worksheet" Target="worksheets/sheet6.xml" /><Relationship Id="rId13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9</xdr:col>
      <xdr:colOff>0</xdr:colOff>
      <xdr:row>49</xdr:row>
      <xdr:rowOff>175260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400675" cy="950595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8</xdr:col>
      <xdr:colOff>571500</xdr:colOff>
      <xdr:row>49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372100" cy="9496425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7</xdr:col>
      <xdr:colOff>904875</xdr:colOff>
      <xdr:row>65</xdr:row>
      <xdr:rowOff>68500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6657975" cy="10467975"/>
        </a:xfrm>
        <a:prstGeom prst="rect"/>
      </xdr:spPr>
    </xdr:pic>
    <xdr:clientData/>
  </xdr:twoCellAnchor>
</xdr:wsDr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file:///D:\N&#258;M%202023\TH&#193;NG%2002\20-02\BC%20XNT%2020-02-2023%20MINI%20CHUAN%20..%20(1)%20(1).xlsx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Ã KH"/>
      <sheetName val="MÃ HH"/>
      <sheetName val="TỔNG HỢP"/>
      <sheetName val="NHẬP HÀNG"/>
      <sheetName val="XUẤT HÀNG"/>
      <sheetName val="Sheet5"/>
      <sheetName val="Sheet4"/>
      <sheetName val="Sheet3"/>
      <sheetName val="Sheet2"/>
      <sheetName val="Sheet1"/>
    </sheetNames>
    <sheetDataSet>
      <sheetData sheetId="0"/>
      <sheetData sheetId="1"/>
      <sheetData sheetId="2">
        <row r="1">
          <cell r="C1" t="str">
            <v>`</v>
          </cell>
          <cell r="E1" t="str">
            <v>TỔNG HỢP NXT NGÀY 20/02/2022 KHO MINI</v>
          </cell>
        </row>
        <row r="2">
          <cell r="A2" t="str">
            <v>MãHH</v>
          </cell>
          <cell r="B2" t="str">
            <v>TÊN HÀNG HÓA</v>
          </cell>
          <cell r="C2" t="str">
            <v>ĐVT</v>
          </cell>
          <cell r="D2" t="str">
            <v>Tồn Đầu kỳ</v>
          </cell>
          <cell r="E2" t="str">
            <v>NHẬP VK</v>
          </cell>
          <cell r="F2" t="str">
            <v>Nhập NCQ</v>
          </cell>
          <cell r="G2" t="str">
            <v>NHẤT NAM </v>
          </cell>
          <cell r="H2" t="str">
            <v>Nhập SW</v>
          </cell>
          <cell r="I2" t="str">
            <v>Nhập CLK</v>
          </cell>
          <cell r="J2" t="str">
            <v>Nhập TL</v>
          </cell>
          <cell r="K2" t="str">
            <v>ĐỔI VỎ</v>
          </cell>
          <cell r="L2" t="str">
            <v>Xuất bán</v>
          </cell>
          <cell r="M2" t="str">
            <v>Xuất điều chuyển</v>
          </cell>
          <cell r="N2" t="str">
            <v>Tồn cuối kỳ</v>
          </cell>
        </row>
        <row r="3">
          <cell r="A3" t="str">
            <v>CACS42</v>
          </cell>
          <cell r="B3" t="str">
            <v>CAM AI CẬP SUNFRESH 42- 15KG</v>
          </cell>
          <cell r="C3" t="str">
            <v>Thùng</v>
          </cell>
          <cell r="D3">
            <v>0</v>
          </cell>
          <cell r="E3">
            <v>74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74</v>
          </cell>
          <cell r="M3">
            <v>0</v>
          </cell>
          <cell r="N3">
            <v>0</v>
          </cell>
        </row>
        <row r="4">
          <cell r="A4" t="str">
            <v>CACS48</v>
          </cell>
          <cell r="B4" t="str">
            <v>CAM AI CẬP SUNFRESH 48- 15KG</v>
          </cell>
          <cell r="C4" t="str">
            <v>Thùng</v>
          </cell>
          <cell r="D4">
            <v>0</v>
          </cell>
          <cell r="E4">
            <v>32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32</v>
          </cell>
          <cell r="M4">
            <v>0</v>
          </cell>
          <cell r="N4">
            <v>0</v>
          </cell>
        </row>
        <row r="5">
          <cell r="A5" t="str">
            <v>CACS56</v>
          </cell>
          <cell r="B5" t="str">
            <v>CAM AI CẬP SUNFRESH 56- 15KG</v>
          </cell>
          <cell r="C5" t="str">
            <v>Thùng</v>
          </cell>
          <cell r="D5">
            <v>0</v>
          </cell>
          <cell r="E5">
            <v>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1</v>
          </cell>
          <cell r="M5">
            <v>0</v>
          </cell>
          <cell r="N5">
            <v>0</v>
          </cell>
        </row>
        <row r="6">
          <cell r="A6" t="str">
            <v>CKTX40</v>
          </cell>
          <cell r="B6" t="str">
            <v>CAM KIẾNG THÙNG XANH 40 - 14KG </v>
          </cell>
          <cell r="C6" t="e">
            <v>#N/A</v>
          </cell>
          <cell r="D6">
            <v>-52</v>
          </cell>
          <cell r="E6">
            <v>117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116</v>
          </cell>
          <cell r="M6">
            <v>0</v>
          </cell>
          <cell r="N6">
            <v>-51</v>
          </cell>
        </row>
        <row r="7">
          <cell r="A7" t="str">
            <v>CKTX48</v>
          </cell>
          <cell r="B7" t="str">
            <v>CAM KIẾNG THÙNG XANH 48 - 14KG </v>
          </cell>
          <cell r="C7" t="e">
            <v>#N/A</v>
          </cell>
          <cell r="D7">
            <v>11</v>
          </cell>
          <cell r="E7">
            <v>141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134</v>
          </cell>
          <cell r="M7">
            <v>0</v>
          </cell>
          <cell r="N7">
            <v>18</v>
          </cell>
        </row>
        <row r="8">
          <cell r="A8" t="str">
            <v>CKTX56</v>
          </cell>
          <cell r="B8" t="str">
            <v>CAM KIẾNG THÙNG XANH 56 - 14KG </v>
          </cell>
          <cell r="C8" t="e">
            <v>#N/A</v>
          </cell>
          <cell r="D8">
            <v>34</v>
          </cell>
          <cell r="E8">
            <v>30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7</v>
          </cell>
          <cell r="M8">
            <v>0</v>
          </cell>
          <cell r="N8">
            <v>57</v>
          </cell>
        </row>
        <row r="9">
          <cell r="A9" t="str">
            <v>CKTXLS</v>
          </cell>
          <cell r="B9" t="str">
            <v>CAM KIẾNG  LẪN SIZE - 14KG </v>
          </cell>
          <cell r="C9" t="e">
            <v>#N/A</v>
          </cell>
          <cell r="D9">
            <v>27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27</v>
          </cell>
        </row>
        <row r="10">
          <cell r="A10" t="str">
            <v>CKTD40</v>
          </cell>
          <cell r="B10" t="str">
            <v>CAM KIẾNG THÙNG ĐỎ 40 - 14KG</v>
          </cell>
          <cell r="C10" t="e">
            <v>#N/A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 t="str">
            <v>CKTD48</v>
          </cell>
          <cell r="B11" t="str">
            <v>CAM KIẾNG THÙNG ĐỎ 48 - 14KG</v>
          </cell>
          <cell r="C11" t="e">
            <v>#N/A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 t="str">
            <v>CKTD56</v>
          </cell>
          <cell r="B12" t="str">
            <v>CAM KIẾNG THÙNG ĐỎ 56- 14KG</v>
          </cell>
          <cell r="C12" t="e">
            <v>#N/A</v>
          </cell>
          <cell r="D12">
            <v>15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15</v>
          </cell>
        </row>
        <row r="13">
          <cell r="A13" t="str">
            <v>CKTD60</v>
          </cell>
          <cell r="B13" t="str">
            <v>CAM KIẾNG THÙNG ĐỎ 60-14KG</v>
          </cell>
          <cell r="C13" t="e">
            <v>#N/A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</row>
        <row r="14">
          <cell r="A14" t="str">
            <v>CUS48</v>
          </cell>
          <cell r="B14" t="str">
            <v>CAM  ÚC SUNTREAT 48 - 16 KG</v>
          </cell>
          <cell r="C14" t="e">
            <v>#N/A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 t="str">
            <v>CNGM40</v>
          </cell>
          <cell r="B15" t="str">
            <v>CAM NAVEL AC GREEN MAFA 40 - 15KG</v>
          </cell>
          <cell r="C15" t="e">
            <v>#N/A</v>
          </cell>
          <cell r="D15">
            <v>26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26</v>
          </cell>
        </row>
        <row r="16">
          <cell r="A16" t="str">
            <v>CNGM48</v>
          </cell>
          <cell r="B16" t="str">
            <v>CAM NAVEL AC GREEN MAFA 48 - 15KG</v>
          </cell>
          <cell r="C16" t="e">
            <v>#N/A</v>
          </cell>
          <cell r="D16">
            <v>-25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-25</v>
          </cell>
        </row>
        <row r="17">
          <cell r="A17" t="str">
            <v>CCGM40</v>
          </cell>
          <cell r="B17" t="str">
            <v>CAM CARA GENESIS MAFA 40  - 16KG</v>
          </cell>
          <cell r="C17" t="e">
            <v>#N/A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 t="str">
            <v>CCGM48</v>
          </cell>
          <cell r="B18" t="str">
            <v>CAM CARA GENESIS MAFA 48  - 16KG</v>
          </cell>
          <cell r="C18" t="e">
            <v>#N/A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 t="str">
            <v>CACGM40</v>
          </cell>
          <cell r="B19" t="str">
            <v>CAM AI CẬP GREEN MOVE 40 - 14KG</v>
          </cell>
          <cell r="C19" t="e">
            <v>#N/A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>CACGM48</v>
          </cell>
          <cell r="B20" t="str">
            <v>CAM AI CẬP GREEN MOVE 48 - 14KG</v>
          </cell>
          <cell r="C20" t="e">
            <v>#N/A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CACGM56</v>
          </cell>
          <cell r="B21" t="str">
            <v>CAM AI CẬP GREEN MOVE 56 -14KG</v>
          </cell>
          <cell r="C21" t="e">
            <v>#N/A</v>
          </cell>
          <cell r="D21">
            <v>5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5</v>
          </cell>
        </row>
        <row r="22">
          <cell r="A22" t="str">
            <v>CACGMLS</v>
          </cell>
          <cell r="B22" t="str">
            <v>CAM AI CẬP GREEN MOVE LẪN SIZE -14KG</v>
          </cell>
          <cell r="C22" t="e">
            <v>#N/A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CAC48</v>
          </cell>
          <cell r="B23" t="str">
            <v>CAM AIR CHIEF 48 -20KG</v>
          </cell>
          <cell r="C23" t="e">
            <v>#N/A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CSK113</v>
          </cell>
          <cell r="B24" t="str">
            <v>CAM SUNKIST 113 -19KG</v>
          </cell>
          <cell r="C24" t="e">
            <v>#N/A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CACNI42</v>
          </cell>
          <cell r="B25" t="str">
            <v>CAM AI CẬP NILE 42- 15KG</v>
          </cell>
          <cell r="C25" t="str">
            <v>Thùng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A26" t="str">
            <v>CACNI48</v>
          </cell>
          <cell r="B26" t="str">
            <v>CAM AI CẬP NILE 48- 15KG</v>
          </cell>
          <cell r="C26" t="str">
            <v>Thùng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CACNI56</v>
          </cell>
          <cell r="B27" t="str">
            <v>CAM AI CẬP NILE 56- 15KG</v>
          </cell>
          <cell r="C27" t="str">
            <v>Thùng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CACMF40</v>
          </cell>
          <cell r="B28" t="str">
            <v>CAM AI CẬP MAFA 40 -15KG</v>
          </cell>
          <cell r="C28" t="e">
            <v>#N/A</v>
          </cell>
          <cell r="D28">
            <v>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2</v>
          </cell>
          <cell r="K28">
            <v>0</v>
          </cell>
          <cell r="L28">
            <v>0</v>
          </cell>
          <cell r="M28">
            <v>0</v>
          </cell>
          <cell r="N28">
            <v>6</v>
          </cell>
        </row>
        <row r="29">
          <cell r="A29" t="str">
            <v>CACMF48</v>
          </cell>
          <cell r="B29" t="str">
            <v>CAM AI CẬP MAFA 48 -15KG</v>
          </cell>
          <cell r="C29" t="e">
            <v>#N/A</v>
          </cell>
          <cell r="D29">
            <v>27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1</v>
          </cell>
          <cell r="K29">
            <v>0</v>
          </cell>
          <cell r="L29">
            <v>16</v>
          </cell>
          <cell r="M29">
            <v>17</v>
          </cell>
          <cell r="N29">
            <v>-5</v>
          </cell>
        </row>
        <row r="30">
          <cell r="A30" t="str">
            <v>CU40NA</v>
          </cell>
          <cell r="B30" t="str">
            <v>CAM ÚC 40 NAVEL </v>
          </cell>
          <cell r="C30" t="str">
            <v>Thùng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CU45NA</v>
          </cell>
          <cell r="B31" t="str">
            <v>CAM ÚC 45 NAVEL</v>
          </cell>
          <cell r="C31" t="str">
            <v>Thùng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CU48NA</v>
          </cell>
          <cell r="B32" t="str">
            <v>CAM ÚC 48 NAVEL</v>
          </cell>
          <cell r="C32" t="e">
            <v>#N/A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CU55NA</v>
          </cell>
          <cell r="B33" t="str">
            <v>CAM ÚC 55 NAVEL</v>
          </cell>
          <cell r="C33" t="str">
            <v>Thùng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 t="str">
            <v>CCU32</v>
          </cell>
          <cell r="B34" t="str">
            <v>CAM CARA ÚC MFC 32 - 10KG</v>
          </cell>
          <cell r="C34" t="str">
            <v>Thùng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 t="str">
            <v>CUTM56</v>
          </cell>
          <cell r="B35" t="str">
            <v>CAM ÚC TUMUT 56 -18KG</v>
          </cell>
          <cell r="C35" t="e">
            <v>#N/A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 t="str">
            <v>CCU36</v>
          </cell>
          <cell r="B36" t="str">
            <v>CAM CARA ÚC MFC 36  - 10KG</v>
          </cell>
          <cell r="C36" t="str">
            <v>Thùng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 t="str">
            <v>CCU45</v>
          </cell>
          <cell r="B37" t="str">
            <v>CAM CARA GENESIS CITRUS 45  - 16KG</v>
          </cell>
          <cell r="C37" t="str">
            <v>Thùng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</row>
        <row r="38">
          <cell r="A38" t="str">
            <v>CCU50</v>
          </cell>
          <cell r="B38" t="str">
            <v>CAM CARA GENESIS CITRUS 50  - 16KG</v>
          </cell>
          <cell r="C38" t="str">
            <v>Thùng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 t="str">
            <v>CUGLS</v>
          </cell>
          <cell r="B39" t="str">
            <v>CAM ÚC GENESIS LẪN SZ</v>
          </cell>
          <cell r="C39" t="str">
            <v>Thùng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 t="str">
            <v>CU40MFC</v>
          </cell>
          <cell r="B40" t="str">
            <v>CAM ÚC MFC 40  -  16KG</v>
          </cell>
          <cell r="C40" t="str">
            <v>Thùng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A41" t="str">
            <v>CUMFCLS</v>
          </cell>
          <cell r="B41" t="str">
            <v>CAM ÚC MFC LẪN SIZE</v>
          </cell>
          <cell r="C41" t="str">
            <v>Thùng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A42" t="str">
            <v>CUMFC50</v>
          </cell>
          <cell r="B42" t="str">
            <v>CAM ÚC MFC 50-16KG</v>
          </cell>
          <cell r="C42" t="e">
            <v>#N/A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A43" t="str">
            <v>CUMFC55</v>
          </cell>
          <cell r="B43" t="str">
            <v>CAM ÚC MFC 55-16KG</v>
          </cell>
          <cell r="C43" t="str">
            <v>Thùng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A44" t="str">
            <v>CU40NP</v>
          </cell>
          <cell r="B44" t="str">
            <v>CAM ÚC NIPPY 40 - 18KG</v>
          </cell>
          <cell r="C44" t="e">
            <v>#N/A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 t="str">
            <v>CU50NP</v>
          </cell>
          <cell r="B45" t="str">
            <v>CAM ÚC NIPPY 50 - 18KG</v>
          </cell>
          <cell r="C45" t="str">
            <v>Thùng</v>
          </cell>
          <cell r="D45">
            <v>3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3</v>
          </cell>
        </row>
        <row r="46">
          <cell r="A46" t="str">
            <v>CU45NP</v>
          </cell>
          <cell r="B46" t="str">
            <v>CAM ÚC NIPPY 45 - 18KG</v>
          </cell>
          <cell r="C46" t="str">
            <v>Thùng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A47" t="str">
            <v>CUVT45</v>
          </cell>
          <cell r="B47" t="str">
            <v>CAM ÚC VICTOR S45- 18KG</v>
          </cell>
          <cell r="C47" t="str">
            <v>Thùng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A48" t="str">
            <v>CUVT55</v>
          </cell>
          <cell r="B48" t="str">
            <v>CAM ÚC VICTOR S55 - 18KG</v>
          </cell>
          <cell r="C48" t="e">
            <v>#N/A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A49" t="str">
            <v>CUVIT40</v>
          </cell>
          <cell r="B49" t="str">
            <v>CAM ÚC VICTOR S40 - 18KG</v>
          </cell>
          <cell r="C49" t="e">
            <v>#N/A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 t="str">
            <v>CUGN50</v>
          </cell>
          <cell r="B50" t="str">
            <v>CAM ÚC GILLAINEY 50 - 16 KG</v>
          </cell>
          <cell r="C50" t="e">
            <v>#N/A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 t="str">
            <v>CUGN55</v>
          </cell>
          <cell r="B51" t="str">
            <v>CAM ÚC GILLAINEY 55 - 16 KG</v>
          </cell>
          <cell r="C51" t="e">
            <v>#N/A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 t="str">
            <v>CUGN40</v>
          </cell>
          <cell r="B52" t="str">
            <v>CAM ÚC GILLAINEY 40 - 16 KG</v>
          </cell>
          <cell r="C52" t="e">
            <v>#N/A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 t="str">
            <v>CUGN45</v>
          </cell>
          <cell r="B53" t="str">
            <v>CAM ÚC GILLAINEY 45 - 16 KG</v>
          </cell>
          <cell r="C53" t="e">
            <v>#N/A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</row>
        <row r="54">
          <cell r="A54" t="str">
            <v>CAA48</v>
          </cell>
          <cell r="B54" t="str">
            <v>CAM NAVEL AIR ACHIEF 48 -18KG</v>
          </cell>
          <cell r="C54" t="e">
            <v>#N/A</v>
          </cell>
          <cell r="D54">
            <v>1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1</v>
          </cell>
          <cell r="K54">
            <v>0</v>
          </cell>
          <cell r="L54">
            <v>0</v>
          </cell>
          <cell r="M54">
            <v>0</v>
          </cell>
          <cell r="N54">
            <v>2</v>
          </cell>
        </row>
        <row r="55">
          <cell r="A55" t="str">
            <v>CU6T</v>
          </cell>
          <cell r="B55" t="str">
            <v>CAM ÚC TÚI 1KG</v>
          </cell>
          <cell r="C55" t="str">
            <v>Túi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 t="str">
            <v>CTF1.5</v>
          </cell>
          <cell r="B56" t="str">
            <v>CAM TÚI FRESH 1.5KG -12KG</v>
          </cell>
          <cell r="C56" t="e">
            <v>#N/A</v>
          </cell>
          <cell r="D56">
            <v>1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1</v>
          </cell>
        </row>
        <row r="57">
          <cell r="A57" t="str">
            <v>CT88</v>
          </cell>
          <cell r="B57" t="str">
            <v>CAM TÚI 1KG 88- 18KG</v>
          </cell>
          <cell r="C57" t="e">
            <v>#N/A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A58" t="str">
            <v>CT72</v>
          </cell>
          <cell r="B58" t="str">
            <v>CAM TÚI 1KG 72- 18KG</v>
          </cell>
          <cell r="C58" t="e">
            <v>#N/A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 t="str">
            <v>CT113</v>
          </cell>
          <cell r="B59" t="str">
            <v>CAM TÚI 1KG 113-18KG</v>
          </cell>
          <cell r="C59" t="e">
            <v>#N/A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 t="str">
            <v>CHALAT</v>
          </cell>
          <cell r="B60" t="str">
            <v>CHÀ LÀ MAFA TƯƠI </v>
          </cell>
          <cell r="C60" t="e">
            <v>#N/A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 t="str">
            <v>CHALAK</v>
          </cell>
          <cell r="B61" t="str">
            <v>CHÀ LÀ MAFA KHÔ </v>
          </cell>
          <cell r="C61" t="e">
            <v>#N/A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 t="str">
            <v>CRCND10</v>
          </cell>
          <cell r="B62" t="str">
            <v>CHERRY CANADA S10</v>
          </cell>
          <cell r="C62" t="str">
            <v>Thùng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A63" t="str">
            <v>CRU30</v>
          </cell>
          <cell r="B63" t="str">
            <v>CHERRY ÚC 30-2KG</v>
          </cell>
          <cell r="C63" t="e">
            <v>#N/A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 t="str">
            <v>CRD026</v>
          </cell>
          <cell r="B64" t="str">
            <v>CHERY ĐỎ NZ 026</v>
          </cell>
          <cell r="C64" t="e">
            <v>#N/A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A65" t="str">
            <v>CRDT2JD</v>
          </cell>
          <cell r="B65" t="str">
            <v>CHERY ĐỎ TRICYCLE 2JD - 5KG</v>
          </cell>
          <cell r="C65" t="e">
            <v>#N/A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A66" t="str">
            <v>CRDT3JD</v>
          </cell>
          <cell r="B66" t="str">
            <v>CHERY ĐỎ TRICYCLE 3JD - 5KG</v>
          </cell>
          <cell r="C66" t="e">
            <v>#N/A</v>
          </cell>
          <cell r="D66">
            <v>-1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-1</v>
          </cell>
        </row>
        <row r="67">
          <cell r="A67" t="str">
            <v>CRLS6</v>
          </cell>
          <cell r="B67" t="str">
            <v>CHERY CHILE LẪN SIZE - 2KG</v>
          </cell>
          <cell r="C67" t="e">
            <v>#N/A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 t="str">
            <v>CR2JD6</v>
          </cell>
          <cell r="B68" t="str">
            <v>CHERRY CHILE 2JD - 2KG</v>
          </cell>
          <cell r="C68" t="e">
            <v>#N/A</v>
          </cell>
          <cell r="D68">
            <v>3</v>
          </cell>
          <cell r="E68">
            <v>432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27</v>
          </cell>
          <cell r="K68">
            <v>0</v>
          </cell>
          <cell r="L68">
            <v>567</v>
          </cell>
          <cell r="M68">
            <v>0</v>
          </cell>
          <cell r="N68">
            <v>-105</v>
          </cell>
        </row>
        <row r="69">
          <cell r="A69" t="str">
            <v>CR1JD</v>
          </cell>
          <cell r="B69" t="str">
            <v>CHERY CHILE 1JD -5KG</v>
          </cell>
          <cell r="C69" t="e">
            <v>#N/A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 t="str">
            <v>CR3JD6</v>
          </cell>
          <cell r="B70" t="str">
            <v>CHERRY CHILE 3JD - 2KG</v>
          </cell>
          <cell r="C70" t="e">
            <v>#N/A</v>
          </cell>
          <cell r="D70">
            <v>0</v>
          </cell>
          <cell r="E70">
            <v>300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99</v>
          </cell>
          <cell r="K70">
            <v>0</v>
          </cell>
          <cell r="L70">
            <v>402</v>
          </cell>
          <cell r="M70">
            <v>0</v>
          </cell>
          <cell r="N70">
            <v>-3</v>
          </cell>
        </row>
        <row r="71">
          <cell r="A71" t="str">
            <v>CR4JD6</v>
          </cell>
          <cell r="B71" t="str">
            <v>CHERRY CHILE 4JD - 2KG</v>
          </cell>
          <cell r="C71" t="e">
            <v>#N/A</v>
          </cell>
          <cell r="D71">
            <v>0</v>
          </cell>
          <cell r="E71">
            <v>66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12</v>
          </cell>
          <cell r="K71">
            <v>0</v>
          </cell>
          <cell r="L71">
            <v>69</v>
          </cell>
          <cell r="M71">
            <v>0</v>
          </cell>
          <cell r="N71">
            <v>9</v>
          </cell>
        </row>
        <row r="72">
          <cell r="A72" t="str">
            <v>CR1JD6</v>
          </cell>
          <cell r="B72" t="str">
            <v>CHERRY CHILE 1JD - 2KG</v>
          </cell>
          <cell r="C72" t="e">
            <v>#N/A</v>
          </cell>
          <cell r="D72">
            <v>3</v>
          </cell>
          <cell r="E72">
            <v>141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24</v>
          </cell>
          <cell r="K72">
            <v>0</v>
          </cell>
          <cell r="L72">
            <v>75</v>
          </cell>
          <cell r="M72">
            <v>0</v>
          </cell>
          <cell r="N72">
            <v>93</v>
          </cell>
        </row>
        <row r="73">
          <cell r="A73" t="str">
            <v>CR1JD</v>
          </cell>
          <cell r="B73" t="str">
            <v>CHERY CHILE 1JD -5KG</v>
          </cell>
          <cell r="C73" t="e">
            <v>#N/A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 t="str">
            <v>CRD028</v>
          </cell>
          <cell r="B74" t="str">
            <v>CHERY ĐỎ NZ 028</v>
          </cell>
          <cell r="C74" t="e">
            <v>#N/A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A75" t="str">
            <v>CR3</v>
          </cell>
          <cell r="B75" t="str">
            <v>CHERY 3J -2.5KG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A76" t="str">
            <v>CR</v>
          </cell>
          <cell r="B76" t="str">
            <v>CHERRY CHILE 2J - 5KG</v>
          </cell>
          <cell r="C76" t="e">
            <v>#N/A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 t="str">
            <v>CR2.5</v>
          </cell>
          <cell r="B77" t="str">
            <v>CHERRY CHILE 2.5KG</v>
          </cell>
          <cell r="C77" t="e">
            <v>#N/A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 t="str">
            <v>CRJ</v>
          </cell>
          <cell r="B78" t="str">
            <v>CHERRY CHILE 1J - 5KG</v>
          </cell>
          <cell r="C78" t="e">
            <v>#N/A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 t="str">
            <v>CSF3J</v>
          </cell>
          <cell r="B79" t="str">
            <v>CHERRY SAN FRANCISCO 3J -5KG</v>
          </cell>
          <cell r="C79" t="e">
            <v>#N/A</v>
          </cell>
          <cell r="D79">
            <v>-1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-1</v>
          </cell>
        </row>
        <row r="80">
          <cell r="A80" t="str">
            <v>CR2JD</v>
          </cell>
          <cell r="B80" t="str">
            <v>CHERY CHILE 2JD -5KG</v>
          </cell>
          <cell r="C80" t="e">
            <v>#N/A</v>
          </cell>
          <cell r="D80">
            <v>3</v>
          </cell>
          <cell r="E80">
            <v>27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27</v>
          </cell>
          <cell r="M80">
            <v>0</v>
          </cell>
          <cell r="N80">
            <v>3</v>
          </cell>
        </row>
        <row r="81">
          <cell r="A81" t="str">
            <v>CR2JD2.5</v>
          </cell>
          <cell r="B81" t="str">
            <v>CHERY CHILE 2JD -2.5KG</v>
          </cell>
          <cell r="C81" t="e">
            <v>#N/A</v>
          </cell>
          <cell r="D81">
            <v>4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4</v>
          </cell>
        </row>
        <row r="82">
          <cell r="A82" t="str">
            <v>CR3JD</v>
          </cell>
          <cell r="B82" t="str">
            <v>CHERY CHILE 3JD -2.5KG</v>
          </cell>
          <cell r="C82" t="e">
            <v>#N/A</v>
          </cell>
          <cell r="D82">
            <v>-13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-13</v>
          </cell>
        </row>
        <row r="83">
          <cell r="A83" t="str">
            <v>CRLRF2830</v>
          </cell>
          <cell r="B83" t="str">
            <v>CHERRY ÚC LAPINS REID FRUIT 28-30 -5KG</v>
          </cell>
          <cell r="C83" t="e">
            <v>#N/A</v>
          </cell>
          <cell r="D83">
            <v>-4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-4</v>
          </cell>
        </row>
        <row r="84">
          <cell r="A84" t="str">
            <v>CRLRF3032</v>
          </cell>
          <cell r="B84" t="str">
            <v>CHERRY ÚC LAPINS REID FRUIT 30-32 -2KG</v>
          </cell>
          <cell r="C84" t="e">
            <v>#N/A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 t="str">
            <v>DLL</v>
          </cell>
          <cell r="B85" t="str">
            <v>DƯA ĐÀI LOAN A</v>
          </cell>
          <cell r="C85" t="str">
            <v>Thùng</v>
          </cell>
          <cell r="D85">
            <v>-48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3</v>
          </cell>
          <cell r="M85">
            <v>0</v>
          </cell>
          <cell r="N85">
            <v>-51</v>
          </cell>
        </row>
        <row r="86">
          <cell r="A86" t="str">
            <v>DLLL</v>
          </cell>
          <cell r="B86" t="str">
            <v>DƯA ĐÀI LOAN L</v>
          </cell>
          <cell r="C86" t="e">
            <v>#N/A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 t="str">
            <v>DL</v>
          </cell>
          <cell r="B87" t="str">
            <v>DƯA LƯỚI L</v>
          </cell>
          <cell r="C87" t="e">
            <v>#N/A</v>
          </cell>
          <cell r="D87">
            <v>4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4</v>
          </cell>
        </row>
        <row r="88">
          <cell r="A88" t="str">
            <v>DLB</v>
          </cell>
          <cell r="B88" t="str">
            <v>DƯA LƯỚI LOẠI B</v>
          </cell>
          <cell r="C88" t="e">
            <v>#N/A</v>
          </cell>
          <cell r="D88">
            <v>48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48</v>
          </cell>
        </row>
        <row r="89">
          <cell r="A89" t="str">
            <v>DUA3</v>
          </cell>
          <cell r="B89" t="str">
            <v>DƯA ĐÀI GOLDEN 3A</v>
          </cell>
          <cell r="C89" t="e">
            <v>#N/A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A90" t="str">
            <v>DUA2</v>
          </cell>
          <cell r="B90" t="str">
            <v>DƯA ĐÀI GOLDEN 2A</v>
          </cell>
          <cell r="C90" t="e">
            <v>#N/A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 t="str">
            <v>DL9</v>
          </cell>
          <cell r="B91" t="str">
            <v>DƯA LƯỚI MELON 9KG</v>
          </cell>
          <cell r="C91" t="str">
            <v>Thùng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 t="str">
            <v>DAO</v>
          </cell>
          <cell r="B92" t="str">
            <v>ĐÀO ÚC</v>
          </cell>
          <cell r="C92" t="e">
            <v>#N/A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 t="str">
            <v>DTHQ</v>
          </cell>
          <cell r="B93" t="str">
            <v>DÂU TÂY HÀN QUỐC</v>
          </cell>
          <cell r="C93" t="e">
            <v>#N/A</v>
          </cell>
          <cell r="D93">
            <v>26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2</v>
          </cell>
          <cell r="M93">
            <v>0</v>
          </cell>
          <cell r="N93">
            <v>24</v>
          </cell>
        </row>
        <row r="94">
          <cell r="A94" t="str">
            <v>KWV22</v>
          </cell>
          <cell r="B94" t="str">
            <v>KIWI VÀNG 22 - 3.5KG</v>
          </cell>
          <cell r="C94" t="str">
            <v>Thùng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 t="str">
            <v>KWVP</v>
          </cell>
          <cell r="B95" t="str">
            <v>KIWI VÀNG SUNGOLD PHÁP - 5.7KG</v>
          </cell>
          <cell r="C95" t="e">
            <v>#N/A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A96" t="str">
            <v>HONGN</v>
          </cell>
          <cell r="B96" t="str">
            <v>HỒNG FUJI GIỐNG NHẬT SZ9</v>
          </cell>
          <cell r="C96" t="e">
            <v>#N/A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A97" t="str">
            <v>LHQX24</v>
          </cell>
          <cell r="B97" t="str">
            <v>LÊ HÀN QUỐC EVERGOOD S24 -15KG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A98" t="str">
            <v>LHQX22</v>
          </cell>
          <cell r="B98" t="str">
            <v>LÊ HÀN QUỐC EVERGOOD S22- 15KG</v>
          </cell>
          <cell r="C98" t="str">
            <v>Thùng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 t="str">
            <v>LHQX20</v>
          </cell>
          <cell r="B99" t="str">
            <v>LÊ HÀN QUỐC EVERGOOD S20 - 15KG</v>
          </cell>
          <cell r="C99" t="str">
            <v>Thùng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A100" t="str">
            <v>LHQX26</v>
          </cell>
          <cell r="B100" t="str">
            <v>LÊ HÀN QUỐC EVERGOOD S26 - 15KG</v>
          </cell>
          <cell r="C100" t="str">
            <v>Thùng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 t="str">
            <v>LHQX28</v>
          </cell>
          <cell r="B101" t="str">
            <v>LÊ HÀN QUỐC EVERGOOD S28 - 15KG</v>
          </cell>
          <cell r="C101" t="str">
            <v>Thùng</v>
          </cell>
          <cell r="D101">
            <v>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7</v>
          </cell>
        </row>
        <row r="102">
          <cell r="A102" t="str">
            <v>LHQX30</v>
          </cell>
          <cell r="B102" t="str">
            <v>LÊ HÀN QUỐC EVERGOOD S30 - 15KG</v>
          </cell>
          <cell r="C102" t="str">
            <v>Thùng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 t="str">
            <v>LHQX32</v>
          </cell>
          <cell r="B103" t="str">
            <v>LÊ HÀN QUỐC EVERGOOD S32 - 15KG</v>
          </cell>
          <cell r="C103" t="str">
            <v>Thùng</v>
          </cell>
          <cell r="D103">
            <v>4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4</v>
          </cell>
        </row>
        <row r="104">
          <cell r="A104" t="str">
            <v>LHQX36</v>
          </cell>
          <cell r="B104" t="str">
            <v>LÊ HÀN QUỐC EVERGOOD S36 -15KG</v>
          </cell>
          <cell r="C104" t="str">
            <v>Thùng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A105" t="str">
            <v>LHQX34</v>
          </cell>
          <cell r="B105" t="str">
            <v>LÊ HÀN QUỐC EVERGOOD S34 -15KG</v>
          </cell>
          <cell r="C105" t="str">
            <v>Thùng</v>
          </cell>
          <cell r="D105">
            <v>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1</v>
          </cell>
        </row>
        <row r="106">
          <cell r="A106" t="str">
            <v>LHQX35</v>
          </cell>
          <cell r="B106" t="str">
            <v>LÊ HÀN QUỐC EVERGOOD S35- 15 KG</v>
          </cell>
          <cell r="C106" t="e">
            <v>#N/A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A107" t="str">
            <v>LHQXLSZ</v>
          </cell>
          <cell r="B107" t="str">
            <v>LÊ HÀN QUỐC EVERGOOD LẪM SIZE -15KG</v>
          </cell>
          <cell r="C107" t="str">
            <v>Thùng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 t="str">
            <v>LHQF34</v>
          </cell>
          <cell r="B108" t="str">
            <v>LÊ HÀN QUỐC HN FRESH 34 -15KG</v>
          </cell>
          <cell r="C108" t="e">
            <v>#N/A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 t="str">
            <v>LHQF30</v>
          </cell>
          <cell r="B109" t="str">
            <v>LÊ HÀN QUỐC HN FRESH 30 -15KG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 t="str">
            <v>LHQF32</v>
          </cell>
          <cell r="B110" t="str">
            <v>LÊ HÀN QUỐC HN FRESH 32 -15KG</v>
          </cell>
          <cell r="C110" t="e">
            <v>#N/A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 t="str">
            <v>LHQF28</v>
          </cell>
          <cell r="B111" t="str">
            <v>LÊ HÀN QUỐC HN FRESH 28 -15KG</v>
          </cell>
          <cell r="C111" t="e">
            <v>#N/A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 t="str">
            <v>LHQFLS</v>
          </cell>
          <cell r="B112" t="str">
            <v>LÊ HÀN QUỐC HN FRESH LÃN SIZE -15KG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 t="str">
            <v>LHQX7</v>
          </cell>
          <cell r="B113" t="str">
            <v>LÊ HÀN QUỐC EVERGOOD S7- 5 KG</v>
          </cell>
          <cell r="C113" t="e">
            <v>#N/A</v>
          </cell>
          <cell r="D113">
            <v>2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2</v>
          </cell>
        </row>
        <row r="114">
          <cell r="A114" t="str">
            <v>LHQX8</v>
          </cell>
          <cell r="B114" t="str">
            <v>LÊ HÀN QUỐC EVERGOOD S8- 5 KG</v>
          </cell>
          <cell r="C114" t="e">
            <v>#N/A</v>
          </cell>
          <cell r="D114">
            <v>5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5</v>
          </cell>
        </row>
        <row r="115">
          <cell r="A115" t="str">
            <v>LS10</v>
          </cell>
          <cell r="B115" t="str">
            <v>LÊ SỮA 10 - 5KG</v>
          </cell>
          <cell r="D115">
            <v>-2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-2</v>
          </cell>
        </row>
        <row r="116">
          <cell r="A116" t="str">
            <v>LS7</v>
          </cell>
          <cell r="B116" t="str">
            <v>LÊ SỮA 7 - 5KG</v>
          </cell>
          <cell r="C116" t="e">
            <v>#N/A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 t="str">
            <v>LS8</v>
          </cell>
          <cell r="B117" t="str">
            <v>LÊ SỮA 8 - 5KG</v>
          </cell>
          <cell r="C117" t="e">
            <v>#N/A</v>
          </cell>
          <cell r="D117">
            <v>21</v>
          </cell>
          <cell r="E117">
            <v>10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11</v>
          </cell>
          <cell r="M117">
            <v>0</v>
          </cell>
          <cell r="N117">
            <v>20</v>
          </cell>
        </row>
        <row r="118">
          <cell r="A118" t="str">
            <v>LS9</v>
          </cell>
          <cell r="B118" t="str">
            <v>LÊ SỮA 9 -5KG</v>
          </cell>
          <cell r="D118">
            <v>-6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-6</v>
          </cell>
        </row>
        <row r="119">
          <cell r="A119" t="str">
            <v>LSLZ</v>
          </cell>
          <cell r="B119" t="str">
            <v>LÊ SỮA LẪN SIZE - 5KG</v>
          </cell>
          <cell r="D119">
            <v>-2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-2</v>
          </cell>
        </row>
        <row r="120">
          <cell r="A120" t="str">
            <v>LS32</v>
          </cell>
          <cell r="B120" t="str">
            <v>LÊ SỮA 32 - 15KG</v>
          </cell>
          <cell r="D120">
            <v>-8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2</v>
          </cell>
          <cell r="M120">
            <v>0</v>
          </cell>
          <cell r="N120">
            <v>-10</v>
          </cell>
        </row>
        <row r="121">
          <cell r="A121" t="str">
            <v>LS34</v>
          </cell>
          <cell r="B121" t="str">
            <v>LÊ SỮA 34 - 15KG</v>
          </cell>
          <cell r="D121">
            <v>1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1</v>
          </cell>
        </row>
        <row r="122">
          <cell r="A122" t="str">
            <v>LS24</v>
          </cell>
          <cell r="B122" t="str">
            <v>LÊ SỮA 24 -15KG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 t="str">
            <v>LS36</v>
          </cell>
          <cell r="B123" t="str">
            <v>LÊ SỮA 36 - 15KG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 t="str">
            <v>LS26</v>
          </cell>
          <cell r="B124" t="str">
            <v>LÊ SỮA 26 - 15KG</v>
          </cell>
          <cell r="D124">
            <v>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3</v>
          </cell>
          <cell r="M124">
            <v>0</v>
          </cell>
          <cell r="N124">
            <v>3</v>
          </cell>
        </row>
        <row r="125">
          <cell r="A125" t="str">
            <v>LS28</v>
          </cell>
          <cell r="B125" t="str">
            <v>LÊ SỮA 28  - 15KG</v>
          </cell>
          <cell r="D125">
            <v>7</v>
          </cell>
          <cell r="E125">
            <v>5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6</v>
          </cell>
          <cell r="M125">
            <v>0</v>
          </cell>
          <cell r="N125">
            <v>6</v>
          </cell>
        </row>
        <row r="126">
          <cell r="A126" t="str">
            <v>LS30</v>
          </cell>
          <cell r="B126" t="str">
            <v>LÊ SỮA 30 - 15KG</v>
          </cell>
          <cell r="C126" t="str">
            <v>Thùng</v>
          </cell>
          <cell r="D126">
            <v>6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6</v>
          </cell>
        </row>
        <row r="127">
          <cell r="A127" t="str">
            <v>LSLS</v>
          </cell>
          <cell r="B127" t="str">
            <v>LÊ SỮA LẪN SIZE - 15KG</v>
          </cell>
          <cell r="C127" t="e">
            <v>#N/A</v>
          </cell>
          <cell r="D127">
            <v>-1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-1</v>
          </cell>
        </row>
        <row r="128">
          <cell r="A128" t="str">
            <v>LHQ22</v>
          </cell>
          <cell r="B128" t="str">
            <v>LÊ HÀN QUỐC 22- 15KG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A129" t="str">
            <v>LHQ24</v>
          </cell>
          <cell r="B129" t="str">
            <v>LÊ HÀN QUỐC 24- 15KG</v>
          </cell>
          <cell r="D129">
            <v>-5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1</v>
          </cell>
          <cell r="K129">
            <v>0</v>
          </cell>
          <cell r="L129">
            <v>0</v>
          </cell>
          <cell r="M129">
            <v>0</v>
          </cell>
          <cell r="N129">
            <v>-4</v>
          </cell>
        </row>
        <row r="130">
          <cell r="A130" t="str">
            <v>LHQ26</v>
          </cell>
          <cell r="B130" t="str">
            <v>LÊ HÀN QUỐC 26- 15KG</v>
          </cell>
          <cell r="C130" t="str">
            <v>Thùng</v>
          </cell>
          <cell r="D130">
            <v>-48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-48</v>
          </cell>
        </row>
        <row r="131">
          <cell r="A131" t="str">
            <v>LHQ28</v>
          </cell>
          <cell r="B131" t="str">
            <v>LÊ HÀN QUỐC 28- 15KG</v>
          </cell>
          <cell r="C131" t="str">
            <v>Thùng</v>
          </cell>
          <cell r="D131">
            <v>41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19</v>
          </cell>
          <cell r="M131">
            <v>0</v>
          </cell>
          <cell r="N131">
            <v>22</v>
          </cell>
        </row>
        <row r="132">
          <cell r="A132" t="str">
            <v>LHQ30</v>
          </cell>
          <cell r="B132" t="str">
            <v>LÊ HÀN QUỐC 30- 15KG</v>
          </cell>
          <cell r="C132" t="str">
            <v>Thùng</v>
          </cell>
          <cell r="D132">
            <v>-47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-47</v>
          </cell>
        </row>
        <row r="133">
          <cell r="A133" t="str">
            <v>LHQ32</v>
          </cell>
          <cell r="B133" t="str">
            <v>LÊ HÀN QUỐC 32- 15KG</v>
          </cell>
          <cell r="C133" t="str">
            <v>Thùng</v>
          </cell>
          <cell r="D133">
            <v>36</v>
          </cell>
          <cell r="E133">
            <v>50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42</v>
          </cell>
          <cell r="M133">
            <v>0</v>
          </cell>
          <cell r="N133">
            <v>44</v>
          </cell>
        </row>
        <row r="134">
          <cell r="A134" t="str">
            <v>LHQ34</v>
          </cell>
          <cell r="B134" t="str">
            <v>LÊ HÀN QUỐC 34- 15KG</v>
          </cell>
          <cell r="C134" t="str">
            <v>Thùng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A135" t="str">
            <v>LHQ36</v>
          </cell>
          <cell r="B135" t="str">
            <v>LÊ HÀN QUỐC 36- 15KG</v>
          </cell>
          <cell r="C135" t="str">
            <v>Thùng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A136" t="str">
            <v>LHQ38</v>
          </cell>
          <cell r="B136" t="str">
            <v>LÊ HÀN QUỐC 38- 15KG</v>
          </cell>
          <cell r="C136" t="str">
            <v>Thùng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A137" t="str">
            <v>LHLSZ</v>
          </cell>
          <cell r="B137" t="str">
            <v>LÊ HÀN QUỐC LẪN SIZE</v>
          </cell>
          <cell r="C137" t="e">
            <v>#N/A</v>
          </cell>
          <cell r="D137">
            <v>-8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-8</v>
          </cell>
        </row>
        <row r="138">
          <cell r="A138" t="str">
            <v>LHS</v>
          </cell>
          <cell r="B138" t="str">
            <v>LÊ HÀN SALE</v>
          </cell>
          <cell r="C138" t="e">
            <v>#N/A</v>
          </cell>
          <cell r="D138">
            <v>33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33</v>
          </cell>
        </row>
        <row r="139">
          <cell r="A139" t="str">
            <v>LHQ7</v>
          </cell>
          <cell r="B139" t="str">
            <v>LÊ HÀN QUỐC 7 - 5KG</v>
          </cell>
          <cell r="D139">
            <v>-9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5</v>
          </cell>
          <cell r="K139">
            <v>0</v>
          </cell>
          <cell r="L139">
            <v>0</v>
          </cell>
          <cell r="M139">
            <v>0</v>
          </cell>
          <cell r="N139">
            <v>-4</v>
          </cell>
        </row>
        <row r="140">
          <cell r="A140" t="str">
            <v>LHQ6</v>
          </cell>
          <cell r="B140" t="str">
            <v>LÊ HÀN QUỐC 6- 5KG</v>
          </cell>
          <cell r="C140" t="e">
            <v>#N/A</v>
          </cell>
          <cell r="D140">
            <v>-6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1</v>
          </cell>
          <cell r="M140">
            <v>0</v>
          </cell>
          <cell r="N140">
            <v>-7</v>
          </cell>
        </row>
        <row r="141">
          <cell r="A141" t="str">
            <v>LHQ9</v>
          </cell>
          <cell r="B141" t="str">
            <v>LÊ HÀN QUỐC 9- 5KG</v>
          </cell>
          <cell r="C141" t="e">
            <v>#N/A</v>
          </cell>
          <cell r="D141">
            <v>-17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-17</v>
          </cell>
        </row>
        <row r="142">
          <cell r="A142" t="str">
            <v>LHQ8</v>
          </cell>
          <cell r="B142" t="str">
            <v>LÊ HÀN QUỐC 8 - 5KG</v>
          </cell>
          <cell r="C142" t="e">
            <v>#N/A</v>
          </cell>
          <cell r="D142">
            <v>52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5</v>
          </cell>
          <cell r="M142">
            <v>0</v>
          </cell>
          <cell r="N142">
            <v>47</v>
          </cell>
        </row>
        <row r="143">
          <cell r="A143" t="str">
            <v>LHQ5</v>
          </cell>
          <cell r="B143" t="str">
            <v>LÊ HÀN QUỐC 5KG (Size 7-11)</v>
          </cell>
          <cell r="C143" t="str">
            <v>Thùng</v>
          </cell>
          <cell r="D143">
            <v>92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92</v>
          </cell>
        </row>
        <row r="144">
          <cell r="A144" t="str">
            <v>LNP45</v>
          </cell>
          <cell r="B144" t="str">
            <v>LÊ NP CORE 45- 12.5KG </v>
          </cell>
          <cell r="C144" t="e">
            <v>#N/A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 t="str">
            <v>LNP52</v>
          </cell>
          <cell r="B145" t="str">
            <v>LÊ NP CORE 52- 12.5KG</v>
          </cell>
          <cell r="C145" t="str">
            <v>Thùng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</row>
        <row r="146">
          <cell r="A146" t="str">
            <v>LNP60</v>
          </cell>
          <cell r="B146" t="str">
            <v>LÊ NP CORE 60- 12.5KG </v>
          </cell>
          <cell r="C146" t="str">
            <v>Thùng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 t="str">
            <v>LNP70</v>
          </cell>
          <cell r="B147" t="str">
            <v>LÊ NP CORE 70- 12.5KG</v>
          </cell>
          <cell r="C147" t="str">
            <v>Thùng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A148" t="str">
            <v>LNPLSZ</v>
          </cell>
          <cell r="B148" t="str">
            <v>LÊ NP CORE LẪN SIZE -12.5KG</v>
          </cell>
          <cell r="C148" t="e">
            <v>#N/A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 t="str">
            <v>LNPT45</v>
          </cell>
          <cell r="B149" t="str">
            <v>LÊ NP TRUCAPE SIZE 45- 12.5KG</v>
          </cell>
          <cell r="C149" t="e">
            <v>#N/A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 t="str">
            <v>LNPT52</v>
          </cell>
          <cell r="B150" t="str">
            <v>LÊ NP TRUCAPE SIZE 52- 12.5KG</v>
          </cell>
          <cell r="C150" t="e">
            <v>#N/A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 t="str">
            <v>LQD60</v>
          </cell>
          <cell r="B151" t="str">
            <v>LÊ BỈ QTEE 60 - 12KG</v>
          </cell>
          <cell r="C151" t="e">
            <v>#N/A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 t="str">
            <v>LDTQ</v>
          </cell>
          <cell r="B152" t="str">
            <v>LÊ ĐƯỜNG TQ - 10KG</v>
          </cell>
          <cell r="C152" t="e">
            <v>#N/A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 t="str">
            <v>LUU</v>
          </cell>
          <cell r="B153" t="str">
            <v>LỰU</v>
          </cell>
          <cell r="C153" t="str">
            <v>Thùng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A154" t="str">
            <v>LUU5</v>
          </cell>
          <cell r="B154" t="str">
            <v>LỰU 5</v>
          </cell>
          <cell r="C154" t="e">
            <v>#N/A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 t="str">
            <v>LUU2</v>
          </cell>
          <cell r="B155" t="str">
            <v>LỰU 2- 1.4KG</v>
          </cell>
          <cell r="C155" t="e">
            <v>#N/A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 t="str">
            <v>LRB7</v>
          </cell>
          <cell r="B156" t="str">
            <v>LỰU RUBIBI 7</v>
          </cell>
          <cell r="C156" t="e">
            <v>#N/A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 t="str">
            <v>LRB8</v>
          </cell>
          <cell r="B157" t="str">
            <v>LỰU RUBIBI 8</v>
          </cell>
          <cell r="C157" t="e">
            <v>#N/A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 t="str">
            <v>LUU8</v>
          </cell>
          <cell r="B158" t="str">
            <v>LỰU SIZE 8</v>
          </cell>
          <cell r="C158" t="str">
            <v>Thùng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 t="str">
            <v>LUU9</v>
          </cell>
          <cell r="B159" t="str">
            <v>LỰU SIZE 9</v>
          </cell>
          <cell r="C159" t="str">
            <v>Thùng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 t="str">
            <v>LUU11</v>
          </cell>
          <cell r="B160" t="str">
            <v>LỰU SIZE 11</v>
          </cell>
          <cell r="C160" t="e">
            <v>#N/A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</row>
        <row r="161">
          <cell r="A161" t="str">
            <v>LUU10</v>
          </cell>
          <cell r="B161" t="str">
            <v>LỰU SIZE 10</v>
          </cell>
          <cell r="C161" t="e">
            <v>#N/A</v>
          </cell>
          <cell r="D161">
            <v>-123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-123</v>
          </cell>
        </row>
        <row r="162">
          <cell r="A162" t="str">
            <v>LUU12</v>
          </cell>
          <cell r="B162" t="str">
            <v>LỰU SIZE 12</v>
          </cell>
          <cell r="C162" t="str">
            <v>Thùng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 t="str">
            <v>LUU6</v>
          </cell>
          <cell r="B163" t="str">
            <v>LỰU SIZE 6</v>
          </cell>
          <cell r="C163" t="str">
            <v>Thùng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 t="str">
            <v>LUU7</v>
          </cell>
          <cell r="B164" t="str">
            <v>LỰU SIZE 7</v>
          </cell>
          <cell r="C164" t="str">
            <v>Thùng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 t="str">
            <v>LLS</v>
          </cell>
          <cell r="B165" t="str">
            <v>LỰU LẪN SIZE </v>
          </cell>
          <cell r="C165" t="e">
            <v>#N/A</v>
          </cell>
          <cell r="D165">
            <v>123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123</v>
          </cell>
        </row>
        <row r="166">
          <cell r="A166" t="str">
            <v>HDH</v>
          </cell>
          <cell r="B166" t="str">
            <v>HỒNG DẺO HỘP 5KG</v>
          </cell>
          <cell r="C166" t="e">
            <v>#N/A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 t="str">
            <v>ME3</v>
          </cell>
          <cell r="B167" t="str">
            <v>ME 3</v>
          </cell>
          <cell r="C167" t="e">
            <v>#N/A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 t="str">
            <v>MEA3</v>
          </cell>
          <cell r="B168" t="str">
            <v>ME A3</v>
          </cell>
          <cell r="C168" t="e">
            <v>#N/A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 t="str">
            <v>NCTPA</v>
          </cell>
          <cell r="B169" t="str">
            <v>NHO CÀNH THOMPSON A </v>
          </cell>
          <cell r="C169" t="e">
            <v>#N/A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 t="str">
            <v>NCTPB</v>
          </cell>
          <cell r="B170" t="str">
            <v>NHO CÀNH THOMPSON B</v>
          </cell>
          <cell r="C170" t="e">
            <v>#N/A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 t="str">
            <v>NC</v>
          </cell>
          <cell r="B171" t="str">
            <v>NHO CUỐNG</v>
          </cell>
          <cell r="C171" t="e">
            <v>#N/A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 t="str">
            <v>NKCG1</v>
          </cell>
          <cell r="B172" t="str">
            <v>NHO KHÔ CÀNH GRAPES LOẠI 1 </v>
          </cell>
          <cell r="C172" t="e">
            <v>#N/A</v>
          </cell>
          <cell r="D172">
            <v>9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9</v>
          </cell>
        </row>
        <row r="173">
          <cell r="A173" t="str">
            <v>NKCG2</v>
          </cell>
          <cell r="B173" t="str">
            <v>NHO KHÔ CÀNH GRAPES LOẠI 2</v>
          </cell>
          <cell r="C173" t="e">
            <v>#N/A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A174" t="str">
            <v>NDFWXL</v>
          </cell>
          <cell r="B174" t="str">
            <v>NHO ĐEN NP FRESHWORLD XL -4.5KG</v>
          </cell>
          <cell r="C174" t="e">
            <v>#N/A</v>
          </cell>
          <cell r="D174">
            <v>6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4</v>
          </cell>
          <cell r="M174">
            <v>0</v>
          </cell>
          <cell r="N174">
            <v>2</v>
          </cell>
        </row>
        <row r="175">
          <cell r="A175" t="str">
            <v>NDASVXXL</v>
          </cell>
          <cell r="B175" t="str">
            <v>NHO ĐEN NP ASV XXL - 4.5KG</v>
          </cell>
          <cell r="C175" t="e">
            <v>#N/A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</row>
        <row r="176">
          <cell r="A176" t="str">
            <v>NDF2UXL</v>
          </cell>
          <cell r="B176" t="str">
            <v>NHO ĐEN NP FRUIT 2U XL - 4.5KG</v>
          </cell>
          <cell r="C176" t="e">
            <v>#N/A</v>
          </cell>
          <cell r="D176">
            <v>48</v>
          </cell>
          <cell r="E176">
            <v>31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60</v>
          </cell>
          <cell r="K176">
            <v>0</v>
          </cell>
          <cell r="L176">
            <v>129</v>
          </cell>
          <cell r="M176">
            <v>0</v>
          </cell>
          <cell r="N176">
            <v>10</v>
          </cell>
        </row>
        <row r="177">
          <cell r="A177" t="str">
            <v>NDEBV</v>
          </cell>
          <cell r="B177" t="str">
            <v>NHO ĐEN BRAVANTE 8.6KG</v>
          </cell>
          <cell r="C177" t="e">
            <v>#N/A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A178" t="str">
            <v>NXTG</v>
          </cell>
          <cell r="B178" t="str">
            <v>NHO NGÓN TAY THE GRAP</v>
          </cell>
          <cell r="C178" t="e">
            <v>#N/A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A179" t="str">
            <v>NDERT</v>
          </cell>
          <cell r="B179" t="str">
            <v>NHO ĐEN ROYALTY - 8.2KG</v>
          </cell>
          <cell r="C179" t="e">
            <v>#N/A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A180" t="str">
            <v>NDNPDXL</v>
          </cell>
          <cell r="B180" t="str">
            <v>NHO ĐEN NP DOLE XL - 4.5KG</v>
          </cell>
          <cell r="C180" t="e">
            <v>#N/A</v>
          </cell>
          <cell r="D180">
            <v>19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6</v>
          </cell>
          <cell r="M180">
            <v>0</v>
          </cell>
          <cell r="N180">
            <v>13</v>
          </cell>
        </row>
        <row r="181">
          <cell r="A181" t="str">
            <v>NXNPCTD</v>
          </cell>
          <cell r="B181" t="str">
            <v>NHO XANH NP CORE THÙNG ĐEN </v>
          </cell>
          <cell r="C181" t="e">
            <v>#N/A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</row>
        <row r="182">
          <cell r="A182" t="str">
            <v>NDTHXL</v>
          </cell>
          <cell r="B182" t="str">
            <v>NHO ĐEN NP THÙNG HỒNG XL</v>
          </cell>
          <cell r="C182" t="e">
            <v>#N/A</v>
          </cell>
          <cell r="D182">
            <v>2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2</v>
          </cell>
        </row>
        <row r="183">
          <cell r="A183" t="str">
            <v>NDKC</v>
          </cell>
          <cell r="B183" t="str">
            <v>NHO ĐEN KIM CƯƠNG - 8.6KG</v>
          </cell>
          <cell r="C183" t="e">
            <v>#N/A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</row>
        <row r="184">
          <cell r="A184" t="str">
            <v>NDKCPM</v>
          </cell>
          <cell r="B184" t="str">
            <v>NHO ĐEN  KIM CƯƠNG PREMIUM - 8.6KG</v>
          </cell>
          <cell r="C184" t="e">
            <v>#N/A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</row>
        <row r="185">
          <cell r="A185" t="str">
            <v>NXTGXXL</v>
          </cell>
          <cell r="B185" t="str">
            <v>NHO XANH THE GRAPE XXL - 4.5KG</v>
          </cell>
          <cell r="C185" t="e">
            <v>#N/A</v>
          </cell>
          <cell r="D185">
            <v>-85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-85</v>
          </cell>
        </row>
        <row r="186">
          <cell r="A186" t="str">
            <v>NXTGXl</v>
          </cell>
          <cell r="B186" t="str">
            <v>NHO XANH THE GRAPE XL - 4.5KG</v>
          </cell>
          <cell r="C186" t="e">
            <v>#N/A</v>
          </cell>
          <cell r="D186">
            <v>86</v>
          </cell>
          <cell r="E186">
            <v>10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2</v>
          </cell>
          <cell r="K186">
            <v>0</v>
          </cell>
          <cell r="L186">
            <v>7</v>
          </cell>
          <cell r="M186">
            <v>0</v>
          </cell>
          <cell r="N186">
            <v>91</v>
          </cell>
        </row>
        <row r="187">
          <cell r="A187" t="str">
            <v>NXBV</v>
          </cell>
          <cell r="B187" t="str">
            <v>NHO XANH BRAVANTE - 8.6KG</v>
          </cell>
          <cell r="C187" t="e">
            <v>#N/A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</row>
        <row r="188">
          <cell r="A188" t="str">
            <v>NXSGXL</v>
          </cell>
          <cell r="B188" t="str">
            <v>NHO XANH NP SWEET GLOBE CORE XL - 4.5KG</v>
          </cell>
          <cell r="C188" t="e">
            <v>#N/A</v>
          </cell>
          <cell r="D188">
            <v>4</v>
          </cell>
          <cell r="E188">
            <v>20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79</v>
          </cell>
          <cell r="M188">
            <v>0</v>
          </cell>
          <cell r="N188">
            <v>-55</v>
          </cell>
        </row>
        <row r="189">
          <cell r="A189" t="str">
            <v>NXSGXXL</v>
          </cell>
          <cell r="B189" t="str">
            <v>NHO XANH NP SWEET GLOBE CORE XXL - 4.5KG</v>
          </cell>
          <cell r="C189" t="e">
            <v>#N/A</v>
          </cell>
          <cell r="D189">
            <v>82</v>
          </cell>
          <cell r="E189">
            <v>10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10</v>
          </cell>
          <cell r="M189">
            <v>0</v>
          </cell>
          <cell r="N189">
            <v>82</v>
          </cell>
        </row>
        <row r="190">
          <cell r="A190" t="str">
            <v>NDBV</v>
          </cell>
          <cell r="B190" t="str">
            <v>NHO ĐỎ KHÔNG HẠT BRAVANTE - 8.6KG</v>
          </cell>
          <cell r="C190" t="e">
            <v>#N/A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</row>
        <row r="191">
          <cell r="A191" t="str">
            <v>NDTRS</v>
          </cell>
          <cell r="B191" t="str">
            <v>NHO ĐỎ CÓ HẠT TERRISA - 8.6 KG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</row>
        <row r="192">
          <cell r="A192" t="str">
            <v>NDKTRS</v>
          </cell>
          <cell r="B192" t="str">
            <v>NHO ĐỎ KHÔNG HẠT TERRISA - 8.6 KG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</row>
        <row r="193">
          <cell r="A193" t="str">
            <v>NDETG</v>
          </cell>
          <cell r="B193" t="str">
            <v>NHO ĐEN TIGER - 8.6KG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</row>
        <row r="194">
          <cell r="A194" t="str">
            <v>NDO2J</v>
          </cell>
          <cell r="B194" t="str">
            <v>NHO ĐỎ PERU 2J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</row>
        <row r="195">
          <cell r="A195" t="str">
            <v>NDWDT</v>
          </cell>
          <cell r="B195" t="str">
            <v>NHO ĐỎ SWEET DARK STAR - 8.6 KG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</row>
        <row r="196">
          <cell r="A196" t="str">
            <v>NDEAV</v>
          </cell>
          <cell r="B196" t="str">
            <v>NHO ĐEN SUNVIEW 8.6KG</v>
          </cell>
          <cell r="C196" t="e">
            <v>#N/A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</row>
        <row r="197">
          <cell r="A197" t="str">
            <v>NDEAIR</v>
          </cell>
          <cell r="B197" t="str">
            <v>NHO ĐEN ARICHIEF - 8.6KG</v>
          </cell>
          <cell r="C197" t="str">
            <v>Thùng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</row>
        <row r="198">
          <cell r="A198" t="str">
            <v>NKLR</v>
          </cell>
          <cell r="B198" t="str">
            <v>NHO KHÔ LON RAISIN MỸ</v>
          </cell>
          <cell r="C198" t="e">
            <v>#N/A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</row>
        <row r="199">
          <cell r="A199" t="str">
            <v>NDENTI</v>
          </cell>
          <cell r="B199" t="str">
            <v>NHO ĐEN NGÓN TAY ILUME</v>
          </cell>
          <cell r="C199" t="e">
            <v>#N/A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0">
          <cell r="A200" t="str">
            <v>NDEJPG</v>
          </cell>
          <cell r="B200" t="str">
            <v>NHO ĐEN  NGÓN TAY JPG - 8.6KG</v>
          </cell>
          <cell r="C200" t="str">
            <v>Thùng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A201" t="str">
            <v>NDEMN</v>
          </cell>
          <cell r="B201" t="str">
            <v>NHO ĐEN CÔ GÁI - 8.6KG</v>
          </cell>
          <cell r="C201" t="str">
            <v>Thùng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</row>
        <row r="202">
          <cell r="A202" t="str">
            <v>NDAXL</v>
          </cell>
          <cell r="B202" t="str">
            <v>NHO ĐEN NP ANGON XL - 4.5KG</v>
          </cell>
          <cell r="C202" t="e">
            <v>#N/A</v>
          </cell>
          <cell r="D202">
            <v>-12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-12</v>
          </cell>
        </row>
        <row r="203">
          <cell r="A203" t="str">
            <v>NDAXXL</v>
          </cell>
          <cell r="B203" t="str">
            <v>NHO ĐEN NP ANGON XXL - 4.5KG</v>
          </cell>
          <cell r="C203" t="e">
            <v>#N/A</v>
          </cell>
          <cell r="D203">
            <v>9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9</v>
          </cell>
        </row>
        <row r="204">
          <cell r="A204" t="str">
            <v>NMDHQ</v>
          </cell>
          <cell r="B204" t="str">
            <v>NHO MẪU ĐƠN HỘP QUÀ </v>
          </cell>
          <cell r="C204" t="str">
            <v>Thùng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</row>
        <row r="205">
          <cell r="A205" t="str">
            <v>NDOKHO</v>
          </cell>
          <cell r="B205" t="str">
            <v>NHO ĐỎ KẸO HỘP - 5KG</v>
          </cell>
          <cell r="C205" t="str">
            <v>Thùng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</row>
        <row r="206">
          <cell r="A206" t="str">
            <v>NMDR5.5</v>
          </cell>
          <cell r="B206" t="str">
            <v>NHO MẪU ĐƠN RỔ 5.5KG</v>
          </cell>
          <cell r="C206" t="str">
            <v>Thùng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A207" t="str">
            <v>NMDR5</v>
          </cell>
          <cell r="B207" t="str">
            <v>NHO MẪU ĐƠN RỔ 5KG</v>
          </cell>
          <cell r="C207" t="str">
            <v>Thùng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</row>
        <row r="208">
          <cell r="A208" t="str">
            <v>NMDH</v>
          </cell>
          <cell r="B208" t="str">
            <v>NHO MẪU ĐƠN HÀN QUỐC 2KG</v>
          </cell>
          <cell r="C208" t="e">
            <v>#N/A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09">
          <cell r="A209" t="str">
            <v>NMDT</v>
          </cell>
          <cell r="B209" t="str">
            <v>NHO MẪU ĐƠN RỔ CÓ TEM</v>
          </cell>
          <cell r="C209" t="str">
            <v>Thùng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A210" t="str">
            <v>NMDK</v>
          </cell>
          <cell r="B210" t="str">
            <v>NHO MẪU ĐƠN KHÔNG TEM</v>
          </cell>
          <cell r="C210" t="str">
            <v>Thùng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1">
          <cell r="A211" t="str">
            <v>NXVLS</v>
          </cell>
          <cell r="B211" t="str">
            <v>NHO XANH VALLEY SUPREME -8.6KG</v>
          </cell>
          <cell r="C211" t="e">
            <v>#N/A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</row>
        <row r="212">
          <cell r="A212" t="str">
            <v>NDRV2J</v>
          </cell>
          <cell r="B212" t="str">
            <v>NHO ĐỎ RỖ V 2J -8.6 KG</v>
          </cell>
          <cell r="C212" t="e">
            <v>#N/A</v>
          </cell>
          <cell r="D212">
            <v>-1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-1</v>
          </cell>
        </row>
        <row r="213">
          <cell r="A213" t="str">
            <v>NDRV1J</v>
          </cell>
          <cell r="B213" t="str">
            <v>NHO ĐỎ RỖ V 1J -8.6 KG</v>
          </cell>
          <cell r="C213" t="e">
            <v>#N/A</v>
          </cell>
          <cell r="D213">
            <v>64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5</v>
          </cell>
          <cell r="K213">
            <v>0</v>
          </cell>
          <cell r="L213">
            <v>41</v>
          </cell>
          <cell r="M213">
            <v>23</v>
          </cell>
          <cell r="N213">
            <v>5</v>
          </cell>
        </row>
        <row r="214">
          <cell r="A214" t="str">
            <v>NDVF1J</v>
          </cell>
          <cell r="B214" t="str">
            <v>NHO ĐỎ VERFRUIT 1J - 8.2KG</v>
          </cell>
          <cell r="C214" t="e">
            <v>#N/A</v>
          </cell>
          <cell r="D214">
            <v>0</v>
          </cell>
          <cell r="E214">
            <v>404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397</v>
          </cell>
          <cell r="M214">
            <v>0</v>
          </cell>
          <cell r="N214">
            <v>7</v>
          </cell>
        </row>
        <row r="215">
          <cell r="A215" t="str">
            <v>NDM1J</v>
          </cell>
          <cell r="B215" t="str">
            <v>NHO ĐỎ MÈO 1J</v>
          </cell>
          <cell r="C215" t="e">
            <v>#N/A</v>
          </cell>
          <cell r="D215">
            <v>-14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-14</v>
          </cell>
        </row>
        <row r="216">
          <cell r="A216" t="str">
            <v>NDM2J</v>
          </cell>
          <cell r="B216" t="str">
            <v>NHO ĐỎ MÈO 2J</v>
          </cell>
          <cell r="C216" t="e">
            <v>#N/A</v>
          </cell>
          <cell r="D216">
            <v>13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13</v>
          </cell>
        </row>
        <row r="217">
          <cell r="A217" t="str">
            <v>NDF2J</v>
          </cell>
          <cell r="B217" t="str">
            <v>NHO ĐỎ FEGUIRRI 2J</v>
          </cell>
          <cell r="C217" t="e">
            <v>#N/A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18">
          <cell r="A218" t="str">
            <v>NDPR1</v>
          </cell>
          <cell r="B218" t="str">
            <v>NHO ĐỎ PERU NUNA 1J</v>
          </cell>
          <cell r="D218">
            <v>-97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-97</v>
          </cell>
        </row>
        <row r="219">
          <cell r="A219" t="str">
            <v>NDPR2</v>
          </cell>
          <cell r="B219" t="str">
            <v>NHO ĐỎ PERU NUNA 2J</v>
          </cell>
          <cell r="D219">
            <v>102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102</v>
          </cell>
        </row>
        <row r="220">
          <cell r="A220" t="str">
            <v>NDF1J</v>
          </cell>
          <cell r="B220" t="str">
            <v>NHO ĐỎ FEGUIRRI 1J</v>
          </cell>
          <cell r="D220">
            <v>5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5</v>
          </cell>
        </row>
        <row r="221">
          <cell r="A221" t="str">
            <v>NXU</v>
          </cell>
          <cell r="B221" t="str">
            <v>NHO XANH ÚC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</row>
        <row r="222">
          <cell r="A222" t="str">
            <v>NXPR</v>
          </cell>
          <cell r="B222" t="str">
            <v>NHO XANH PERU 2J - 7.3KG</v>
          </cell>
          <cell r="C222" t="e">
            <v>#N/A</v>
          </cell>
          <cell r="D222">
            <v>31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31</v>
          </cell>
        </row>
        <row r="223">
          <cell r="A223" t="str">
            <v>NXPR3J</v>
          </cell>
          <cell r="B223" t="str">
            <v>NHO XANH PERU 3J - 7.3KG</v>
          </cell>
          <cell r="C223" t="e">
            <v>#N/A</v>
          </cell>
          <cell r="D223">
            <v>-32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-32</v>
          </cell>
        </row>
        <row r="224">
          <cell r="A224" t="str">
            <v>NXPR3</v>
          </cell>
          <cell r="B224" t="str">
            <v>NHO XANH PERU 3J - 4KG</v>
          </cell>
          <cell r="C224" t="e">
            <v>#N/A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A225" t="str">
            <v>NNTPR</v>
          </cell>
          <cell r="B225" t="str">
            <v>NHO NGÓN TAY PERU</v>
          </cell>
          <cell r="C225" t="e">
            <v>#N/A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</row>
        <row r="226">
          <cell r="A226" t="str">
            <v>NXST</v>
          </cell>
          <cell r="B226" t="str">
            <v>NHO XANH NP STARSOUTH - 4.5KG</v>
          </cell>
          <cell r="C226" t="e">
            <v>#N/A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</row>
        <row r="227">
          <cell r="A227" t="str">
            <v>NXCMI</v>
          </cell>
          <cell r="B227" t="str">
            <v>NHO XANH AUTUMCRIP CMI - 8.2KG</v>
          </cell>
          <cell r="C227" t="e">
            <v>#N/A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</row>
        <row r="228">
          <cell r="A228" t="str">
            <v>NXACA</v>
          </cell>
          <cell r="B228" t="str">
            <v>NHO XANH AUTUM CRIP AMERICAN- 8.6KG </v>
          </cell>
          <cell r="C228" t="e">
            <v>#N/A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</row>
        <row r="229">
          <cell r="A229" t="str">
            <v>NXATC8</v>
          </cell>
          <cell r="B229" t="str">
            <v>NHO XANH AUTUM CRIP 8 JEMS- 8.6KG </v>
          </cell>
          <cell r="C229" t="e">
            <v>#N/A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</row>
        <row r="230">
          <cell r="A230" t="str">
            <v>NXCG</v>
          </cell>
          <cell r="B230" t="str">
            <v>NHO XANH AUTUMN CRIPS CÔ GÁI - 8.6KG</v>
          </cell>
          <cell r="C230" t="e">
            <v>#N/A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</row>
        <row r="231">
          <cell r="A231" t="str">
            <v>NXAIR</v>
          </cell>
          <cell r="B231" t="str">
            <v>NHO XANH AUTUMN CRISP AIRCHIEF AIR -8.6KG</v>
          </cell>
          <cell r="C231" t="str">
            <v>Thùng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</row>
        <row r="232">
          <cell r="A232" t="str">
            <v>NXSWAS</v>
          </cell>
          <cell r="B232" t="str">
            <v>NHO XANH SWEET GLOBAL AIRCHIF SEA -8.6KG</v>
          </cell>
          <cell r="C232" t="e">
            <v>#N/A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</row>
        <row r="233">
          <cell r="A233" t="str">
            <v>NXCL</v>
          </cell>
          <cell r="B233" t="str">
            <v>NHO XANH AUTUMN CRIPS CALIFORNIA AIR- 8.6KG</v>
          </cell>
          <cell r="C233" t="str">
            <v>Thùng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</row>
        <row r="234">
          <cell r="A234" t="str">
            <v>NXI</v>
          </cell>
          <cell r="B234" t="str">
            <v>NHO XANH AUTUMN CRIPS ILUMI AIR- 8.6KG</v>
          </cell>
          <cell r="C234" t="str">
            <v>Thùng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</row>
        <row r="235">
          <cell r="A235" t="str">
            <v>NXSWI</v>
          </cell>
          <cell r="B235" t="str">
            <v>NHO XANH SWEET GLOBE ILUME SEA  - 8.6 KG</v>
          </cell>
          <cell r="C235" t="str">
            <v>Thùng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36">
          <cell r="A236" t="str">
            <v>NXJPG</v>
          </cell>
          <cell r="B236" t="str">
            <v>NHO XANH AUTUMN CRIPS JPG - 8.6KG</v>
          </cell>
          <cell r="C236" t="e">
            <v>#N/A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</row>
        <row r="237">
          <cell r="A237" t="str">
            <v>NXKC</v>
          </cell>
          <cell r="B237" t="str">
            <v>NHO XANH SWEET GLOBAL KIM CƯƠNG SEA- 8.6KG</v>
          </cell>
          <cell r="C237" t="str">
            <v>Thùng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</row>
        <row r="238">
          <cell r="A238" t="str">
            <v>NXTB</v>
          </cell>
          <cell r="B238" t="str">
            <v>NHO XANH SWEET GLOBAL TOBRASS AIR - 8.6KG</v>
          </cell>
          <cell r="C238" t="str">
            <v>Thùng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</row>
        <row r="239">
          <cell r="A239" t="str">
            <v>NXSWTBS</v>
          </cell>
          <cell r="B239" t="str">
            <v>NHO XANH SWEET GLOBAL TOBRASS SEA -8.6KG</v>
          </cell>
          <cell r="C239" t="e">
            <v>#N/A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</row>
        <row r="240">
          <cell r="A240" t="str">
            <v>NXW</v>
          </cell>
          <cell r="B240" t="str">
            <v>NHO XANH SWEET GLOBAL WIN WIN SEA-8.6KG</v>
          </cell>
          <cell r="C240" t="str">
            <v>Thùng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</row>
        <row r="241">
          <cell r="A241" t="str">
            <v>NXPL</v>
          </cell>
          <cell r="B241" t="str">
            <v>NHO XANH SWEET GLOBAL POLAR SEA-  8.6KG</v>
          </cell>
          <cell r="C241" t="str">
            <v>Thùng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A242" t="str">
            <v>NA</v>
          </cell>
          <cell r="B242" t="str">
            <v>NA ĐÀI LOAN</v>
          </cell>
          <cell r="C242" t="e">
            <v>#N/A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A243" t="str">
            <v>QURHM56</v>
          </cell>
          <cell r="B243" t="str">
            <v>QUÝT ÚC ROYAL HONEY MURCOLT SIZE 56 9KG</v>
          </cell>
          <cell r="C243" t="str">
            <v>Thùng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</row>
        <row r="244">
          <cell r="A244" t="str">
            <v>QURHM48</v>
          </cell>
          <cell r="B244" t="str">
            <v>QUÝT ÚC ROYAL HONEY MURCOLT SIZE 48 9KG</v>
          </cell>
          <cell r="C244" t="str">
            <v>Thùng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45">
          <cell r="A245" t="str">
            <v>Q2PH80</v>
          </cell>
          <cell r="B245" t="str">
            <v>QUÝT 2PH 80</v>
          </cell>
          <cell r="C245" t="e">
            <v>#N/A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</row>
        <row r="246">
          <cell r="A246" t="str">
            <v>QGS42</v>
          </cell>
          <cell r="B246" t="str">
            <v>QUÝT GAOSHI 42 -10KG</v>
          </cell>
          <cell r="C246" t="e">
            <v>#N/A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</row>
        <row r="247">
          <cell r="A247" t="str">
            <v>QGS48</v>
          </cell>
          <cell r="B247" t="str">
            <v>QUÝT GAOSHI 48 -10KG</v>
          </cell>
          <cell r="C247" t="e">
            <v>#N/A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</row>
        <row r="248">
          <cell r="A248" t="str">
            <v>QGS36</v>
          </cell>
          <cell r="B248" t="str">
            <v>QUÝT GAOSHI 36 -10KG</v>
          </cell>
          <cell r="C248" t="e">
            <v>#N/A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</row>
        <row r="249">
          <cell r="A249" t="str">
            <v>QCRG48</v>
          </cell>
          <cell r="B249" t="str">
            <v>QUÝT COORANGE GOLD 48 - 9KG</v>
          </cell>
          <cell r="C249" t="e">
            <v>#N/A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</row>
        <row r="250">
          <cell r="A250" t="str">
            <v>QCRG42</v>
          </cell>
          <cell r="B250" t="str">
            <v>QUÝT COORANGE GOLD 42 - 9KG</v>
          </cell>
          <cell r="C250" t="e">
            <v>#N/A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A251" t="str">
            <v>QUS</v>
          </cell>
          <cell r="B251" t="str">
            <v>QUÝT  ÚC SUNTREAT  - 15 KG</v>
          </cell>
          <cell r="C251" t="e">
            <v>#N/A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2">
          <cell r="A252" t="str">
            <v>QUT12</v>
          </cell>
          <cell r="B252" t="str">
            <v>QUÝT ÚC TÚI MFC 12KG </v>
          </cell>
          <cell r="C252" t="e">
            <v>#N/A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</row>
        <row r="253">
          <cell r="A253" t="str">
            <v>QU56I</v>
          </cell>
          <cell r="B253" t="str">
            <v>QUÝT ÚC 56 IRON - 9KG</v>
          </cell>
          <cell r="C253" t="str">
            <v>Thùng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54">
          <cell r="A254" t="str">
            <v>QU64I</v>
          </cell>
          <cell r="B254" t="str">
            <v>QUÝT ÚC 64 IRON - 9KG</v>
          </cell>
          <cell r="C254" t="str">
            <v>Thùng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A255" t="str">
            <v>QTGM50</v>
          </cell>
          <cell r="B255" t="str">
            <v>QUÝT TANGO AC GREEN MAFA 50 - 10KG</v>
          </cell>
          <cell r="C255" t="e">
            <v>#N/A</v>
          </cell>
          <cell r="D255">
            <v>10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10</v>
          </cell>
        </row>
        <row r="256">
          <cell r="A256" t="str">
            <v>QTGM60</v>
          </cell>
          <cell r="B256" t="str">
            <v>QUÝT TANGO AC GREEN MAFA 60 - 10KG</v>
          </cell>
          <cell r="C256" t="e">
            <v>#N/A</v>
          </cell>
          <cell r="D256">
            <v>-6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-6</v>
          </cell>
        </row>
        <row r="257">
          <cell r="A257" t="str">
            <v>TMAT</v>
          </cell>
          <cell r="B257" t="str">
            <v>TẮC MẬT</v>
          </cell>
          <cell r="C257" t="e">
            <v>#N/A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</row>
        <row r="258">
          <cell r="A258" t="str">
            <v>QAPHLS</v>
          </cell>
          <cell r="B258" t="str">
            <v>QUÝT APH LẪN SIZE</v>
          </cell>
          <cell r="C258" t="e">
            <v>#N/A</v>
          </cell>
          <cell r="D258">
            <v>156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156</v>
          </cell>
        </row>
        <row r="259">
          <cell r="A259" t="str">
            <v>Q2PH54</v>
          </cell>
          <cell r="B259" t="str">
            <v>QUÝT APH 54 - 7.3KG</v>
          </cell>
          <cell r="C259" t="e">
            <v>#N/A</v>
          </cell>
          <cell r="D259">
            <v>3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3</v>
          </cell>
        </row>
        <row r="260">
          <cell r="A260" t="str">
            <v>QAPH42</v>
          </cell>
          <cell r="B260" t="str">
            <v>QUÝT APH 42 - 7.3KG</v>
          </cell>
          <cell r="C260" t="e">
            <v>#N/A</v>
          </cell>
          <cell r="D260">
            <v>-206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2</v>
          </cell>
          <cell r="M260">
            <v>0</v>
          </cell>
          <cell r="N260">
            <v>-208</v>
          </cell>
        </row>
        <row r="261">
          <cell r="A261" t="str">
            <v>QAPH36</v>
          </cell>
          <cell r="B261" t="str">
            <v>QUÝT APH 36 - 7.3KG</v>
          </cell>
          <cell r="D261">
            <v>-33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-33</v>
          </cell>
        </row>
        <row r="262">
          <cell r="A262" t="str">
            <v>QAPH48</v>
          </cell>
          <cell r="B262" t="str">
            <v>QUÝT APH 48 - 7.3KG</v>
          </cell>
          <cell r="C262" t="e">
            <v>#N/A</v>
          </cell>
          <cell r="D262">
            <v>95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2</v>
          </cell>
          <cell r="K262">
            <v>0</v>
          </cell>
          <cell r="L262">
            <v>11</v>
          </cell>
          <cell r="M262">
            <v>0</v>
          </cell>
          <cell r="N262">
            <v>86</v>
          </cell>
        </row>
        <row r="263">
          <cell r="A263" t="str">
            <v>QAPH75</v>
          </cell>
          <cell r="B263" t="str">
            <v>QUÝT APH 75 - 7.3KG</v>
          </cell>
          <cell r="C263" t="e">
            <v>#N/A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</row>
        <row r="264">
          <cell r="A264" t="str">
            <v>QU40MC</v>
          </cell>
          <cell r="B264" t="str">
            <v>QUÝT ÚC MC CITRUS 40-9KG</v>
          </cell>
          <cell r="C264" t="str">
            <v>Thùng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</row>
        <row r="265">
          <cell r="A265" t="str">
            <v>QU48MC</v>
          </cell>
          <cell r="B265" t="str">
            <v>QUÝT ÚC MC CITRUS 48-9KG</v>
          </cell>
          <cell r="C265" t="str">
            <v>Thùng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</row>
        <row r="266">
          <cell r="A266" t="str">
            <v>QU56MC</v>
          </cell>
          <cell r="B266" t="str">
            <v>QUÝT ÚC MC CITRUS 56-9KG</v>
          </cell>
          <cell r="C266" t="str">
            <v>Thùng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 t="str">
            <v>QU64MC</v>
          </cell>
          <cell r="B267" t="str">
            <v>QUÝT ÚC MC CITRUS 64-9KG</v>
          </cell>
          <cell r="C267" t="str">
            <v>Thùng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</row>
        <row r="268">
          <cell r="A268" t="str">
            <v>QUO48</v>
          </cell>
          <cell r="B268" t="str">
            <v>QUÝT ÚC OPAL 48 - 9KG</v>
          </cell>
          <cell r="C268" t="e">
            <v>#N/A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</row>
        <row r="269">
          <cell r="A269" t="str">
            <v>QUO56</v>
          </cell>
          <cell r="B269" t="str">
            <v>QUÝT ÚC OPAL 56 -9 KG</v>
          </cell>
          <cell r="C269" t="e">
            <v>#N/A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 t="str">
            <v>QUS40</v>
          </cell>
          <cell r="B270" t="str">
            <v>QUÝT ÚC SUNTREAT 40 - 9 KG</v>
          </cell>
          <cell r="C270" t="e">
            <v>#N/A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 t="str">
            <v>QUS48</v>
          </cell>
          <cell r="B271" t="str">
            <v>QUÝT ÚC SUNTREAT 48 - 9 KG</v>
          </cell>
          <cell r="C271" t="e">
            <v>#N/A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 t="str">
            <v>QUS46</v>
          </cell>
          <cell r="B272" t="str">
            <v>QUÝT ÚC SUNTREAT 46 - 9 KG</v>
          </cell>
          <cell r="C272" t="e">
            <v>#N/A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</row>
        <row r="273">
          <cell r="A273" t="str">
            <v>QUS56</v>
          </cell>
          <cell r="B273" t="str">
            <v>QUÝT ÚC SUNTREAT 56 - 9 KG</v>
          </cell>
          <cell r="C273" t="e">
            <v>#N/A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 t="str">
            <v>QCT56</v>
          </cell>
          <cell r="B274" t="str">
            <v>QUÝT CITRUS 56 THÙNG VÀNG - 9KG</v>
          </cell>
          <cell r="C274" t="e">
            <v>#N/A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 t="str">
            <v>QURW64</v>
          </cell>
          <cell r="B275" t="str">
            <v>QUÝT UC ROSE WOOD 64</v>
          </cell>
          <cell r="C275" t="e">
            <v>#N/A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</row>
        <row r="276">
          <cell r="A276" t="str">
            <v>QUST72</v>
          </cell>
          <cell r="B276" t="str">
            <v>QUÝT  ÚC SWEETEE 72</v>
          </cell>
          <cell r="C276" t="e">
            <v>#N/A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</row>
        <row r="277">
          <cell r="A277" t="str">
            <v>QUS64</v>
          </cell>
          <cell r="B277" t="str">
            <v>QUÝT ÚC SUNTREAT 64 - 9 KG</v>
          </cell>
          <cell r="C277" t="e">
            <v>#N/A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</row>
        <row r="278">
          <cell r="A278" t="str">
            <v>QUS72</v>
          </cell>
          <cell r="B278" t="str">
            <v>QUÝT ÚC SUNTREAT 72 - 9 KG</v>
          </cell>
          <cell r="C278" t="e">
            <v>#N/A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</row>
        <row r="279">
          <cell r="A279" t="str">
            <v>QU48</v>
          </cell>
          <cell r="B279" t="str">
            <v>QUÝT ÚC 888 SIZE 48 - 9KG</v>
          </cell>
          <cell r="C279" t="e">
            <v>#N/A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</row>
        <row r="280">
          <cell r="A280" t="str">
            <v>QU45</v>
          </cell>
          <cell r="B280" t="str">
            <v>QUÝT ÚC 888 SIZE 45 - 9KG</v>
          </cell>
          <cell r="C280" t="e">
            <v>#N/A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</row>
        <row r="281">
          <cell r="A281" t="str">
            <v>QU67848</v>
          </cell>
          <cell r="B281" t="str">
            <v>QUÝT ÚC 678 S48</v>
          </cell>
          <cell r="C281" t="e">
            <v>#N/A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</row>
        <row r="282">
          <cell r="A282" t="str">
            <v>QUTS48</v>
          </cell>
          <cell r="B282" t="str">
            <v>QUÝT ÚC TREASURE 48 - 9KG </v>
          </cell>
          <cell r="C282" t="e">
            <v>#N/A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</row>
        <row r="283">
          <cell r="A283" t="str">
            <v>QBL48</v>
          </cell>
          <cell r="B283" t="str">
            <v>QUÝT ÚC BLUEGUM 48 - 9KG</v>
          </cell>
          <cell r="C283" t="e">
            <v>#N/A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 t="str">
            <v>QUTS36</v>
          </cell>
          <cell r="B284" t="str">
            <v>QUÝT ÚC TREASURE 36 - 9KG </v>
          </cell>
          <cell r="C284" t="e">
            <v>#N/A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A285" t="str">
            <v>QUTS42</v>
          </cell>
          <cell r="B285" t="str">
            <v>QUÝT ÚC TREASURE 42 - 9KG </v>
          </cell>
          <cell r="C285" t="e">
            <v>#N/A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 t="str">
            <v>QUDE36</v>
          </cell>
          <cell r="B286" t="str">
            <v>QUÝT ÚC CITRUS THÙNG ĐEN 36</v>
          </cell>
          <cell r="C286" t="e">
            <v>#N/A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 t="str">
            <v>QUDE64</v>
          </cell>
          <cell r="B287" t="str">
            <v>QUÝT ÚC CITRUS THÙNG ĐEN 64</v>
          </cell>
          <cell r="C287" t="e">
            <v>#N/A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</row>
        <row r="288">
          <cell r="A288" t="str">
            <v>QUSW40</v>
          </cell>
          <cell r="B288" t="str">
            <v>QUÝT ÚC SUNWEST 40 - 9KG</v>
          </cell>
          <cell r="C288" t="e">
            <v>#N/A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A289" t="str">
            <v>QUSW48</v>
          </cell>
          <cell r="B289" t="str">
            <v>QUÝT ÚC SUNWEST 48 - 9KG</v>
          </cell>
          <cell r="C289" t="e">
            <v>#N/A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 t="str">
            <v>CU48NP</v>
          </cell>
          <cell r="B290" t="str">
            <v>QUÝT ÚC NIPPY 48- 18KG</v>
          </cell>
          <cell r="C290" t="e">
            <v>#N/A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 t="str">
            <v>KQL</v>
          </cell>
          <cell r="B291" t="str">
            <v>KIM QUẤT L</v>
          </cell>
          <cell r="C291" t="e">
            <v>#N/A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 t="str">
            <v>KQM</v>
          </cell>
          <cell r="B292" t="str">
            <v>KIM QUẤT M</v>
          </cell>
          <cell r="C292" t="e">
            <v>#N/A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 t="str">
            <v>TAM32</v>
          </cell>
          <cell r="B293" t="str">
            <v>TÁO AMBROSIA 32  -18KG</v>
          </cell>
          <cell r="C293" t="e">
            <v>#N/A</v>
          </cell>
          <cell r="D293">
            <v>15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15</v>
          </cell>
        </row>
        <row r="294">
          <cell r="A294" t="str">
            <v>TAM35</v>
          </cell>
          <cell r="B294" t="str">
            <v>TÁO AMBROSIA 35 - 10KG</v>
          </cell>
          <cell r="C294" t="str">
            <v>Thùng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</row>
        <row r="295">
          <cell r="A295" t="str">
            <v>TAM30</v>
          </cell>
          <cell r="B295" t="str">
            <v>TÁO AMBROSIA 30 - 10KG</v>
          </cell>
          <cell r="C295" t="str">
            <v>Thùng</v>
          </cell>
          <cell r="D295">
            <v>-7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-7</v>
          </cell>
        </row>
        <row r="296">
          <cell r="A296" t="str">
            <v>TAM100</v>
          </cell>
          <cell r="B296" t="str">
            <v>TÁO AMBROSIA 100 - 18KG</v>
          </cell>
          <cell r="C296" t="str">
            <v>Thùng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</row>
        <row r="297">
          <cell r="A297" t="str">
            <v>TAM70</v>
          </cell>
          <cell r="B297" t="str">
            <v>TÁO AMBROSIA 70 - 18 KG</v>
          </cell>
          <cell r="C297" t="e">
            <v>#N/A</v>
          </cell>
          <cell r="D297">
            <v>-1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-1</v>
          </cell>
        </row>
        <row r="298">
          <cell r="A298" t="str">
            <v>TAM72</v>
          </cell>
          <cell r="B298" t="str">
            <v>TÁO AMBROSIA 72  -18KG</v>
          </cell>
          <cell r="C298" t="e">
            <v>#N/A</v>
          </cell>
          <cell r="D298">
            <v>1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1</v>
          </cell>
        </row>
        <row r="299">
          <cell r="A299" t="str">
            <v>TAM64</v>
          </cell>
          <cell r="B299" t="str">
            <v>TÁO AMBROSIA 64-18KG</v>
          </cell>
          <cell r="C299" t="e">
            <v>#N/A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</row>
        <row r="300">
          <cell r="A300" t="str">
            <v>TAM80</v>
          </cell>
          <cell r="B300" t="str">
            <v>TÁO AMBROSIA 80 - 18KG</v>
          </cell>
          <cell r="C300" t="str">
            <v>Thùng</v>
          </cell>
          <cell r="D300">
            <v>1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1</v>
          </cell>
        </row>
        <row r="301">
          <cell r="A301" t="str">
            <v>TAM90</v>
          </cell>
          <cell r="B301" t="str">
            <v>TÁO AMBROSIA 90  -18KG</v>
          </cell>
          <cell r="C301" t="str">
            <v>Thùng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</row>
        <row r="302">
          <cell r="A302" t="str">
            <v>TBR30</v>
          </cell>
          <cell r="B302" t="str">
            <v>TÁO BREEZE 30 - 10KG</v>
          </cell>
          <cell r="C302" t="str">
            <v>Thùng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</row>
        <row r="303">
          <cell r="A303" t="str">
            <v>TBR35</v>
          </cell>
          <cell r="B303" t="str">
            <v>TÁO BREEZE 35 - 10KG</v>
          </cell>
          <cell r="C303" t="str">
            <v>Thùng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</row>
        <row r="304">
          <cell r="A304" t="str">
            <v>TBR80</v>
          </cell>
          <cell r="B304" t="str">
            <v>TÁO BREEZE 80 - 18KG</v>
          </cell>
          <cell r="C304" t="str">
            <v>Thùng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</row>
        <row r="305">
          <cell r="A305" t="str">
            <v>TBR90</v>
          </cell>
          <cell r="B305" t="str">
            <v>TÁO BREEZE 90 -18KG</v>
          </cell>
          <cell r="C305" t="str">
            <v>Thùng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</row>
        <row r="306">
          <cell r="A306" t="str">
            <v>TBR100</v>
          </cell>
          <cell r="B306" t="str">
            <v>TÁO BREEZE 100- 18 KG</v>
          </cell>
          <cell r="C306" t="e">
            <v>#N/A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</row>
        <row r="307">
          <cell r="A307" t="str">
            <v>TBR110</v>
          </cell>
          <cell r="B307" t="str">
            <v>TÁO BREEZE 110- 18 KG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</row>
        <row r="308">
          <cell r="A308" t="str">
            <v>TBR120</v>
          </cell>
          <cell r="B308" t="str">
            <v>TÁO BREEZE NZ 120 -18KG</v>
          </cell>
          <cell r="C308" t="str">
            <v>Thùng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</row>
        <row r="309">
          <cell r="A309" t="str">
            <v>TBR135</v>
          </cell>
          <cell r="B309" t="str">
            <v>TÁO BREEZE NZ 135- 18KG</v>
          </cell>
          <cell r="C309" t="str">
            <v>Thùng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</row>
        <row r="310">
          <cell r="A310" t="str">
            <v>TBR150</v>
          </cell>
          <cell r="B310" t="str">
            <v>TÁO BREEZE NZ 150- 18KG</v>
          </cell>
          <cell r="C310" t="str">
            <v>Thùng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</row>
        <row r="311">
          <cell r="A311" t="str">
            <v>TBR10</v>
          </cell>
          <cell r="B311" t="str">
            <v>TÁO BREEZE 10 KG CHUÔNG</v>
          </cell>
          <cell r="C311" t="e">
            <v>#N/A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</row>
        <row r="312">
          <cell r="A312" t="str">
            <v>TBFM90</v>
          </cell>
          <cell r="B312" t="str">
            <v>TÁO BRAEBURN FRESH MAX  SIZE 90 -18KG</v>
          </cell>
          <cell r="C312" t="str">
            <v>Thùng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</row>
        <row r="313">
          <cell r="A313" t="str">
            <v>TBFM80</v>
          </cell>
          <cell r="B313" t="str">
            <v>TÁO BRAEBURN FRESH MAX  SIZE 80 -18KG</v>
          </cell>
          <cell r="C313" t="str">
            <v>Thùng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A314" t="str">
            <v>TBFM110</v>
          </cell>
          <cell r="B314" t="str">
            <v>TÁO BRAEBURN FRESH MAX  SIZE 110 -18KG</v>
          </cell>
          <cell r="C314" t="str">
            <v>Thùng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A315" t="str">
            <v>TBGB80</v>
          </cell>
          <cell r="B315" t="str">
            <v>TÁO BRAEBURN GOLDEN BAY 80 -18 KG</v>
          </cell>
          <cell r="C315" t="str">
            <v>Thùng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A316" t="str">
            <v>TBGB90</v>
          </cell>
          <cell r="B316" t="str">
            <v>TÁO BRAEBURN GOLDEN BAY 90 -18KG</v>
          </cell>
          <cell r="C316" t="str">
            <v>Thùng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</row>
        <row r="317">
          <cell r="A317" t="str">
            <v>TBB120</v>
          </cell>
          <cell r="B317" t="str">
            <v>TÁO BRAEBRUN 120 - 7KG </v>
          </cell>
          <cell r="C317" t="e">
            <v>#N/A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A318" t="str">
            <v>TNTH</v>
          </cell>
          <cell r="B318" t="str">
            <v>TÁO NHẬT THÙNG HỒNG - 5 KG</v>
          </cell>
          <cell r="C318" t="e">
            <v>#N/A</v>
          </cell>
          <cell r="D318">
            <v>104</v>
          </cell>
          <cell r="E318">
            <v>109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164</v>
          </cell>
          <cell r="M318">
            <v>0</v>
          </cell>
          <cell r="N318">
            <v>49</v>
          </cell>
        </row>
        <row r="319">
          <cell r="A319" t="str">
            <v>TCR</v>
          </cell>
          <cell r="B319" t="str">
            <v>TÁO CHERRY WOW - 5KG</v>
          </cell>
          <cell r="C319" t="e">
            <v>#N/A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</row>
        <row r="320">
          <cell r="A320" t="str">
            <v>TCTH</v>
          </cell>
          <cell r="B320" t="str">
            <v>TÁO CHERY THÙNG HỒNG - 5KG</v>
          </cell>
          <cell r="C320" t="e">
            <v>#N/A</v>
          </cell>
          <cell r="D320">
            <v>10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10</v>
          </cell>
        </row>
        <row r="321">
          <cell r="A321" t="str">
            <v>TCDL</v>
          </cell>
          <cell r="B321" t="str">
            <v>TÁO CHEERY ĐÀI LOAN 4 KG/ 8 HỘP</v>
          </cell>
          <cell r="C321" t="e">
            <v>#N/A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</row>
        <row r="322">
          <cell r="A322" t="str">
            <v>TKN028</v>
          </cell>
          <cell r="B322" t="str">
            <v>TÁO KINSEI NHẬT 028</v>
          </cell>
          <cell r="C322" t="e">
            <v>#N/A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</row>
        <row r="323">
          <cell r="A323" t="str">
            <v>TMN036</v>
          </cell>
          <cell r="B323" t="str">
            <v>TÁO MUTSU NHẬT 036</v>
          </cell>
          <cell r="C323" t="e">
            <v>#N/A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A324" t="str">
            <v>TDAZ80</v>
          </cell>
          <cell r="B324" t="str">
            <v>TÁO DAZZLE SIZE 80 - 18KG</v>
          </cell>
          <cell r="C324" t="str">
            <v>Thùng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</row>
        <row r="325">
          <cell r="A325" t="str">
            <v>TDAZ100</v>
          </cell>
          <cell r="B325" t="str">
            <v>TÁO DAZZLE SIZE 110 - 18KG</v>
          </cell>
          <cell r="C325" t="str">
            <v>Thùng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</row>
        <row r="326">
          <cell r="A326" t="str">
            <v>TDAZ110</v>
          </cell>
          <cell r="B326" t="str">
            <v>TÁO DAZZLE SIZE 110 - 18KG</v>
          </cell>
          <cell r="C326" t="str">
            <v>Thùng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</row>
        <row r="327">
          <cell r="A327" t="str">
            <v>TDAZ120</v>
          </cell>
          <cell r="B327" t="str">
            <v>TÁO DAZZLE SIZE 120 - 18KG</v>
          </cell>
          <cell r="C327" t="str">
            <v>Thùng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A328" t="str">
            <v>TEVN100A</v>
          </cell>
          <cell r="B328" t="str">
            <v>TÁO ENVY NZ 100 AG- 18KG</v>
          </cell>
          <cell r="C328" t="str">
            <v>Thùng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A329" t="str">
            <v>TEVN24H</v>
          </cell>
          <cell r="B329" t="str">
            <v>TÁO ENVY NZ 24 HG - 10KG</v>
          </cell>
          <cell r="C329" t="str">
            <v>Thùng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A330" t="str">
            <v>TEVN28H</v>
          </cell>
          <cell r="B330" t="str">
            <v>TÁO ENVY NZ 28 HG - 9KG</v>
          </cell>
          <cell r="C330" t="e">
            <v>#N/A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A331" t="str">
            <v>TEVN35H</v>
          </cell>
          <cell r="B331" t="str">
            <v>TÁO ENVY NZ 35 HG - 10KG</v>
          </cell>
          <cell r="C331" t="str">
            <v>Thùng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</row>
        <row r="332">
          <cell r="A332" t="str">
            <v>TEVN30H</v>
          </cell>
          <cell r="B332" t="str">
            <v>TÁO ENVY NZ 30 HG - 10KG</v>
          </cell>
          <cell r="C332" t="str">
            <v>Thùng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</row>
        <row r="333">
          <cell r="A333" t="str">
            <v>TEVN30S</v>
          </cell>
          <cell r="B333" t="str">
            <v>TÁO ENVY NZ 30 SG - 10KG</v>
          </cell>
          <cell r="C333" t="str">
            <v>Thùng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</row>
        <row r="334">
          <cell r="A334" t="str">
            <v>TEVN70H</v>
          </cell>
          <cell r="B334" t="str">
            <v>TÁO ENVY NZ 70 HG - 18KG</v>
          </cell>
          <cell r="C334" t="str">
            <v>Thùng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35">
          <cell r="A335" t="str">
            <v>TEVN80H</v>
          </cell>
          <cell r="B335" t="str">
            <v>TÁO ENVY NZ 80 HG- 18KG</v>
          </cell>
          <cell r="C335" t="e">
            <v>#N/A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</row>
        <row r="336">
          <cell r="A336" t="str">
            <v>TEVN90H</v>
          </cell>
          <cell r="B336" t="str">
            <v>TÁO ENVY NZ 90 HG - 18KG</v>
          </cell>
          <cell r="C336" t="str">
            <v>Thùng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</row>
        <row r="337">
          <cell r="A337" t="str">
            <v>TEVM24H</v>
          </cell>
          <cell r="B337" t="str">
            <v>TÁO ENVY MỸ 24 HG - 9KG</v>
          </cell>
          <cell r="C337" t="e">
            <v>#N/A</v>
          </cell>
          <cell r="D337">
            <v>61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61</v>
          </cell>
        </row>
        <row r="338">
          <cell r="A338" t="str">
            <v>TEVM28H</v>
          </cell>
          <cell r="B338" t="str">
            <v>TÁO ENVY MỸ 28 HG -9KG</v>
          </cell>
          <cell r="C338" t="e">
            <v>#N/A</v>
          </cell>
          <cell r="D338">
            <v>-26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1</v>
          </cell>
          <cell r="M338">
            <v>0</v>
          </cell>
          <cell r="N338">
            <v>-27</v>
          </cell>
        </row>
        <row r="339">
          <cell r="A339" t="str">
            <v>TEVM64H</v>
          </cell>
          <cell r="B339" t="str">
            <v>TÁO ENVY MỸ 64 HG -18KG</v>
          </cell>
          <cell r="C339" t="e">
            <v>#N/A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</row>
        <row r="340">
          <cell r="A340" t="str">
            <v>TEVM72H</v>
          </cell>
          <cell r="B340" t="str">
            <v>TÁO ENVY MỸ 72 HG- 18KG</v>
          </cell>
          <cell r="C340" t="e">
            <v>#N/A</v>
          </cell>
          <cell r="D340">
            <v>3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3</v>
          </cell>
        </row>
        <row r="341">
          <cell r="A341" t="str">
            <v>TEVM88H</v>
          </cell>
          <cell r="B341" t="str">
            <v>TÁO ENVY MỸ 88 TP HG- 18KG</v>
          </cell>
          <cell r="C341" t="e">
            <v>#N/A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</row>
        <row r="342">
          <cell r="A342" t="str">
            <v>TEVM24S</v>
          </cell>
          <cell r="B342" t="str">
            <v>TÁO ENVY MỸ 24 SG - 9KG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</row>
        <row r="343">
          <cell r="A343" t="str">
            <v>TEVM100A</v>
          </cell>
          <cell r="B343" t="str">
            <v>TÁO ENVY MỸ 100 TP AG- 18KG</v>
          </cell>
          <cell r="C343" t="e">
            <v>#N/A</v>
          </cell>
          <cell r="D343">
            <v>3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3</v>
          </cell>
        </row>
        <row r="344">
          <cell r="A344" t="str">
            <v>TEVM100H</v>
          </cell>
          <cell r="B344" t="str">
            <v>TÁO ENVY MỸ 100 HG - 9KG</v>
          </cell>
          <cell r="C344" t="e">
            <v>#N/A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</row>
        <row r="345">
          <cell r="A345" t="str">
            <v>TFJAC24</v>
          </cell>
          <cell r="B345" t="str">
            <v>TÁO FUIJ ACE 24 - 10KG</v>
          </cell>
          <cell r="C345" t="str">
            <v>Thùng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</row>
        <row r="346">
          <cell r="A346" t="str">
            <v>TFJAC28</v>
          </cell>
          <cell r="B346" t="str">
            <v>TÁO FUIJ ACE 28 - 10KG</v>
          </cell>
          <cell r="C346" t="str">
            <v>Thùng</v>
          </cell>
          <cell r="D346">
            <v>13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13</v>
          </cell>
        </row>
        <row r="347">
          <cell r="A347" t="str">
            <v>TFJAC32</v>
          </cell>
          <cell r="B347" t="str">
            <v>TÁO FUIJ ACE 32 - 10KG</v>
          </cell>
          <cell r="C347" t="str">
            <v>Thùng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</row>
        <row r="348">
          <cell r="A348" t="str">
            <v>TFJAC36</v>
          </cell>
          <cell r="B348" t="str">
            <v>TÁO FUIJ ACE 36 -10KG</v>
          </cell>
          <cell r="C348" t="e">
            <v>#N/A</v>
          </cell>
          <cell r="D348">
            <v>33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33</v>
          </cell>
        </row>
        <row r="349">
          <cell r="A349" t="str">
            <v>TFJACLSZ</v>
          </cell>
          <cell r="B349" t="str">
            <v>TÁO FUIJ ACE LẪN SZ - 10KG</v>
          </cell>
          <cell r="C349" t="str">
            <v>Thùng</v>
          </cell>
          <cell r="D349">
            <v>-30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-30</v>
          </cell>
        </row>
        <row r="350">
          <cell r="A350" t="str">
            <v>TFJN10</v>
          </cell>
          <cell r="B350" t="str">
            <v>TÁO FUIJ WOW NƠ 10 -5KG</v>
          </cell>
          <cell r="C350" t="str">
            <v>Thùng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</row>
        <row r="351">
          <cell r="A351" t="str">
            <v>TFJN24</v>
          </cell>
          <cell r="B351" t="str">
            <v>TÁO FUIJ WOW NƠ 24 - 10KG</v>
          </cell>
          <cell r="C351" t="str">
            <v>Thùng</v>
          </cell>
          <cell r="D351">
            <v>-42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-42</v>
          </cell>
        </row>
        <row r="352">
          <cell r="A352" t="str">
            <v>TFJN28</v>
          </cell>
          <cell r="B352" t="str">
            <v>TÁO FUIJ WOW NƠ 28 - 10KG</v>
          </cell>
          <cell r="C352" t="str">
            <v>Thùng</v>
          </cell>
          <cell r="D352">
            <v>-186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1</v>
          </cell>
          <cell r="M352">
            <v>0</v>
          </cell>
          <cell r="N352">
            <v>-187</v>
          </cell>
        </row>
        <row r="353">
          <cell r="A353" t="str">
            <v>TFJN30</v>
          </cell>
          <cell r="B353" t="str">
            <v>TÁO FUIJ WOW NƠ 30 - 10KG</v>
          </cell>
          <cell r="C353" t="e">
            <v>#N/A</v>
          </cell>
          <cell r="D353">
            <v>-16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-16</v>
          </cell>
        </row>
        <row r="354">
          <cell r="A354" t="str">
            <v>TFJN32</v>
          </cell>
          <cell r="B354" t="str">
            <v>TÁO FUIJ WOW NƠ 32 - 10KG</v>
          </cell>
          <cell r="C354" t="str">
            <v>Thùng</v>
          </cell>
          <cell r="D354">
            <v>153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11</v>
          </cell>
          <cell r="M354">
            <v>0</v>
          </cell>
          <cell r="N354">
            <v>142</v>
          </cell>
        </row>
        <row r="355">
          <cell r="A355" t="str">
            <v>TFJN36</v>
          </cell>
          <cell r="B355" t="str">
            <v>TÁO FUIJ WOW NƠ 36 - 10KG</v>
          </cell>
          <cell r="C355" t="str">
            <v>Thùng</v>
          </cell>
          <cell r="D355">
            <v>15</v>
          </cell>
          <cell r="E355">
            <v>49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67</v>
          </cell>
          <cell r="M355">
            <v>0</v>
          </cell>
          <cell r="N355">
            <v>-3</v>
          </cell>
        </row>
        <row r="356">
          <cell r="A356" t="str">
            <v>TFJNLS</v>
          </cell>
          <cell r="B356" t="str">
            <v>TÁO FUJI WOW LẪN SIZE - 10KG</v>
          </cell>
          <cell r="C356" t="e">
            <v>#N/A</v>
          </cell>
          <cell r="D356">
            <v>133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133</v>
          </cell>
        </row>
        <row r="357">
          <cell r="A357" t="str">
            <v>TFWTH</v>
          </cell>
          <cell r="B357" t="str">
            <v>TÁO FUJI WOW THÙNG HỒNG - 5KG</v>
          </cell>
          <cell r="C357" t="e">
            <v>#N/A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</row>
        <row r="358">
          <cell r="A358" t="str">
            <v>TGLNGD90P</v>
          </cell>
          <cell r="B358" t="str">
            <v>TÁO GALA NZ GOLDEN BAY PG 90 - 18KG</v>
          </cell>
          <cell r="C358" t="str">
            <v>Thùng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A359" t="str">
            <v>TGLNGD100P</v>
          </cell>
          <cell r="B359" t="str">
            <v>TÁO GALA NZ GOLDEN BAY PG 100 - 18KG</v>
          </cell>
          <cell r="C359" t="str">
            <v>Thùng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A360" t="str">
            <v>TGLNGD80P</v>
          </cell>
          <cell r="B360" t="str">
            <v>TÁO GALA NZ GOLDEN BAY PG 80 - 18KG</v>
          </cell>
          <cell r="C360" t="str">
            <v>Thùng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A361" t="str">
            <v>TGLNGD80S</v>
          </cell>
          <cell r="B361" t="str">
            <v>TÁO GALA NZ GOLDEN BAY SG 80 - 18KG</v>
          </cell>
          <cell r="C361" t="str">
            <v>Thùng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</row>
        <row r="362">
          <cell r="A362" t="str">
            <v>TGLNGD70P</v>
          </cell>
          <cell r="B362" t="str">
            <v>TÁO GALA NZ GOLDEN BAY PG 70 - 18KG</v>
          </cell>
          <cell r="C362" t="str">
            <v>Thùng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</row>
        <row r="363">
          <cell r="A363" t="str">
            <v>TGLNGD70S</v>
          </cell>
          <cell r="B363" t="str">
            <v>TÁO GALA NZ GOLDEN BAY SG 70 - 18KG</v>
          </cell>
          <cell r="C363" t="str">
            <v>Thùng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</row>
        <row r="364">
          <cell r="A364" t="str">
            <v>TGLNGD40P</v>
          </cell>
          <cell r="B364" t="str">
            <v>TÁO GALA NZ GOLDEN BAY PG 40 - 10KG</v>
          </cell>
          <cell r="C364" t="e">
            <v>#N/A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</row>
        <row r="365">
          <cell r="A365" t="str">
            <v>TGLNGDLSZ</v>
          </cell>
          <cell r="B365" t="str">
            <v>TÁO GALA NZ GOLDEN BAY LẪN SZ</v>
          </cell>
          <cell r="C365" t="e">
            <v>#N/A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</row>
        <row r="366">
          <cell r="A366" t="str">
            <v>TGLFM120</v>
          </cell>
          <cell r="B366" t="str">
            <v>TÁO GALA NZ FRESHMAX 120 - 18KG</v>
          </cell>
          <cell r="C366" t="str">
            <v>Thùng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A367" t="str">
            <v>TGLFM100</v>
          </cell>
          <cell r="B367" t="str">
            <v>TÁO GALA NZ FRESHMAX 100- 18KG</v>
          </cell>
          <cell r="C367" t="str">
            <v>Thùng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</row>
        <row r="368">
          <cell r="A368" t="str">
            <v>TGLFM110</v>
          </cell>
          <cell r="B368" t="str">
            <v>TÁO GALA NZ FRESHMAX 110- 18KG</v>
          </cell>
          <cell r="C368" t="str">
            <v>Thùng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</row>
        <row r="369">
          <cell r="A369" t="str">
            <v>TGLFM90</v>
          </cell>
          <cell r="B369" t="str">
            <v>TÁO GALA NZ FRESHMAX 90- 18KG</v>
          </cell>
          <cell r="C369" t="str">
            <v>Thùng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</row>
        <row r="370">
          <cell r="A370" t="str">
            <v>TGLFM80</v>
          </cell>
          <cell r="B370" t="str">
            <v>TÁO GALA NZ FRESHMAX 80- 18KG</v>
          </cell>
          <cell r="C370" t="str">
            <v>Thùng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A371" t="str">
            <v>T5GHB44</v>
          </cell>
          <cell r="B371" t="str">
            <v>TÁO 5 GÓC HONEY BEAR 44 -9KG</v>
          </cell>
          <cell r="C371" t="e">
            <v>#N/A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A372" t="str">
            <v>TGLCG125</v>
          </cell>
          <cell r="B372" t="str">
            <v>TÁO GALA MỸ HONEY BEAR 125 -20KG</v>
          </cell>
          <cell r="D372">
            <v>24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24</v>
          </cell>
        </row>
        <row r="373">
          <cell r="A373" t="str">
            <v>TGLX113</v>
          </cell>
          <cell r="B373" t="str">
            <v>TÁO GALAXY 113  - 18KG</v>
          </cell>
          <cell r="C373" t="e">
            <v>#N/A</v>
          </cell>
          <cell r="D373">
            <v>-4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-4</v>
          </cell>
        </row>
        <row r="374">
          <cell r="A374" t="str">
            <v>TGLX125</v>
          </cell>
          <cell r="B374" t="str">
            <v>TÁO GALAXY 125  - 18KG</v>
          </cell>
          <cell r="C374" t="e">
            <v>#N/A</v>
          </cell>
          <cell r="D374">
            <v>21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21</v>
          </cell>
        </row>
        <row r="375">
          <cell r="A375" t="str">
            <v>TGLX138</v>
          </cell>
          <cell r="B375" t="str">
            <v>TÁO GALAXY 138 - 18KG</v>
          </cell>
          <cell r="D375">
            <v>58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58</v>
          </cell>
        </row>
        <row r="376">
          <cell r="A376" t="str">
            <v>TGLX100</v>
          </cell>
          <cell r="B376" t="str">
            <v>TÁO GALAXY 100 - 18KG</v>
          </cell>
          <cell r="C376" t="e">
            <v>#N/A</v>
          </cell>
          <cell r="D376">
            <v>-1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-1</v>
          </cell>
        </row>
        <row r="377">
          <cell r="A377" t="str">
            <v>TGLXLS</v>
          </cell>
          <cell r="B377" t="str">
            <v>TÁO GALAXY LẪN SIZE - 20KG</v>
          </cell>
          <cell r="C377" t="e">
            <v>#N/A</v>
          </cell>
          <cell r="D377">
            <v>73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73</v>
          </cell>
        </row>
        <row r="378">
          <cell r="A378" t="str">
            <v>TGLX1133A</v>
          </cell>
          <cell r="B378" t="str">
            <v>TÁO GALAXY 113 3A - 18KG</v>
          </cell>
          <cell r="C378" t="e">
            <v>#N/A</v>
          </cell>
          <cell r="D378">
            <v>2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2</v>
          </cell>
        </row>
        <row r="379">
          <cell r="A379" t="str">
            <v>TGLX1253A</v>
          </cell>
          <cell r="B379" t="str">
            <v>TÁO GALAXY 125 3A - 20KG</v>
          </cell>
          <cell r="C379" t="e">
            <v>#N/A</v>
          </cell>
          <cell r="D379">
            <v>14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14</v>
          </cell>
        </row>
        <row r="380">
          <cell r="A380" t="str">
            <v>TGLX1003A</v>
          </cell>
          <cell r="B380" t="str">
            <v>TÁO GALAXY 100 3A - 20KG</v>
          </cell>
          <cell r="C380" t="e">
            <v>#N/A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</row>
        <row r="381">
          <cell r="A381" t="str">
            <v>TGLX1383A</v>
          </cell>
          <cell r="B381" t="str">
            <v>TÁO GALAXY 138 3A- 20KG</v>
          </cell>
          <cell r="C381" t="e">
            <v>#N/A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</row>
        <row r="382">
          <cell r="A382" t="str">
            <v>TGLX1250A</v>
          </cell>
          <cell r="B382" t="str">
            <v>TÁO GALAXY 125 0A - 20KG</v>
          </cell>
          <cell r="C382" t="e">
            <v>#N/A</v>
          </cell>
          <cell r="D382">
            <v>4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4</v>
          </cell>
        </row>
        <row r="383">
          <cell r="A383" t="str">
            <v>TGLX1000A</v>
          </cell>
          <cell r="B383" t="str">
            <v>TÁO GALAXY 100 0A - 20KG</v>
          </cell>
          <cell r="D383">
            <v>-8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-8</v>
          </cell>
        </row>
        <row r="384">
          <cell r="A384" t="str">
            <v>TGLX1130A</v>
          </cell>
          <cell r="B384" t="str">
            <v>TÁO GALAXY 113 0A - 20KG</v>
          </cell>
          <cell r="D384">
            <v>-11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-11</v>
          </cell>
        </row>
        <row r="385">
          <cell r="A385" t="str">
            <v>TGLX1380A</v>
          </cell>
          <cell r="B385" t="str">
            <v>TÁO GALAXY 138 0A - 20KG</v>
          </cell>
          <cell r="C385" t="e">
            <v>#N/A</v>
          </cell>
          <cell r="D385">
            <v>-58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-58</v>
          </cell>
        </row>
        <row r="386">
          <cell r="A386" t="str">
            <v>TGLXPM113</v>
          </cell>
          <cell r="B386" t="str">
            <v>TÁO GALAXY PREMIUM 113- 20KG</v>
          </cell>
          <cell r="C386" t="e">
            <v>#N/A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</row>
        <row r="387">
          <cell r="A387" t="str">
            <v>TGLXPM125</v>
          </cell>
          <cell r="B387" t="str">
            <v>TÁO GALAXY PREMIUM 125- 20KG</v>
          </cell>
          <cell r="C387" t="e">
            <v>#N/A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</row>
        <row r="388">
          <cell r="A388" t="str">
            <v>TGLXPM138</v>
          </cell>
          <cell r="B388" t="str">
            <v>TÁO GALAXY PREMIUM 138- 20KG</v>
          </cell>
          <cell r="C388" t="e">
            <v>#N/A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A389" t="str">
            <v>TGLN80</v>
          </cell>
          <cell r="B389" t="str">
            <v>TÁO GALA NEW 80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</row>
        <row r="390">
          <cell r="A390" t="str">
            <v>TK100</v>
          </cell>
          <cell r="B390" t="str">
            <v>TÁO GALA KHỈ 100 - 20KG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</row>
        <row r="391">
          <cell r="A391" t="str">
            <v>TK125</v>
          </cell>
          <cell r="B391" t="str">
            <v>TÁO GALA KHỈ 125-20KG </v>
          </cell>
          <cell r="C391" t="str">
            <v>Thùng</v>
          </cell>
          <cell r="D391">
            <v>12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2</v>
          </cell>
          <cell r="K391">
            <v>0</v>
          </cell>
          <cell r="L391">
            <v>0</v>
          </cell>
          <cell r="M391">
            <v>0</v>
          </cell>
          <cell r="N391">
            <v>14</v>
          </cell>
        </row>
        <row r="392">
          <cell r="A392" t="str">
            <v>TK138</v>
          </cell>
          <cell r="B392" t="str">
            <v>TÁO GALA KHỈ 138-20KG </v>
          </cell>
          <cell r="C392" t="str">
            <v>Thùng</v>
          </cell>
          <cell r="D392">
            <v>4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4</v>
          </cell>
        </row>
        <row r="393">
          <cell r="A393" t="str">
            <v>TK113</v>
          </cell>
          <cell r="B393" t="str">
            <v>TÁO GALA KHỈ 113-20KG </v>
          </cell>
          <cell r="C393" t="str">
            <v>Thùng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A394" t="str">
            <v>TKLS</v>
          </cell>
          <cell r="B394" t="str">
            <v>TÁO GALA KHỈ LẪN SIZE -20KG </v>
          </cell>
          <cell r="C394" t="e">
            <v>#N/A</v>
          </cell>
          <cell r="D394">
            <v>21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21</v>
          </cell>
        </row>
        <row r="395">
          <cell r="A395" t="str">
            <v>T5GK40</v>
          </cell>
          <cell r="B395" t="str">
            <v>TÁO 5 GÓC KHỈ 40 -10KG</v>
          </cell>
          <cell r="C395" t="e">
            <v>#N/A</v>
          </cell>
          <cell r="D395">
            <v>-1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-1</v>
          </cell>
        </row>
        <row r="396">
          <cell r="A396" t="str">
            <v>T5GK44</v>
          </cell>
          <cell r="B396" t="str">
            <v>TÁO 5 GÓC KHỈ 44 -10KG</v>
          </cell>
          <cell r="C396" t="e">
            <v>#N/A</v>
          </cell>
          <cell r="D396">
            <v>10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10</v>
          </cell>
        </row>
        <row r="397">
          <cell r="A397" t="str">
            <v>TXK113</v>
          </cell>
          <cell r="B397" t="str">
            <v>TÁO XANH KHỈ 113</v>
          </cell>
          <cell r="C397" t="e">
            <v>#N/A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</row>
        <row r="398">
          <cell r="A398" t="str">
            <v>TGCA125</v>
          </cell>
          <cell r="B398" t="str">
            <v>TÁO GALA C &amp; A 125 - 20 KG</v>
          </cell>
          <cell r="C398" t="str">
            <v>Thùng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</row>
        <row r="399">
          <cell r="A399" t="str">
            <v>TGCA138</v>
          </cell>
          <cell r="B399" t="str">
            <v>TÁO GALA C &amp; A 138 - 20 KG</v>
          </cell>
          <cell r="C399" t="str">
            <v>Thùng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A400" t="str">
            <v>TGF135</v>
          </cell>
          <cell r="B400" t="str">
            <v>TÁO GALA FLASH 135 -18KG</v>
          </cell>
          <cell r="C400" t="str">
            <v>Thùng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</row>
        <row r="401">
          <cell r="A401" t="str">
            <v>TGF150</v>
          </cell>
          <cell r="B401" t="str">
            <v>TÁO GALA FLASH 150-18KG</v>
          </cell>
          <cell r="C401" t="str">
            <v>Thùng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</row>
        <row r="402">
          <cell r="A402" t="str">
            <v>TOJP125</v>
          </cell>
          <cell r="B402" t="str">
            <v>TÁO ORGANIC JULIET PHÁP 125 -18KG</v>
          </cell>
          <cell r="C402" t="e">
            <v>#N/A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</row>
        <row r="403">
          <cell r="A403" t="str">
            <v>TGPO113</v>
          </cell>
          <cell r="B403" t="str">
            <v>TÁO GALA PHÁP ORCHARD 113-18KG</v>
          </cell>
          <cell r="C403" t="str">
            <v>Thùng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</row>
        <row r="404">
          <cell r="A404" t="str">
            <v>TGPO100</v>
          </cell>
          <cell r="B404" t="str">
            <v>TÁO GALA PHÁP ORCHARD 100-18KG</v>
          </cell>
          <cell r="C404" t="str">
            <v>Thùng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A405" t="str">
            <v>TGPO11301</v>
          </cell>
          <cell r="B405" t="str">
            <v>TÁO GALA PHÁP CARDELL 113-18KG</v>
          </cell>
          <cell r="C405" t="str">
            <v>Thùng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</row>
        <row r="406">
          <cell r="A406" t="str">
            <v>TGP125</v>
          </cell>
          <cell r="B406" t="str">
            <v>TÁO GALA PHÁP CARDELL 125 -18KG</v>
          </cell>
          <cell r="C406" t="str">
            <v>Thùng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</row>
        <row r="407">
          <cell r="A407" t="str">
            <v>TGP138</v>
          </cell>
          <cell r="B407" t="str">
            <v>TÁO GALA PHÁP CARDELL 138 -18KG</v>
          </cell>
          <cell r="C407" t="str">
            <v>Thùng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</row>
        <row r="408">
          <cell r="A408" t="str">
            <v>TGMSR113</v>
          </cell>
          <cell r="B408" t="str">
            <v>TÁO GALA MỸ STAR RANCH 113-20KG</v>
          </cell>
          <cell r="C408" t="e">
            <v>#N/A</v>
          </cell>
          <cell r="D408">
            <v>2</v>
          </cell>
          <cell r="E408">
            <v>48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33</v>
          </cell>
          <cell r="M408">
            <v>0</v>
          </cell>
          <cell r="N408">
            <v>17</v>
          </cell>
        </row>
        <row r="409">
          <cell r="A409" t="str">
            <v>TGP10</v>
          </cell>
          <cell r="B409" t="str">
            <v>TÁO GALA PHÁP 10KG</v>
          </cell>
          <cell r="C409" t="e">
            <v>#N/A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</row>
        <row r="410">
          <cell r="A410" t="str">
            <v>TG113</v>
          </cell>
          <cell r="B410" t="str">
            <v>TÁO GALA GẤU  THÙNG TÍM 113-20KG</v>
          </cell>
          <cell r="C410" t="e">
            <v>#N/A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</row>
        <row r="411">
          <cell r="A411" t="str">
            <v>TR113</v>
          </cell>
          <cell r="B411" t="str">
            <v>TÁO GALA RAINIER 2A 113 - 20KG</v>
          </cell>
          <cell r="C411" t="e">
            <v>#N/A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</row>
        <row r="412">
          <cell r="A412" t="str">
            <v>TR125</v>
          </cell>
          <cell r="B412" t="str">
            <v>TÁO GALA RAINIER 2A 125 - 20KG</v>
          </cell>
          <cell r="C412" t="e">
            <v>#N/A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</row>
        <row r="413">
          <cell r="A413" t="str">
            <v>TR138</v>
          </cell>
          <cell r="B413" t="str">
            <v>TÁO GALA RAINIER 2A 138 - 20KG</v>
          </cell>
          <cell r="C413" t="e">
            <v>#N/A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</row>
        <row r="414">
          <cell r="A414" t="str">
            <v>TRLSZ</v>
          </cell>
          <cell r="B414" t="str">
            <v>TÁO GALA RAINIER 2A LẪN SIZE -20KG</v>
          </cell>
          <cell r="C414" t="e">
            <v>#N/A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</row>
        <row r="415">
          <cell r="A415" t="str">
            <v>TGSF138</v>
          </cell>
          <cell r="B415" t="str">
            <v>TÁO GALA SUPER FRESH 3A 138 - 20KG</v>
          </cell>
          <cell r="C415" t="e">
            <v>#N/A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</row>
        <row r="416">
          <cell r="A416" t="str">
            <v>TGSF113</v>
          </cell>
          <cell r="B416" t="str">
            <v>TÁO GALA SUPER FRESH 3A 113 - 20KG</v>
          </cell>
          <cell r="C416" t="e">
            <v>#N/A</v>
          </cell>
          <cell r="D416">
            <v>18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18</v>
          </cell>
        </row>
        <row r="417">
          <cell r="A417" t="str">
            <v>TGSF125</v>
          </cell>
          <cell r="B417" t="str">
            <v>TÁO GALA SUPER FRESH 3A 125 - 20KG</v>
          </cell>
          <cell r="C417" t="e">
            <v>#N/A</v>
          </cell>
          <cell r="D417">
            <v>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2</v>
          </cell>
        </row>
        <row r="418">
          <cell r="A418" t="str">
            <v>TGSFLS</v>
          </cell>
          <cell r="B418" t="str">
            <v>TÁO GALA SUPER FRESH 3A LẪN SZIE - 20KG</v>
          </cell>
          <cell r="C418" t="e">
            <v>#N/A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</row>
        <row r="419">
          <cell r="A419" t="str">
            <v>TGMSTX100</v>
          </cell>
          <cell r="B419" t="str">
            <v>TÁO GALA MANSON THÙNG XANH 100 -20KG</v>
          </cell>
          <cell r="C419" t="e">
            <v>#N/A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</row>
        <row r="420">
          <cell r="A420" t="str">
            <v>TGMSTX113</v>
          </cell>
          <cell r="B420" t="str">
            <v>TÁO GALA MANSON THÙNG XANH 113 -20KG</v>
          </cell>
          <cell r="C420" t="e">
            <v>#N/A</v>
          </cell>
          <cell r="D420">
            <v>13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13</v>
          </cell>
        </row>
        <row r="421">
          <cell r="A421" t="str">
            <v>TGMSTX125</v>
          </cell>
          <cell r="B421" t="str">
            <v>TÁO GALA MANSON THÙNG XANH 125 -20KG</v>
          </cell>
          <cell r="C421" t="e">
            <v>#N/A</v>
          </cell>
          <cell r="D421">
            <v>-6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-6</v>
          </cell>
        </row>
        <row r="422">
          <cell r="A422" t="str">
            <v>TGMSTX138</v>
          </cell>
          <cell r="B422" t="str">
            <v>TÁO GALA MANSON THÙNG XANH 138 -20KG</v>
          </cell>
          <cell r="C422" t="e">
            <v>#N/A</v>
          </cell>
          <cell r="D422">
            <v>7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7</v>
          </cell>
        </row>
        <row r="423">
          <cell r="A423" t="str">
            <v>TGLST100</v>
          </cell>
          <cell r="B423" t="str">
            <v>TÁO GALA STARR 100 -20KG</v>
          </cell>
          <cell r="C423" t="e">
            <v>#N/A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</row>
        <row r="424">
          <cell r="A424" t="str">
            <v>TGLX1633</v>
          </cell>
          <cell r="B424" t="str">
            <v>TÁO GALAXY 163 3A</v>
          </cell>
          <cell r="C424" t="str">
            <v>Thùng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</row>
        <row r="425">
          <cell r="A425" t="str">
            <v>TCL113</v>
          </cell>
          <cell r="B425" t="str">
            <v>TÁO GALA CHELAN 113 - 20KG</v>
          </cell>
          <cell r="C425" t="e">
            <v>#N/A</v>
          </cell>
          <cell r="D425">
            <v>2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2</v>
          </cell>
        </row>
        <row r="426">
          <cell r="A426" t="str">
            <v>TCL125</v>
          </cell>
          <cell r="B426" t="str">
            <v>TÁO GALA CHELAN 125 - 20KG</v>
          </cell>
          <cell r="C426" t="e">
            <v>#N/A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</row>
        <row r="427">
          <cell r="A427" t="str">
            <v>TCL138</v>
          </cell>
          <cell r="B427" t="str">
            <v>TÁO GALA CHELAN 138 - 20KG</v>
          </cell>
          <cell r="C427" t="e">
            <v>#N/A</v>
          </cell>
          <cell r="D427">
            <v>2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2</v>
          </cell>
        </row>
        <row r="428">
          <cell r="A428" t="str">
            <v>TMGW100</v>
          </cell>
          <cell r="B428" t="str">
            <v>TÁO GALA MỸ GEE WHIZ 100-20KG</v>
          </cell>
          <cell r="C428" t="e">
            <v>#N/A</v>
          </cell>
          <cell r="D428">
            <v>2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2</v>
          </cell>
        </row>
        <row r="429">
          <cell r="A429" t="str">
            <v>TMGW113</v>
          </cell>
          <cell r="B429" t="str">
            <v>TÁO GALA MỸ GEE WHIZ 113-20KG</v>
          </cell>
          <cell r="C429" t="e">
            <v>#N/A</v>
          </cell>
          <cell r="D429">
            <v>16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2</v>
          </cell>
          <cell r="K429">
            <v>0</v>
          </cell>
          <cell r="L429">
            <v>0</v>
          </cell>
          <cell r="M429">
            <v>0</v>
          </cell>
          <cell r="N429">
            <v>18</v>
          </cell>
        </row>
        <row r="430">
          <cell r="A430" t="str">
            <v>TMGW125</v>
          </cell>
          <cell r="B430" t="str">
            <v>TÁO GALA MỸ GEE WHIZ 125-20KG</v>
          </cell>
          <cell r="C430" t="e">
            <v>#N/A</v>
          </cell>
          <cell r="D430">
            <v>-11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-11</v>
          </cell>
        </row>
        <row r="431">
          <cell r="A431" t="str">
            <v>TMGWLS</v>
          </cell>
          <cell r="B431" t="str">
            <v>TÁO GALA MỸ GEE WHIZ LẪN SIZE-20KG</v>
          </cell>
          <cell r="D431">
            <v>14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14</v>
          </cell>
        </row>
        <row r="432">
          <cell r="A432" t="str">
            <v>TXMGW100</v>
          </cell>
          <cell r="B432" t="str">
            <v>TÁO XANH MỸ GEE WHIZ 100-18KG</v>
          </cell>
          <cell r="C432" t="e">
            <v>#N/A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</row>
        <row r="433">
          <cell r="A433" t="str">
            <v>TXMGW80</v>
          </cell>
          <cell r="B433" t="str">
            <v>TÁO XANH MỸ GEE WHIZ 80-20KG</v>
          </cell>
          <cell r="C433" t="e">
            <v>#N/A</v>
          </cell>
          <cell r="D433">
            <v>2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2</v>
          </cell>
        </row>
        <row r="434">
          <cell r="A434" t="str">
            <v>TXMGW88</v>
          </cell>
          <cell r="B434" t="str">
            <v>TÁO XANH MỸ GEE WHIZ 88-20KG</v>
          </cell>
          <cell r="C434" t="e">
            <v>#N/A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A435" t="str">
            <v>TXMGW1002</v>
          </cell>
          <cell r="B435" t="str">
            <v>TÁO XANH MỸ GEE WHIZ 100-20KG</v>
          </cell>
          <cell r="C435" t="e">
            <v>#N/A</v>
          </cell>
          <cell r="D435">
            <v>10</v>
          </cell>
          <cell r="E435">
            <v>7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14</v>
          </cell>
          <cell r="M435">
            <v>0</v>
          </cell>
          <cell r="N435">
            <v>3</v>
          </cell>
        </row>
        <row r="436">
          <cell r="A436" t="str">
            <v>TGLCC100</v>
          </cell>
          <cell r="B436" t="str">
            <v>TÁO GALA CON CÒ 100 -20KG</v>
          </cell>
          <cell r="C436" t="e">
            <v>#N/A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</row>
        <row r="437">
          <cell r="A437" t="str">
            <v>TGLCC113</v>
          </cell>
          <cell r="B437" t="str">
            <v>TÁO GALA CON CÒ 113 -20KG</v>
          </cell>
          <cell r="C437" t="e">
            <v>#N/A</v>
          </cell>
          <cell r="D437">
            <v>1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1</v>
          </cell>
        </row>
        <row r="438">
          <cell r="A438" t="str">
            <v>TGLCC125</v>
          </cell>
          <cell r="B438" t="str">
            <v>TÁO GALA CON CÒ 125 -20KG</v>
          </cell>
          <cell r="C438" t="e">
            <v>#N/A</v>
          </cell>
          <cell r="D438">
            <v>2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2</v>
          </cell>
        </row>
        <row r="439">
          <cell r="A439" t="str">
            <v>TGLGG125</v>
          </cell>
          <cell r="B439" t="str">
            <v>TÁO GALA G&amp;G 125 - 18KG</v>
          </cell>
          <cell r="C439" t="e">
            <v>#N/A</v>
          </cell>
          <cell r="D439">
            <v>-7</v>
          </cell>
          <cell r="E439">
            <v>32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10</v>
          </cell>
          <cell r="M439">
            <v>0</v>
          </cell>
          <cell r="N439">
            <v>15</v>
          </cell>
        </row>
        <row r="440">
          <cell r="A440" t="str">
            <v>TGLGG138</v>
          </cell>
          <cell r="B440" t="str">
            <v>TÁO GALA G&amp;G 138 - 18KG</v>
          </cell>
          <cell r="C440" t="e">
            <v>#N/A</v>
          </cell>
          <cell r="D440">
            <v>2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2</v>
          </cell>
        </row>
        <row r="441">
          <cell r="A441" t="str">
            <v>TGLGG113</v>
          </cell>
          <cell r="B441" t="str">
            <v>TÁO GALA G&amp;G 113 - 18KG</v>
          </cell>
          <cell r="C441" t="e">
            <v>#N/A</v>
          </cell>
          <cell r="D441">
            <v>9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9</v>
          </cell>
        </row>
        <row r="442">
          <cell r="A442" t="str">
            <v>TGLGGLS</v>
          </cell>
          <cell r="B442" t="str">
            <v>TÁO GALA G&amp;G LẪN SIZE - 18KG</v>
          </cell>
          <cell r="C442" t="e">
            <v>#N/A</v>
          </cell>
          <cell r="D442">
            <v>15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15</v>
          </cell>
        </row>
        <row r="443">
          <cell r="A443" t="str">
            <v>T5GDP100</v>
          </cell>
          <cell r="B443" t="str">
            <v>TÁO 5 GÓC DELIGHT PREMIUM 100-18KG</v>
          </cell>
          <cell r="C443" t="e">
            <v>#N/A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</row>
        <row r="444">
          <cell r="A444" t="str">
            <v>T5GDPM138</v>
          </cell>
          <cell r="B444" t="str">
            <v>TÁO 5 GÓC DELIGHT PREMIUM 138-18KG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</row>
        <row r="445">
          <cell r="A445" t="str">
            <v>T5GDP83</v>
          </cell>
          <cell r="B445" t="str">
            <v>TÁO 5 GÓC DELIGHT PREMIUM 138A-113B-18KG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</row>
        <row r="446">
          <cell r="A446" t="str">
            <v>T5GDLLSZ</v>
          </cell>
          <cell r="B446" t="str">
            <v>TÁO 5 GÓC DELIGHT LẪN SIZE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</row>
        <row r="447">
          <cell r="A447" t="str">
            <v>T5GDP5835</v>
          </cell>
          <cell r="B447" t="str">
            <v>TÁO 5 GÓC DELIGHT PREMIUM 125A-138A-113A-125B - 18KG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</row>
        <row r="448">
          <cell r="A448" t="str">
            <v>T5GDP138</v>
          </cell>
          <cell r="B448" t="str">
            <v>TÁO 5 GÓC DELIGHT PREMIUM 138-20KG</v>
          </cell>
          <cell r="C448" t="e">
            <v>#N/A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</row>
        <row r="449">
          <cell r="A449" t="str">
            <v>T5GDP125</v>
          </cell>
          <cell r="B449" t="str">
            <v>TÁO 5 GÓC DELIGHT PREMIUM 125-20KG</v>
          </cell>
          <cell r="C449" t="e">
            <v>#N/A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</row>
        <row r="450">
          <cell r="A450" t="str">
            <v>T5GDP113</v>
          </cell>
          <cell r="B450" t="str">
            <v>TÁO 5 GÓC DELIGHT PREMIUM 113-18KG</v>
          </cell>
          <cell r="C450" t="e">
            <v>#N/A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</row>
        <row r="451">
          <cell r="A451" t="str">
            <v>TGMGVLS2A</v>
          </cell>
          <cell r="B451" t="str">
            <v>TÁO GALA MỸ GRAND VIEW LẪN SIZE 2A-20KG</v>
          </cell>
          <cell r="C451" t="e">
            <v>#N/A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</row>
        <row r="452">
          <cell r="A452" t="str">
            <v>TGMGV008</v>
          </cell>
          <cell r="B452" t="str">
            <v>TÁO GALA MỸ GRAND VIEW 2A100-3A100-2A138-20KG</v>
          </cell>
          <cell r="C452" t="e">
            <v>#N/A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</row>
        <row r="453">
          <cell r="A453" t="str">
            <v>TGMGV05</v>
          </cell>
          <cell r="B453" t="str">
            <v>TÁO GALA MỸ GRAND VIEW 3A100-3A125-20KG</v>
          </cell>
          <cell r="C453" t="e">
            <v>#N/A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</row>
        <row r="454">
          <cell r="A454" t="str">
            <v>TGMGV33</v>
          </cell>
          <cell r="B454" t="str">
            <v>TÁO GALA MỸ GRAND VIEW 2A113-3A113-20KG</v>
          </cell>
          <cell r="C454" t="e">
            <v>#N/A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</row>
        <row r="455">
          <cell r="A455" t="str">
            <v>TGMGV53</v>
          </cell>
          <cell r="B455" t="str">
            <v>TÁO GALA MỸ GRAND VIEW 2A125-2A113-20KG</v>
          </cell>
          <cell r="C455" t="e">
            <v>#N/A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</row>
        <row r="456">
          <cell r="A456" t="str">
            <v>TGMGV1382A</v>
          </cell>
          <cell r="B456" t="str">
            <v>TÁO GALA MỸ GRAND VIEW 2A 138-20KG</v>
          </cell>
          <cell r="C456" t="e">
            <v>#N/A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</row>
        <row r="457">
          <cell r="A457" t="str">
            <v>TGMGV1003A</v>
          </cell>
          <cell r="B457" t="str">
            <v>TÁO GALA MỸ GRAND VIEW 3A 100-20KG</v>
          </cell>
          <cell r="C457" t="e">
            <v>#N/A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</row>
        <row r="458">
          <cell r="A458" t="str">
            <v>TGMGV1253A</v>
          </cell>
          <cell r="B458" t="str">
            <v>TÁO GALA MỸ GRAND VIEW 3A 125-20KG</v>
          </cell>
          <cell r="C458" t="e">
            <v>#N/A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</row>
        <row r="459">
          <cell r="A459" t="str">
            <v>TGMGV1133A</v>
          </cell>
          <cell r="B459" t="str">
            <v>TÁO GALA MỸ GRAND VIEW 3A 113-20KG</v>
          </cell>
          <cell r="C459" t="e">
            <v>#N/A</v>
          </cell>
          <cell r="D459">
            <v>2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2</v>
          </cell>
        </row>
        <row r="460">
          <cell r="A460" t="str">
            <v>TGMGV1252A</v>
          </cell>
          <cell r="B460" t="str">
            <v>TÁO GALA MỸ GRAND VIEW 2A 125-20KG</v>
          </cell>
          <cell r="C460" t="e">
            <v>#N/A</v>
          </cell>
          <cell r="D460">
            <v>3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3</v>
          </cell>
        </row>
        <row r="461">
          <cell r="A461" t="str">
            <v>TGMGV1383A</v>
          </cell>
          <cell r="B461" t="str">
            <v>TÁO GALA MỸ GRAND VIEW 3A 138-20KG</v>
          </cell>
          <cell r="C461" t="e">
            <v>#N/A</v>
          </cell>
          <cell r="D461">
            <v>4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4</v>
          </cell>
        </row>
        <row r="462">
          <cell r="A462" t="str">
            <v>TGMGV385</v>
          </cell>
          <cell r="B462" t="str">
            <v>TÁO GALA MỸ GRAND VIEW 2A113-2A138-3A125-20KG</v>
          </cell>
          <cell r="C462" t="e">
            <v>#N/A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A463" t="str">
            <v>TGMGV538</v>
          </cell>
          <cell r="B463" t="str">
            <v>TÁO GALA MỸ GRAND VIEW 2A125-2A113-2A138-20KG</v>
          </cell>
          <cell r="C463" t="e">
            <v>#N/A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A464" t="str">
            <v>TGMGV1002A</v>
          </cell>
          <cell r="B464" t="str">
            <v>TÁO GALA MỸ GRAND VIEW 2A 100-20KG</v>
          </cell>
          <cell r="C464" t="e">
            <v>#N/A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A465" t="str">
            <v>TGMGV1132A</v>
          </cell>
          <cell r="B465" t="str">
            <v>TÁO GALA MỸ GRAND VIEW 2A 113-20KG</v>
          </cell>
          <cell r="C465" t="e">
            <v>#N/A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</row>
        <row r="466">
          <cell r="A466" t="str">
            <v>TM</v>
          </cell>
          <cell r="B466" t="str">
            <v>TÁO MẬT </v>
          </cell>
          <cell r="C466" t="e">
            <v>#N/A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</row>
        <row r="467">
          <cell r="A467" t="str">
            <v>TJAZZ100</v>
          </cell>
          <cell r="B467" t="str">
            <v>TÁO JAZZ 100 - 18KG</v>
          </cell>
          <cell r="C467" t="str">
            <v>Thùng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</row>
        <row r="468">
          <cell r="A468" t="str">
            <v>TJAZZ80</v>
          </cell>
          <cell r="B468" t="str">
            <v>TÁO JAZZ 80 - 18KG</v>
          </cell>
          <cell r="C468" t="e">
            <v>#N/A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A469" t="str">
            <v>TJAZZ90</v>
          </cell>
          <cell r="B469" t="str">
            <v>TÁO JAZZ 90 - 18KG</v>
          </cell>
          <cell r="C469" t="str">
            <v>Thùng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A470" t="str">
            <v>TAZZ10</v>
          </cell>
          <cell r="B470" t="str">
            <v>TÁO JAZZ 10 KG CHUÔNG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</row>
        <row r="471">
          <cell r="A471" t="str">
            <v>TKR80</v>
          </cell>
          <cell r="B471" t="str">
            <v>TÁO KORU 80 - 18KG</v>
          </cell>
          <cell r="C471" t="str">
            <v>Thùng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</row>
        <row r="472">
          <cell r="A472" t="str">
            <v>TKR88</v>
          </cell>
          <cell r="B472" t="str">
            <v>TÁO KORU 88 - 18KG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</row>
        <row r="473">
          <cell r="A473" t="str">
            <v>TKR90</v>
          </cell>
          <cell r="B473" t="str">
            <v>TÁO KORU 90 - 18KG</v>
          </cell>
          <cell r="C473" t="str">
            <v>Thùng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A474" t="str">
            <v>TQ30</v>
          </cell>
          <cell r="B474" t="str">
            <v>TÁO QUEEN 30</v>
          </cell>
          <cell r="C474" t="str">
            <v>Thùng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A475" t="str">
            <v>TQ70</v>
          </cell>
          <cell r="B475" t="str">
            <v>TÁO QUEEN NZ FRESHMAX  70 - 18KG</v>
          </cell>
          <cell r="C475" t="str">
            <v>Thùng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</row>
        <row r="476">
          <cell r="A476" t="str">
            <v>TQ80</v>
          </cell>
          <cell r="B476" t="str">
            <v>TÁO QUEEN NZ FRESHMAX  80- 18KG</v>
          </cell>
          <cell r="C476" t="str">
            <v>Thùng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A477" t="str">
            <v>TQ90</v>
          </cell>
          <cell r="B477" t="str">
            <v>TÁO QUEEN NZ FRESHMAX  90- 18KG</v>
          </cell>
          <cell r="C477" t="str">
            <v>Thùng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</row>
        <row r="478">
          <cell r="A478" t="str">
            <v>TQ100</v>
          </cell>
          <cell r="B478" t="str">
            <v>TÁO QUEEN NZ FRESHMAX  100- 18KG</v>
          </cell>
          <cell r="C478" t="str">
            <v>Thùng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</row>
        <row r="479">
          <cell r="A479" t="str">
            <v>TQD80P</v>
          </cell>
          <cell r="B479" t="str">
            <v>TÁO QUEEN NZ MT THÙNG ĐỎ PG 80  - 18KG</v>
          </cell>
          <cell r="C479" t="str">
            <v>Thùng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</row>
        <row r="480">
          <cell r="A480" t="str">
            <v>TQD90P</v>
          </cell>
          <cell r="B480" t="str">
            <v>TÁO QUEEN NZ MT THÙNG ĐỎ PG 90  - 18KG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</row>
        <row r="481">
          <cell r="A481" t="str">
            <v>TQD100P</v>
          </cell>
          <cell r="B481" t="str">
            <v>TÁO QUEEN NZ MT THÙNG ĐỎ PG 100 - 18KG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</row>
        <row r="482">
          <cell r="A482" t="str">
            <v>TQT80X</v>
          </cell>
          <cell r="B482" t="str">
            <v>TÁO QUEEN NZ MT THÙNG TÍM XP 80 - 18KG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</row>
        <row r="483">
          <cell r="A483" t="str">
            <v>TQT90X</v>
          </cell>
          <cell r="B483" t="str">
            <v>TÁO QUEEN NZ MT THÙNG TÍM XP 90 - 18KG</v>
          </cell>
          <cell r="C483" t="str">
            <v>Thùng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</row>
        <row r="484">
          <cell r="A484" t="str">
            <v>TQD110P</v>
          </cell>
          <cell r="B484" t="str">
            <v>TÁO QUEEN NZ MT THÙNG ĐỎ PG 110 - 18KG</v>
          </cell>
          <cell r="C484" t="str">
            <v>Thùng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</row>
        <row r="485">
          <cell r="A485" t="str">
            <v>TQ100K</v>
          </cell>
          <cell r="B485" t="str">
            <v>TÁO QUEEN NZ LẪN SIZE - 10KG</v>
          </cell>
          <cell r="C485" t="str">
            <v>Thùng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</row>
        <row r="486">
          <cell r="A486" t="str">
            <v>TQTVLS</v>
          </cell>
          <cell r="B486" t="str">
            <v>TÁO QUEEN NZ GOLDEN BAY LẪN SZ </v>
          </cell>
          <cell r="C486" t="str">
            <v>Thùng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</row>
        <row r="487">
          <cell r="A487" t="str">
            <v>TQTV70P</v>
          </cell>
          <cell r="B487" t="str">
            <v>TÁO QUEEN NZ GOLDEN BAY PG 70 - 18KG</v>
          </cell>
          <cell r="C487" t="str">
            <v>Thùng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88">
          <cell r="A488" t="str">
            <v>TQTV80P</v>
          </cell>
          <cell r="B488" t="str">
            <v>TÁO QUEEN NZ GOLDEN BAY PG 80 - 18KG</v>
          </cell>
          <cell r="C488" t="str">
            <v>Thùng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</row>
        <row r="489">
          <cell r="A489" t="str">
            <v>TQTV90P</v>
          </cell>
          <cell r="B489" t="str">
            <v>TÁO QUEEN NZ GOLDEN BAY PG 90 - 18KG</v>
          </cell>
          <cell r="C489" t="str">
            <v>Thùng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0">
          <cell r="A490" t="str">
            <v>TQTV100P</v>
          </cell>
          <cell r="B490" t="str">
            <v>TÁO QUEEN NZ GOLDEN BAY PG 100 - 18KG</v>
          </cell>
          <cell r="C490" t="str">
            <v>Thùng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</row>
        <row r="491">
          <cell r="A491" t="str">
            <v>TQMT80TV</v>
          </cell>
          <cell r="B491" t="str">
            <v>TÁO QUEEN NZ MATIPOU 80 - 18KG</v>
          </cell>
          <cell r="C491" t="str">
            <v>Thùng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</row>
        <row r="492">
          <cell r="A492" t="str">
            <v>TQMT70TV</v>
          </cell>
          <cell r="B492" t="str">
            <v>TÁO QUEEN NZ MATIPOU 70 - 18KG</v>
          </cell>
          <cell r="C492" t="str">
            <v>Thùng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</row>
        <row r="493">
          <cell r="A493" t="str">
            <v>TR34</v>
          </cell>
          <cell r="B493" t="str">
            <v>TÁO ROCKIT 3 ỐNG LOẠI 4 TRÁI (3 ỔNG LẺ)</v>
          </cell>
          <cell r="C493" t="str">
            <v>Ống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</row>
        <row r="494">
          <cell r="A494" t="str">
            <v>TR124</v>
          </cell>
          <cell r="B494" t="str">
            <v>TÁO ROCKIT NZ 12/4</v>
          </cell>
          <cell r="C494" t="str">
            <v>Thùng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</row>
        <row r="495">
          <cell r="A495" t="str">
            <v>TR154</v>
          </cell>
          <cell r="B495" t="str">
            <v>TÁO ROCKIT NZ 15/4</v>
          </cell>
          <cell r="C495" t="str">
            <v>Thùng</v>
          </cell>
          <cell r="D495">
            <v>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1</v>
          </cell>
        </row>
        <row r="496">
          <cell r="A496" t="str">
            <v>TR164</v>
          </cell>
          <cell r="B496" t="str">
            <v>TÁO ROCKIT NZ 16/4</v>
          </cell>
          <cell r="C496" t="e">
            <v>#N/A</v>
          </cell>
          <cell r="D496">
            <v>-1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-1</v>
          </cell>
        </row>
        <row r="497">
          <cell r="A497" t="str">
            <v>TR3T</v>
          </cell>
          <cell r="B497" t="str">
            <v>TÁO ROCKIT 3 TRÁI</v>
          </cell>
          <cell r="C497" t="e">
            <v>#N/A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</row>
        <row r="498">
          <cell r="A498" t="str">
            <v>TTFC1.5</v>
          </cell>
          <cell r="B498" t="str">
            <v>TÁO TÚI NP FUJI CORE -1.5KG</v>
          </cell>
          <cell r="C498" t="str">
            <v>Thùng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</row>
        <row r="499">
          <cell r="A499" t="str">
            <v>TFNDR135</v>
          </cell>
          <cell r="B499" t="str">
            <v>TÁO TÚI NP FUJI DUTOIT 135 - 1.5 KG</v>
          </cell>
          <cell r="C499" t="str">
            <v>THÙNG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A500" t="str">
            <v>TFTC1.5</v>
          </cell>
          <cell r="B500" t="str">
            <v>TÁO TÚI NP FUJI TRUCAPE -1.5 KG</v>
          </cell>
          <cell r="C500" t="str">
            <v>Thùng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A501" t="str">
            <v>TFTC3</v>
          </cell>
          <cell r="B501" t="str">
            <v>TÁO TÚI NP FUJI TRUCAPE -3KG</v>
          </cell>
          <cell r="C501" t="str">
            <v>Thùng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A502" t="str">
            <v>TTRFC3</v>
          </cell>
          <cell r="B502" t="str">
            <v>TÁO TÚI FUJI CORE 3 KG - 18KG</v>
          </cell>
          <cell r="C502" t="str">
            <v>Thùng</v>
          </cell>
          <cell r="D502">
            <v>27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1</v>
          </cell>
          <cell r="K502">
            <v>0</v>
          </cell>
          <cell r="L502">
            <v>0</v>
          </cell>
          <cell r="M502">
            <v>0</v>
          </cell>
          <cell r="N502">
            <v>28</v>
          </cell>
        </row>
        <row r="503">
          <cell r="A503" t="str">
            <v>TFTC100</v>
          </cell>
          <cell r="B503" t="str">
            <v>TÁO  XÁ NP FUJI TRUCAPE 100 -18KG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</row>
        <row r="504">
          <cell r="A504" t="str">
            <v>TFTC110</v>
          </cell>
          <cell r="B504" t="str">
            <v>TÁO  XÁ NP FUJI TRUCAPE 110 - 18KG</v>
          </cell>
          <cell r="C504" t="e">
            <v>#N/A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A505" t="str">
            <v>TFTC135</v>
          </cell>
          <cell r="B505" t="str">
            <v>TÁO  XÁ NP FUJI TRUCAPE 1135 -18KG</v>
          </cell>
          <cell r="C505" t="e">
            <v>#N/A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A506" t="str">
            <v>TFTCLSZ</v>
          </cell>
          <cell r="B506" t="str">
            <v>TÁO  XÁ NP FUJI TRUCAPE LẪN SIZE- 18KG</v>
          </cell>
          <cell r="C506" t="e">
            <v>#N/A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</row>
        <row r="507">
          <cell r="A507" t="str">
            <v>TK150</v>
          </cell>
          <cell r="B507" t="str">
            <v>TÁO XÁ NP FUJI KROMCO 150</v>
          </cell>
          <cell r="C507" t="str">
            <v>Thùng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A508" t="str">
            <v>TFC90</v>
          </cell>
          <cell r="B508" t="str">
            <v>TÁO XÁ NP FUJI CORE THÙNG XANH 90 - 18KG</v>
          </cell>
          <cell r="C508" t="str">
            <v>Thùng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A509" t="str">
            <v>TFC80</v>
          </cell>
          <cell r="B509" t="str">
            <v>TÁO XÁ NP FUJI CORE THÙNG XANH 80 - 18KG</v>
          </cell>
          <cell r="C509" t="str">
            <v>Thùng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</row>
        <row r="510">
          <cell r="A510" t="str">
            <v>TFJCR100</v>
          </cell>
          <cell r="B510" t="str">
            <v>TÁO XÁ NP FUJI CORE THÙNG XANH 100 - 18KG</v>
          </cell>
          <cell r="C510" t="str">
            <v>Thùng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</row>
        <row r="511">
          <cell r="A511" t="str">
            <v>TFJC110</v>
          </cell>
          <cell r="B511" t="str">
            <v>TÁO XÁ NP FUJI CORE THÙNG XANH 110 - 18KG</v>
          </cell>
          <cell r="C511" t="str">
            <v>Thùng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A512" t="str">
            <v>TD80</v>
          </cell>
          <cell r="B512" t="str">
            <v>TÁO XÁ NP FUJI CORE THÙNG ĐỎ 80 - 18KG</v>
          </cell>
          <cell r="C512" t="str">
            <v>Thùng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A513" t="str">
            <v>TFJC120</v>
          </cell>
          <cell r="B513" t="str">
            <v>TÁO XÁ NP FUJI CORE THÙNG XANH 120- 18KG</v>
          </cell>
          <cell r="C513" t="str">
            <v>Thùng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A514" t="str">
            <v>TD90</v>
          </cell>
          <cell r="B514" t="str">
            <v>TÁO XÁ NP FUJI CORE THÙNG ĐỎ 90 - 18KG</v>
          </cell>
          <cell r="C514" t="str">
            <v>Thùng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A515" t="str">
            <v>TD100</v>
          </cell>
          <cell r="B515" t="str">
            <v>TÁO XÁ NP FUJI CORE THÙNG ĐỎ 100 - 18KG</v>
          </cell>
          <cell r="C515" t="str">
            <v>Thùng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A516" t="str">
            <v>TD110</v>
          </cell>
          <cell r="B516" t="str">
            <v>TÁO XÁ NP FUJI CORE THÙNG ĐỎ 110 - 18KG</v>
          </cell>
          <cell r="C516" t="str">
            <v>Thùng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A517" t="str">
            <v>TD120</v>
          </cell>
          <cell r="B517" t="str">
            <v>TÁO XÁ NP FUJI CORE THÙNG ĐỎ 120- 18KG</v>
          </cell>
          <cell r="C517" t="str">
            <v>Thùng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</row>
        <row r="518">
          <cell r="A518" t="str">
            <v>TXCRTD100</v>
          </cell>
          <cell r="B518" t="str">
            <v>TÁO XÁ NP CRIPS RED CORE THÙNG ĐỎ 100- 18KG </v>
          </cell>
          <cell r="C518" t="e">
            <v>#N/A</v>
          </cell>
          <cell r="D518">
            <v>-10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-10</v>
          </cell>
        </row>
        <row r="519">
          <cell r="A519" t="str">
            <v>TXCRTD120</v>
          </cell>
          <cell r="B519" t="str">
            <v>TÁO XÁ NP CRIPS RED CORE THÙNG ĐỎ 120- 18KG </v>
          </cell>
          <cell r="C519" t="e">
            <v>#N/A</v>
          </cell>
          <cell r="D519">
            <v>11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11</v>
          </cell>
        </row>
        <row r="520">
          <cell r="A520" t="str">
            <v>TXCRTD110</v>
          </cell>
          <cell r="B520" t="str">
            <v>TÁO XÁ NP CRIPS RED CORE THÙNG ĐỎ 110- 18KG </v>
          </cell>
          <cell r="C520" t="e">
            <v>#N/A</v>
          </cell>
          <cell r="D520">
            <v>5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5</v>
          </cell>
        </row>
        <row r="521">
          <cell r="A521" t="str">
            <v>TXCRTX100</v>
          </cell>
          <cell r="B521" t="str">
            <v>TÁO XÁ NP CRIPS RED CORE THÙNG XANH 100- 18KG 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</row>
        <row r="522">
          <cell r="A522" t="str">
            <v>TXCRTX110</v>
          </cell>
          <cell r="B522" t="str">
            <v>TÁO XÁ NP CRIPS RED CORE THÙNG XANH 110- 18KG 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</row>
        <row r="523">
          <cell r="A523" t="str">
            <v>TXCR110</v>
          </cell>
          <cell r="B523" t="str">
            <v>TÁO XÁ NP CRIPS RED CORE 110- 18KG </v>
          </cell>
          <cell r="C523" t="e">
            <v>#N/A</v>
          </cell>
          <cell r="D523">
            <v>34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34</v>
          </cell>
        </row>
        <row r="524">
          <cell r="A524" t="str">
            <v>TXCR100</v>
          </cell>
          <cell r="B524" t="str">
            <v>TÁO XÁ NP CRIPS RED CORE 100- 18KG </v>
          </cell>
          <cell r="C524" t="e">
            <v>#N/A</v>
          </cell>
          <cell r="D524">
            <v>49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49</v>
          </cell>
        </row>
        <row r="525">
          <cell r="A525" t="str">
            <v>TXCR120</v>
          </cell>
          <cell r="B525" t="str">
            <v>TÁO XÁ NP CRIPS RED CORE 120- 18KG </v>
          </cell>
          <cell r="C525" t="e">
            <v>#N/A</v>
          </cell>
          <cell r="D525">
            <v>-74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2</v>
          </cell>
          <cell r="M525">
            <v>0</v>
          </cell>
          <cell r="N525">
            <v>-76</v>
          </cell>
        </row>
        <row r="526">
          <cell r="A526" t="str">
            <v>TXCR135</v>
          </cell>
          <cell r="B526" t="str">
            <v>TÁO XÁ NP CRIPS RED CORE 135- 18KG </v>
          </cell>
          <cell r="C526" t="e">
            <v>#N/A</v>
          </cell>
          <cell r="D526">
            <v>107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107</v>
          </cell>
        </row>
        <row r="527">
          <cell r="A527" t="str">
            <v>TXCR90</v>
          </cell>
          <cell r="B527" t="str">
            <v>TÁO XÁ NP CRIPS RED CORE 90- 18KG </v>
          </cell>
          <cell r="C527" t="e">
            <v>#N/A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</row>
        <row r="528">
          <cell r="A528" t="str">
            <v>TXCR150</v>
          </cell>
          <cell r="B528" t="str">
            <v>TÁO XÁ NP CRIPS RED CORE 150- 18KG </v>
          </cell>
          <cell r="C528" t="e">
            <v>#N/A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A529" t="str">
            <v>TXCRLS</v>
          </cell>
          <cell r="B529" t="str">
            <v>TÁO XÁ NP CRIPS RED CORE LẪN SIZE - 18KG </v>
          </cell>
          <cell r="C529" t="e">
            <v>#N/A</v>
          </cell>
          <cell r="D529">
            <v>-119</v>
          </cell>
          <cell r="E529">
            <v>19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-100</v>
          </cell>
        </row>
        <row r="530">
          <cell r="A530" t="str">
            <v>TCRDC120</v>
          </cell>
          <cell r="B530" t="str">
            <v>TÁO XÁ NP CRIP RED DELECTA 120 - 18KG</v>
          </cell>
          <cell r="C530" t="e">
            <v>#N/A</v>
          </cell>
          <cell r="D530">
            <v>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3</v>
          </cell>
        </row>
        <row r="531">
          <cell r="A531" t="str">
            <v>TXCRWH120</v>
          </cell>
          <cell r="B531" t="str">
            <v>TÁO XÁ NP CRIPS RED WOLFHEART 120- 18KG</v>
          </cell>
          <cell r="C531" t="e">
            <v>#N/A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</row>
        <row r="532">
          <cell r="A532" t="str">
            <v>TXCRFW100</v>
          </cell>
          <cell r="B532" t="str">
            <v>TÁO XÁ NP CRIP RED FRUIT WORKS 100 - 18KG</v>
          </cell>
          <cell r="C532" t="e">
            <v>#N/A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A533" t="str">
            <v>TXCRFW110</v>
          </cell>
          <cell r="B533" t="str">
            <v>TÁO XÁ NP CRIP RED FRUIT WORKS 110 - 18KG</v>
          </cell>
          <cell r="C533" t="e">
            <v>#N/A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A534" t="str">
            <v>TXCRFW120</v>
          </cell>
          <cell r="B534" t="str">
            <v>TÁO XÁ NP CRIP RED FRUIT WORKS 120 - 18KG</v>
          </cell>
          <cell r="C534" t="e">
            <v>#N/A</v>
          </cell>
          <cell r="D534">
            <v>1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1</v>
          </cell>
        </row>
        <row r="535">
          <cell r="A535" t="str">
            <v>TXCRFW70</v>
          </cell>
          <cell r="B535" t="str">
            <v>TÁO XÁ NP CRIP RED FRUIT WORKS 70- 18KG</v>
          </cell>
          <cell r="C535" t="e">
            <v>#N/A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</row>
        <row r="536">
          <cell r="A536" t="str">
            <v>TXCRFW80</v>
          </cell>
          <cell r="B536" t="str">
            <v>TÁO XÁ NP CRIP RED FRUIT WORKS 80- 18KG</v>
          </cell>
          <cell r="C536" t="e">
            <v>#N/A</v>
          </cell>
          <cell r="D536">
            <v>-14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-14</v>
          </cell>
        </row>
        <row r="537">
          <cell r="A537" t="str">
            <v>TXCRFW90</v>
          </cell>
          <cell r="B537" t="str">
            <v>TÁO XÁ NP CRIP RED FRUIT WORKS 90- 18KG</v>
          </cell>
          <cell r="C537" t="e">
            <v>#N/A</v>
          </cell>
          <cell r="D537">
            <v>-36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-36</v>
          </cell>
        </row>
        <row r="538">
          <cell r="A538" t="str">
            <v>TXCRFWLS</v>
          </cell>
          <cell r="B538" t="str">
            <v>TÁO XÁ NP CRIP RED FRUIT WORKS LẪN SIZE - 18KG</v>
          </cell>
          <cell r="C538" t="e">
            <v>#N/A</v>
          </cell>
          <cell r="D538">
            <v>56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56</v>
          </cell>
        </row>
        <row r="539">
          <cell r="A539" t="str">
            <v>TFRMT80</v>
          </cell>
          <cell r="B539" t="str">
            <v>TÁO NP FUJI RED MARTLET 80 - 18KG</v>
          </cell>
          <cell r="C539" t="e">
            <v>#N/A</v>
          </cell>
          <cell r="D539">
            <v>1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1</v>
          </cell>
        </row>
        <row r="540">
          <cell r="A540" t="str">
            <v>TRJNP80</v>
          </cell>
          <cell r="B540" t="str">
            <v>TÁO BA LAN 80 - 18KG</v>
          </cell>
          <cell r="C540" t="e">
            <v>#N/A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</row>
        <row r="541">
          <cell r="A541" t="str">
            <v>TRJNP90</v>
          </cell>
          <cell r="B541" t="str">
            <v>TÁO BA LAN 90 - 18KG</v>
          </cell>
          <cell r="C541" t="e">
            <v>#N/A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A542" t="str">
            <v>TRJNPLS</v>
          </cell>
          <cell r="B542" t="str">
            <v>TÁO BA LAN LẪN SIZE - 18KG</v>
          </cell>
          <cell r="C542" t="e">
            <v>#N/A</v>
          </cell>
          <cell r="D542">
            <v>-1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-1</v>
          </cell>
        </row>
        <row r="543">
          <cell r="A543" t="str">
            <v>TRJNP112</v>
          </cell>
          <cell r="B543" t="str">
            <v>TÁO BA LAN 112 - 18KG</v>
          </cell>
          <cell r="C543" t="e">
            <v>#N/A</v>
          </cell>
          <cell r="D543">
            <v>1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1</v>
          </cell>
        </row>
        <row r="544">
          <cell r="A544" t="str">
            <v>TRJNP126</v>
          </cell>
          <cell r="B544" t="str">
            <v>TÁO BA LAN 126 - 18KG</v>
          </cell>
          <cell r="C544" t="e">
            <v>#N/A</v>
          </cell>
          <cell r="D544">
            <v>40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40</v>
          </cell>
        </row>
        <row r="545">
          <cell r="A545" t="str">
            <v>TRJNP100</v>
          </cell>
          <cell r="B545" t="str">
            <v>TÁO BA LAN 100 - 18KG</v>
          </cell>
          <cell r="C545" t="e">
            <v>#N/A</v>
          </cell>
          <cell r="D545">
            <v>-39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-39</v>
          </cell>
        </row>
        <row r="546">
          <cell r="A546" t="str">
            <v>TCRFG90</v>
          </cell>
          <cell r="B546" t="str">
            <v>TÁO XÁ NP CRIPS RED FRESH GOLD 90 - 18KG</v>
          </cell>
          <cell r="C546" t="e">
            <v>#N/A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</row>
        <row r="547">
          <cell r="A547" t="str">
            <v>TCRFG100</v>
          </cell>
          <cell r="B547" t="str">
            <v>TÁO XÁ NP CRIPS RED FRESH GOLD 100 - 18KG</v>
          </cell>
          <cell r="C547" t="e">
            <v>#N/A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</row>
        <row r="548">
          <cell r="A548" t="str">
            <v>TCRFG110</v>
          </cell>
          <cell r="B548" t="str">
            <v>TÁO XÁ NP CRIPS RED FRESH GOLD 110 - 18KG</v>
          </cell>
          <cell r="C548" t="e">
            <v>#N/A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</row>
        <row r="549">
          <cell r="A549" t="str">
            <v>TCRFG120</v>
          </cell>
          <cell r="B549" t="str">
            <v>TÁO XÁ NP CRIPS RED FRESH GOLD 120 - 18KG</v>
          </cell>
          <cell r="C549" t="e">
            <v>#N/A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</row>
        <row r="550">
          <cell r="A550" t="str">
            <v>TNPCRFW80</v>
          </cell>
          <cell r="B550" t="str">
            <v>TÁO XÁ NP CRIP RED FRUITWAYS 80-18KG</v>
          </cell>
          <cell r="C550" t="e">
            <v>#N/A</v>
          </cell>
          <cell r="D550">
            <v>-13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-13</v>
          </cell>
        </row>
        <row r="551">
          <cell r="A551" t="str">
            <v>TNPCRFW90</v>
          </cell>
          <cell r="B551" t="str">
            <v>TÁO XÁ NP CRIP RED FRUITWAYS 90-18KG</v>
          </cell>
          <cell r="C551" t="e">
            <v>#N/A</v>
          </cell>
          <cell r="D551">
            <v>6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11</v>
          </cell>
          <cell r="K551">
            <v>0</v>
          </cell>
          <cell r="L551">
            <v>0</v>
          </cell>
          <cell r="M551">
            <v>0</v>
          </cell>
          <cell r="N551">
            <v>17</v>
          </cell>
        </row>
        <row r="552">
          <cell r="A552" t="str">
            <v>TNPCRFW100</v>
          </cell>
          <cell r="B552" t="str">
            <v>TÁO XÁ NP CRIP RED FRUITWAYS 100-18KG</v>
          </cell>
          <cell r="C552" t="e">
            <v>#N/A</v>
          </cell>
          <cell r="D552">
            <v>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1</v>
          </cell>
          <cell r="K552">
            <v>0</v>
          </cell>
          <cell r="L552">
            <v>0</v>
          </cell>
          <cell r="M552">
            <v>0</v>
          </cell>
          <cell r="N552">
            <v>3</v>
          </cell>
        </row>
        <row r="553">
          <cell r="A553" t="str">
            <v>TNPCRFW110</v>
          </cell>
          <cell r="B553" t="str">
            <v>TÁO XÁ NP CRIP RED FRUITWAYS 110-18KG</v>
          </cell>
          <cell r="C553" t="e">
            <v>#N/A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A554" t="str">
            <v>TCRDK100</v>
          </cell>
          <cell r="B554" t="str">
            <v>TÁO NP CRIPS RED DEKEUR 100 -18K</v>
          </cell>
          <cell r="C554" t="e">
            <v>#N/A</v>
          </cell>
          <cell r="D554">
            <v>-82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-82</v>
          </cell>
        </row>
        <row r="555">
          <cell r="A555" t="str">
            <v>TCRDK110</v>
          </cell>
          <cell r="B555" t="str">
            <v>TÁO NP CRIPS RED DEKEUR 110 -18K</v>
          </cell>
          <cell r="C555" t="str">
            <v>Thùng</v>
          </cell>
          <cell r="D555">
            <v>93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93</v>
          </cell>
        </row>
        <row r="556">
          <cell r="A556" t="str">
            <v>TXCRB100</v>
          </cell>
          <cell r="B556" t="str">
            <v>TÁO XÁ NP CRIPS RED BOARD 100- 18KG</v>
          </cell>
          <cell r="C556" t="e">
            <v>#N/A</v>
          </cell>
          <cell r="D556">
            <v>-84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-84</v>
          </cell>
        </row>
        <row r="557">
          <cell r="A557" t="str">
            <v>TXCRB90</v>
          </cell>
          <cell r="B557" t="str">
            <v>TÁO XÁ NP CRIPS RED BOARD 90- 18KG</v>
          </cell>
          <cell r="D557">
            <v>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6</v>
          </cell>
        </row>
        <row r="558">
          <cell r="A558" t="str">
            <v>TXCRB120</v>
          </cell>
          <cell r="B558" t="str">
            <v>TÁO XÁ NP CRIPS RED BOARD 120- 18KG</v>
          </cell>
          <cell r="D558">
            <v>49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30</v>
          </cell>
          <cell r="M558">
            <v>0</v>
          </cell>
          <cell r="N558">
            <v>19</v>
          </cell>
        </row>
        <row r="559">
          <cell r="A559" t="str">
            <v>TXCRB110</v>
          </cell>
          <cell r="B559" t="str">
            <v>TÁO XÁ NP CRIPS RED BOARD 110- 18KG</v>
          </cell>
          <cell r="C559" t="e">
            <v>#N/A</v>
          </cell>
          <cell r="D559">
            <v>50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50</v>
          </cell>
        </row>
        <row r="560">
          <cell r="A560" t="str">
            <v>TXCRBLS</v>
          </cell>
          <cell r="B560" t="str">
            <v>TÁO XÁ NP CRIPS RED BOARD LẪN SIZE- 18KG</v>
          </cell>
          <cell r="C560" t="e">
            <v>#N/A</v>
          </cell>
          <cell r="D560">
            <v>39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39</v>
          </cell>
        </row>
        <row r="561">
          <cell r="A561" t="str">
            <v>TXK120</v>
          </cell>
          <cell r="B561" t="str">
            <v>TÁO XÁ NP FUJI KROMCO 120 - 18 kg 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</row>
        <row r="562">
          <cell r="A562" t="str">
            <v>TXK135</v>
          </cell>
          <cell r="B562" t="str">
            <v>TÁO XÁ NP FUJI KROMCO 135 - 18 kg 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</row>
        <row r="563">
          <cell r="A563" t="str">
            <v>TKRC100</v>
          </cell>
          <cell r="B563" t="str">
            <v>TAO XÁ NP FUJI KROMCO 100 - 18KG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</row>
        <row r="564">
          <cell r="A564" t="str">
            <v>TCRFG135</v>
          </cell>
          <cell r="B564" t="str">
            <v>TÁO XÁ NP CRIPS RED FRESH GOLD 135 - 18KG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</row>
        <row r="565">
          <cell r="A565" t="str">
            <v>TXJYAS80</v>
          </cell>
          <cell r="B565" t="str">
            <v>TÁO XÁ NP JOYA AARSENT 80 - 18KG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</row>
        <row r="566">
          <cell r="A566" t="str">
            <v>TK90</v>
          </cell>
          <cell r="B566" t="str">
            <v>TÁO NP FUJI KROMCO 90- 18KG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</row>
        <row r="567">
          <cell r="A567" t="str">
            <v>TKRC110</v>
          </cell>
          <cell r="B567" t="str">
            <v>TÁO XÁ NP FUJI KROMCO 110 - 18KG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</row>
        <row r="568">
          <cell r="A568" t="str">
            <v>TXCRFW</v>
          </cell>
          <cell r="B568" t="str">
            <v>TÁO XÁ NP CRIPS RED FRUIT WORK - 1.5KG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69">
          <cell r="A569" t="str">
            <v>TTGH1.5</v>
          </cell>
          <cell r="B569" t="str">
            <v>TÁO TÚI NP GOOD HOPE 1.5KG</v>
          </cell>
          <cell r="C569" t="e">
            <v>#N/A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</row>
        <row r="570">
          <cell r="A570" t="str">
            <v>TXNPGH80</v>
          </cell>
          <cell r="B570" t="str">
            <v>TÁO XÁ NP GOOD HOPE 80 - 18KG</v>
          </cell>
          <cell r="C570" t="e">
            <v>#N/A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</row>
        <row r="571">
          <cell r="A571" t="str">
            <v>TXNPGH90</v>
          </cell>
          <cell r="B571" t="str">
            <v>TÁO XÁ NP GOOD HOPE 90 - 18KG</v>
          </cell>
          <cell r="C571" t="e">
            <v>#N/A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</row>
        <row r="572">
          <cell r="A572" t="str">
            <v>TXNPGH100</v>
          </cell>
          <cell r="B572" t="str">
            <v>TÁO XÁ NP GOOD HOPE 100 - 18KG</v>
          </cell>
          <cell r="C572" t="e">
            <v>#N/A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</row>
        <row r="573">
          <cell r="A573" t="str">
            <v>TXNPGH110</v>
          </cell>
          <cell r="B573" t="str">
            <v>TÁO XÁ NP GOOD HOPE 110 -18KG</v>
          </cell>
          <cell r="C573" t="e">
            <v>#N/A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</row>
        <row r="574">
          <cell r="A574" t="str">
            <v>TXNPGH120</v>
          </cell>
          <cell r="B574" t="str">
            <v>TÁO XÁ NP GOOD HOPE 120 -18KG</v>
          </cell>
          <cell r="C574" t="e">
            <v>#N/A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</row>
        <row r="575">
          <cell r="A575" t="str">
            <v>TXCC100</v>
          </cell>
          <cell r="B575" t="str">
            <v>TÁO XÁ NP CAPE CRIP 100 - 18 KG</v>
          </cell>
          <cell r="C575" t="e">
            <v>#N/A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</row>
        <row r="576">
          <cell r="A576" t="str">
            <v>TXCC110</v>
          </cell>
          <cell r="B576" t="str">
            <v>TÁO XÁ NP CAPE CRIP 110 - 18 KG</v>
          </cell>
          <cell r="C576" t="e">
            <v>#N/A</v>
          </cell>
          <cell r="D576">
            <v>-24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-24</v>
          </cell>
        </row>
        <row r="577">
          <cell r="A577" t="str">
            <v>TXCC120</v>
          </cell>
          <cell r="B577" t="str">
            <v>TÁO XÁ NP CAPE CRIP 120 - 18 KG</v>
          </cell>
          <cell r="C577" t="e">
            <v>#N/A</v>
          </cell>
          <cell r="D577">
            <v>27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27</v>
          </cell>
        </row>
        <row r="578">
          <cell r="A578" t="str">
            <v>TXCC90</v>
          </cell>
          <cell r="B578" t="str">
            <v>TÁO XÁ NP CAPE CRIP 90 - 18 KG</v>
          </cell>
          <cell r="C578" t="e">
            <v>#N/A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</row>
        <row r="579">
          <cell r="A579" t="str">
            <v>TTX5L1</v>
          </cell>
          <cell r="B579" t="str">
            <v>TÁO TÀU XỐP 5KG - L1</v>
          </cell>
          <cell r="C579" t="str">
            <v>Thùng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</row>
        <row r="580">
          <cell r="A580" t="str">
            <v>TTX5L2</v>
          </cell>
          <cell r="B580" t="str">
            <v>TÁO TÀU XỐP 5KG - L2</v>
          </cell>
          <cell r="C580" t="str">
            <v>Thùng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</row>
        <row r="581">
          <cell r="A581" t="str">
            <v>TTXTV</v>
          </cell>
          <cell r="B581" t="str">
            <v>TÁO TÀU XỐP TEM VÀNG 1.5 KG </v>
          </cell>
          <cell r="C581" t="e">
            <v>#N/A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</row>
        <row r="582">
          <cell r="A582" t="str">
            <v>TTXTD</v>
          </cell>
          <cell r="B582" t="str">
            <v>TÁO TÀU XỐP TEM ĐỎ 1.5 KG</v>
          </cell>
          <cell r="C582" t="e">
            <v>#N/A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</row>
        <row r="583">
          <cell r="A583" t="str">
            <v>TTRKL</v>
          </cell>
          <cell r="B583" t="str">
            <v>TÁO TÀU RỔ KỲ LÂN -L1</v>
          </cell>
          <cell r="C583" t="str">
            <v>Thùng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</row>
        <row r="584">
          <cell r="A584" t="str">
            <v>TTRKL2</v>
          </cell>
          <cell r="B584" t="str">
            <v>TÁO TÀU RỔ KỲ LÂN -L2</v>
          </cell>
          <cell r="C584" t="str">
            <v>Thùng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</row>
        <row r="585">
          <cell r="A585" t="str">
            <v>TTRKL4</v>
          </cell>
          <cell r="B585" t="str">
            <v>TÁO TÀU RỔ KỲ LÂN -L4</v>
          </cell>
          <cell r="C585" t="e">
            <v>#N/A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</row>
        <row r="586">
          <cell r="A586" t="str">
            <v>TT1A2</v>
          </cell>
          <cell r="B586" t="str">
            <v>TÁO TÀU HỘP GIẤY 2KG 1A</v>
          </cell>
          <cell r="C586" t="str">
            <v>Thùng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</row>
        <row r="587">
          <cell r="A587" t="str">
            <v>HTD5</v>
          </cell>
          <cell r="B587" t="str">
            <v>HỒNG TÁO DẸT 5KG</v>
          </cell>
          <cell r="C587" t="str">
            <v>Thùng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</row>
        <row r="588">
          <cell r="A588" t="str">
            <v>TXTX90</v>
          </cell>
          <cell r="B588" t="str">
            <v>TÁO XANH  NZ FRESHMAX 90 -18KG</v>
          </cell>
          <cell r="C588" t="str">
            <v>Thùng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</row>
        <row r="589">
          <cell r="A589" t="str">
            <v>TXTX100</v>
          </cell>
          <cell r="B589" t="str">
            <v>TÁO XANH  NZ FRESHMAX 100 -18KG</v>
          </cell>
          <cell r="C589" t="str">
            <v>Thùng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</row>
        <row r="590">
          <cell r="A590" t="str">
            <v>TXGDB80</v>
          </cell>
          <cell r="B590" t="str">
            <v>TÁO XANH NZ GOLDEN BAY 80- 18KG</v>
          </cell>
          <cell r="C590" t="e">
            <v>#N/A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</row>
        <row r="591">
          <cell r="A591" t="str">
            <v>TXGDB90</v>
          </cell>
          <cell r="B591" t="str">
            <v>TÁO XANH NZ GOLDEN BAY 90- 18KG</v>
          </cell>
          <cell r="C591" t="e">
            <v>#N/A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</row>
        <row r="592">
          <cell r="A592" t="str">
            <v>TXC100</v>
          </cell>
          <cell r="B592" t="str">
            <v>TÁO XANH CHUÔNG 100 - 20KG</v>
          </cell>
          <cell r="C592" t="e">
            <v>#N/A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</row>
        <row r="593">
          <cell r="A593" t="str">
            <v>TXC10</v>
          </cell>
          <cell r="B593" t="str">
            <v>TÁO XANH CHUÔNG 10 KG</v>
          </cell>
          <cell r="C593" t="e">
            <v>#N/A</v>
          </cell>
          <cell r="D593">
            <v>15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15</v>
          </cell>
        </row>
        <row r="594">
          <cell r="A594" t="str">
            <v>TXKW100</v>
          </cell>
          <cell r="B594" t="str">
            <v>TÁO XANH NZ KIWI 100 -18KG</v>
          </cell>
          <cell r="C594" t="str">
            <v>Thùng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</row>
        <row r="595">
          <cell r="A595" t="str">
            <v>TXKW90</v>
          </cell>
          <cell r="B595" t="str">
            <v>TÁO XANH NZ KIWI 90 -18KG</v>
          </cell>
          <cell r="C595" t="str">
            <v>Thùng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</row>
        <row r="596">
          <cell r="A596" t="str">
            <v>T5GLF100</v>
          </cell>
          <cell r="B596" t="str">
            <v>TÁO 5 GÓC LEFORE 100 -20KG</v>
          </cell>
          <cell r="C596" t="e">
            <v>#N/A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</row>
        <row r="597">
          <cell r="A597" t="str">
            <v>TXLF100</v>
          </cell>
          <cell r="B597" t="str">
            <v>TÁO XANH LEFORE 100 - 18KG</v>
          </cell>
          <cell r="C597" t="e">
            <v>#N/A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</row>
        <row r="598">
          <cell r="A598" t="str">
            <v>T5GLF44</v>
          </cell>
          <cell r="B598" t="str">
            <v>TÁO 5 GÓC LEFORE 44 -10KG</v>
          </cell>
          <cell r="C598" t="e">
            <v>#N/A</v>
          </cell>
          <cell r="D598">
            <v>-1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-1</v>
          </cell>
        </row>
        <row r="599">
          <cell r="A599" t="str">
            <v>T5GLF40</v>
          </cell>
          <cell r="B599" t="str">
            <v>TÁO 5 GÓC LEFORE 40 -10KG</v>
          </cell>
          <cell r="C599" t="e">
            <v>#N/A</v>
          </cell>
          <cell r="D599">
            <v>-1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-1</v>
          </cell>
        </row>
        <row r="600">
          <cell r="A600" t="str">
            <v>T5GLF113</v>
          </cell>
          <cell r="B600" t="str">
            <v>TÁO 5 GÓC LEFORE 113 -20KG</v>
          </cell>
          <cell r="C600" t="e">
            <v>#N/A</v>
          </cell>
          <cell r="D600">
            <v>1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1</v>
          </cell>
        </row>
        <row r="601">
          <cell r="A601" t="str">
            <v>TXGC100</v>
          </cell>
          <cell r="B601" t="str">
            <v>TÁO XANH NZ FRESHCO 100 -18KG</v>
          </cell>
          <cell r="C601" t="str">
            <v>Thùng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</row>
        <row r="602">
          <cell r="A602" t="str">
            <v>TXCO100</v>
          </cell>
          <cell r="B602" t="str">
            <v>TÁO XANH MỸ CON ONG 100 -18KG</v>
          </cell>
          <cell r="C602" t="e">
            <v>#N/A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</row>
        <row r="603">
          <cell r="A603" t="str">
            <v>TXCO40</v>
          </cell>
          <cell r="B603" t="str">
            <v>TÁO 5 GÓC CON ONG 40 -10KG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</row>
        <row r="604">
          <cell r="A604" t="str">
            <v>TXCO113</v>
          </cell>
          <cell r="B604" t="str">
            <v>TÁO 5 GÓC CON ONG 113 -20KG</v>
          </cell>
          <cell r="D604">
            <v>12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12</v>
          </cell>
        </row>
        <row r="605">
          <cell r="A605" t="str">
            <v>TXCO36</v>
          </cell>
          <cell r="B605" t="str">
            <v>TÁO 5 GÓC CON ONG 36 -10KG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</row>
        <row r="606">
          <cell r="A606" t="str">
            <v>TXCO44</v>
          </cell>
          <cell r="B606" t="str">
            <v>TÁO 5 GÓC CON ONG 44 -10KG</v>
          </cell>
          <cell r="C606" t="e">
            <v>#N/A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</row>
        <row r="607">
          <cell r="A607" t="str">
            <v>TGDV100</v>
          </cell>
          <cell r="B607" t="str">
            <v>TÁO GÓC DOVEX 100 -20KG</v>
          </cell>
          <cell r="C607" t="e">
            <v>#N/A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</row>
        <row r="608">
          <cell r="A608" t="str">
            <v>TXG</v>
          </cell>
          <cell r="B608" t="str">
            <v>TÁO XANH GẤU</v>
          </cell>
          <cell r="C608" t="e">
            <v>#N/A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</row>
        <row r="609">
          <cell r="A609" t="str">
            <v>TXTP113</v>
          </cell>
          <cell r="B609" t="str">
            <v>TÁO XANH TOPRED 113 -18KG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</row>
        <row r="610">
          <cell r="A610" t="str">
            <v>T5GTD100</v>
          </cell>
          <cell r="B610" t="str">
            <v>TÁO 5 GÓC TOP RED 100 - 18KG</v>
          </cell>
          <cell r="D610">
            <v>-2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-2</v>
          </cell>
        </row>
        <row r="611">
          <cell r="A611" t="str">
            <v>T5GTD113</v>
          </cell>
          <cell r="B611" t="str">
            <v>TÁO 5 GÓC TOP RED 113 -18KG</v>
          </cell>
          <cell r="D611">
            <v>11</v>
          </cell>
          <cell r="E611">
            <v>94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62</v>
          </cell>
          <cell r="M611">
            <v>0</v>
          </cell>
          <cell r="N611">
            <v>43</v>
          </cell>
        </row>
        <row r="612">
          <cell r="A612" t="str">
            <v>T5GST88</v>
          </cell>
          <cell r="B612" t="str">
            <v>TÁO 5 GÓC STEMILT 88-18KG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</row>
        <row r="613">
          <cell r="A613" t="str">
            <v>T5GST72</v>
          </cell>
          <cell r="B613" t="str">
            <v>TÁO 5 GÓC STEMILT 72-18KG</v>
          </cell>
          <cell r="D613">
            <v>-1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-1</v>
          </cell>
        </row>
        <row r="614">
          <cell r="A614" t="str">
            <v>TXCMI100</v>
          </cell>
          <cell r="B614" t="str">
            <v>TÁO XANH CMI 100 THÙNG XANH  - 18 KG</v>
          </cell>
          <cell r="C614" t="e">
            <v>#N/A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</row>
        <row r="615">
          <cell r="A615" t="str">
            <v>TXG100</v>
          </cell>
          <cell r="B615" t="str">
            <v>TÁO XANH GẤU 100 - 18KG</v>
          </cell>
          <cell r="C615" t="e">
            <v>#N/A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</row>
        <row r="616">
          <cell r="A616" t="str">
            <v>TFJEZ90H</v>
          </cell>
          <cell r="B616" t="str">
            <v>TÁO FUJI NZ ENZA 90  - 18KG</v>
          </cell>
          <cell r="C616" t="str">
            <v>Thùng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</row>
        <row r="617">
          <cell r="A617" t="str">
            <v>TFJEZ100</v>
          </cell>
          <cell r="B617" t="str">
            <v>TÁO FUJI NZ ENZA 100 - 18 KG</v>
          </cell>
          <cell r="C617" t="str">
            <v>Thùng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</row>
        <row r="618">
          <cell r="A618" t="str">
            <v>TJY120TGD</v>
          </cell>
          <cell r="B618" t="str">
            <v>TÁO JOYA 120 THÙNG GIẤY ĐỎ  18KG</v>
          </cell>
          <cell r="C618" t="str">
            <v>Thùng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</row>
        <row r="619">
          <cell r="A619" t="str">
            <v>TJY100TGD</v>
          </cell>
          <cell r="B619" t="str">
            <v>TÁO JOYA 100 THÙNG GIẤY ĐỎ  18KG</v>
          </cell>
          <cell r="C619" t="str">
            <v>Thùng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</row>
        <row r="620">
          <cell r="A620" t="str">
            <v>TJY110TGD</v>
          </cell>
          <cell r="B620" t="str">
            <v>TÁO JOYA 110 THÙNG GIẤY ĐỎ  18KG</v>
          </cell>
          <cell r="C620" t="str">
            <v>Thùng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</row>
        <row r="621">
          <cell r="A621" t="str">
            <v>TPLD80</v>
          </cell>
          <cell r="B621" t="str">
            <v>TÁO PINK LADY  80 - 18KG</v>
          </cell>
          <cell r="C621" t="e">
            <v>#N/A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</row>
        <row r="622">
          <cell r="A622" t="str">
            <v>TPLD90</v>
          </cell>
          <cell r="B622" t="str">
            <v>TÁO PINK LADY  90 - 18KG</v>
          </cell>
          <cell r="C622" t="e">
            <v>#N/A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</row>
        <row r="623">
          <cell r="A623" t="str">
            <v>TPLD100</v>
          </cell>
          <cell r="B623" t="str">
            <v>TÁO PINK LADY  100 - 18KG</v>
          </cell>
          <cell r="C623" t="e">
            <v>#N/A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</row>
        <row r="624">
          <cell r="A624" t="str">
            <v>TPLD110</v>
          </cell>
          <cell r="B624" t="str">
            <v>TÁO PINK LADY  110 - 18KG</v>
          </cell>
          <cell r="C624" t="e">
            <v>#REF!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</row>
        <row r="625">
          <cell r="A625" t="str">
            <v>TPLD120</v>
          </cell>
          <cell r="B625" t="str">
            <v>TÁO PINK LADY  120 -18KG</v>
          </cell>
          <cell r="C625" t="e">
            <v>#N/A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</row>
        <row r="626">
          <cell r="A626" t="str">
            <v>TPLDLS</v>
          </cell>
          <cell r="B626" t="str">
            <v>TÁO PINK LADY  LẪN SIZE- 18 KG</v>
          </cell>
          <cell r="C626" t="e">
            <v>#N/A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</row>
        <row r="627">
          <cell r="A627" t="str">
            <v>TPG80</v>
          </cell>
          <cell r="B627" t="str">
            <v>TÁO PINK GIRL 80 - 17KG</v>
          </cell>
          <cell r="C627" t="e">
            <v>#N/A</v>
          </cell>
          <cell r="D627">
            <v>-46</v>
          </cell>
          <cell r="E627">
            <v>3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1</v>
          </cell>
          <cell r="K627">
            <v>0</v>
          </cell>
          <cell r="L627">
            <v>3</v>
          </cell>
          <cell r="M627">
            <v>0</v>
          </cell>
          <cell r="N627">
            <v>-45</v>
          </cell>
        </row>
        <row r="628">
          <cell r="A628" t="str">
            <v>TPG90</v>
          </cell>
          <cell r="B628" t="str">
            <v>TÁO PINK GIRL 90 - 17KG</v>
          </cell>
          <cell r="C628" t="e">
            <v>#N/A</v>
          </cell>
          <cell r="D628">
            <v>-31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5</v>
          </cell>
          <cell r="M628">
            <v>0</v>
          </cell>
          <cell r="N628">
            <v>-36</v>
          </cell>
        </row>
        <row r="629">
          <cell r="A629" t="str">
            <v>TPG100</v>
          </cell>
          <cell r="B629" t="str">
            <v>TÁO PINK GIRL 100 - 17KG</v>
          </cell>
          <cell r="C629" t="e">
            <v>#N/A</v>
          </cell>
          <cell r="D629">
            <v>-160</v>
          </cell>
          <cell r="E629">
            <v>119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126</v>
          </cell>
          <cell r="M629">
            <v>0</v>
          </cell>
          <cell r="N629">
            <v>-167</v>
          </cell>
        </row>
        <row r="630">
          <cell r="A630" t="str">
            <v>TPG110</v>
          </cell>
          <cell r="B630" t="str">
            <v>TÁO PINK GIRL 110 - 17KG</v>
          </cell>
          <cell r="C630" t="e">
            <v>#N/A</v>
          </cell>
          <cell r="D630">
            <v>59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59</v>
          </cell>
        </row>
        <row r="631">
          <cell r="A631" t="str">
            <v>TPGLS</v>
          </cell>
          <cell r="B631" t="str">
            <v>TÁO PINK GIRL LẪN SIZE - 17KG</v>
          </cell>
          <cell r="C631" t="e">
            <v>#N/A</v>
          </cell>
          <cell r="D631">
            <v>238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238</v>
          </cell>
        </row>
        <row r="632">
          <cell r="A632" t="str">
            <v>TPRF90</v>
          </cell>
          <cell r="B632" t="str">
            <v>TÁO PINK RYAN FRUIT 90- 18 KG</v>
          </cell>
          <cell r="C632" t="e">
            <v>#N/A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</row>
        <row r="633">
          <cell r="A633" t="str">
            <v>TPRF100</v>
          </cell>
          <cell r="B633" t="str">
            <v>TÁO PINK RYAN FRUIT 100- 18 KG</v>
          </cell>
          <cell r="C633" t="e">
            <v>#N/A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</row>
        <row r="634">
          <cell r="A634" t="str">
            <v>TPRF110</v>
          </cell>
          <cell r="B634" t="str">
            <v>TÁO PINK RYAN FRUIT 110- 18 KG</v>
          </cell>
          <cell r="C634" t="e">
            <v>#N/A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</row>
        <row r="635">
          <cell r="A635" t="str">
            <v>TPRF135</v>
          </cell>
          <cell r="B635" t="str">
            <v>TÁO PINK RYAN FRUIT 135- 18 KG</v>
          </cell>
          <cell r="C635" t="e">
            <v>#N/A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</row>
        <row r="636">
          <cell r="A636" t="str">
            <v>TPRF120</v>
          </cell>
          <cell r="B636" t="str">
            <v>TÁO PINK RYAN FRUIT 120- 18 KG</v>
          </cell>
          <cell r="C636" t="e">
            <v>#N/A</v>
          </cell>
          <cell r="D636">
            <v>-2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-2</v>
          </cell>
        </row>
        <row r="637">
          <cell r="A637" t="str">
            <v>TPRFLS</v>
          </cell>
          <cell r="B637" t="str">
            <v>TÁO PINK RYAN FRUIT LẪN SIZE- 18 KG</v>
          </cell>
          <cell r="C637" t="e">
            <v>#N/A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</row>
        <row r="638">
          <cell r="A638" t="str">
            <v>TPLGW100</v>
          </cell>
          <cell r="B638" t="str">
            <v>TÁO PINK LADY GEE WHIZ 100- 20KG</v>
          </cell>
          <cell r="C638" t="e">
            <v>#N/A</v>
          </cell>
          <cell r="D638">
            <v>12</v>
          </cell>
          <cell r="E638">
            <v>14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10</v>
          </cell>
          <cell r="M638">
            <v>0</v>
          </cell>
          <cell r="N638">
            <v>16</v>
          </cell>
        </row>
        <row r="639">
          <cell r="A639" t="str">
            <v>TPLGW113</v>
          </cell>
          <cell r="B639" t="str">
            <v>TÁO PINK LADY GEE WHIZ 113- 20KG</v>
          </cell>
          <cell r="C639" t="e">
            <v>#N/A</v>
          </cell>
          <cell r="D639">
            <v>-1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-1</v>
          </cell>
        </row>
        <row r="640">
          <cell r="A640" t="str">
            <v>TPLGW88</v>
          </cell>
          <cell r="B640" t="str">
            <v>TÁO PINK LADY GEE WHIZ 88- 20KG</v>
          </cell>
          <cell r="C640" t="e">
            <v>#N/A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</row>
        <row r="641">
          <cell r="A641" t="str">
            <v>T5GC10</v>
          </cell>
          <cell r="B641" t="str">
            <v>TÁO CHUÔNG 10KG</v>
          </cell>
          <cell r="C641" t="e">
            <v>#N/A</v>
          </cell>
          <cell r="D641">
            <v>-1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-1</v>
          </cell>
        </row>
        <row r="642">
          <cell r="A642" t="str">
            <v>TS20TV</v>
          </cell>
          <cell r="B642" t="str">
            <v>TÁO SALE 20KG - THÙNG VÀNG </v>
          </cell>
          <cell r="C642" t="e">
            <v>#N/A</v>
          </cell>
          <cell r="D642">
            <v>-1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-1</v>
          </cell>
        </row>
        <row r="643">
          <cell r="A643" t="str">
            <v>TGC10L1</v>
          </cell>
          <cell r="B643" t="str">
            <v>TÁO GÓC CHUÔNG 10KG LOẠI 1-10KG</v>
          </cell>
          <cell r="C643" t="e">
            <v>#N/A</v>
          </cell>
          <cell r="D643">
            <v>17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17</v>
          </cell>
        </row>
        <row r="644">
          <cell r="A644" t="str">
            <v>T5GFV88</v>
          </cell>
          <cell r="B644" t="str">
            <v>TÁO 5 GÓC FLAVOR 88 - 20KG</v>
          </cell>
          <cell r="C644" t="e">
            <v>#N/A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</row>
        <row r="645">
          <cell r="A645" t="str">
            <v>T5GFV100</v>
          </cell>
          <cell r="B645" t="str">
            <v>TÁO 5 GÓC FLAVOR 100 - 20KG</v>
          </cell>
          <cell r="C645" t="e">
            <v>#N/A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</row>
        <row r="646">
          <cell r="A646" t="str">
            <v>T5GTT100</v>
          </cell>
          <cell r="B646" t="str">
            <v>TÁO 5 GÓC TELSTAR 100 -20KG</v>
          </cell>
          <cell r="D646">
            <v>1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1</v>
          </cell>
        </row>
        <row r="647">
          <cell r="A647" t="str">
            <v>TGAP44</v>
          </cell>
          <cell r="B647" t="str">
            <v>TÁO GÓC 5 APPLES 44 -10KG </v>
          </cell>
          <cell r="C647" t="e">
            <v>#N/A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</row>
        <row r="648">
          <cell r="A648" t="str">
            <v>T5S88</v>
          </cell>
          <cell r="B648" t="str">
            <v>TÁO 5 GÓC STARR 88- 20KG</v>
          </cell>
          <cell r="C648" t="e">
            <v>#N/A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</row>
        <row r="649">
          <cell r="A649" t="str">
            <v>T5GS113</v>
          </cell>
          <cell r="B649" t="str">
            <v>TÁO 5 GÓC STARR 113 - 20KG</v>
          </cell>
          <cell r="C649" t="e">
            <v>#N/A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</row>
        <row r="650">
          <cell r="A650" t="str">
            <v>TSYN110</v>
          </cell>
          <cell r="B650" t="str">
            <v>TÁO NZ SONYA 110 - 18KG</v>
          </cell>
          <cell r="C650" t="str">
            <v>Thùng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</row>
        <row r="651">
          <cell r="A651" t="str">
            <v>TSYN120</v>
          </cell>
          <cell r="B651" t="str">
            <v>TÁO NZ  SONYA 120 - 18KG</v>
          </cell>
          <cell r="C651" t="str">
            <v>Thùng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</row>
        <row r="652">
          <cell r="A652" t="str">
            <v>TRBT80</v>
          </cell>
          <cell r="B652" t="str">
            <v>TÁO RUBY STAR 80-18KG </v>
          </cell>
          <cell r="C652" t="e">
            <v>#N/A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</row>
        <row r="653">
          <cell r="A653" t="str">
            <v>TRBT90</v>
          </cell>
          <cell r="B653" t="str">
            <v>TÁO RUBY STAR 90-18KG </v>
          </cell>
          <cell r="C653" t="e">
            <v>#N/A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</row>
        <row r="654">
          <cell r="A654" t="str">
            <v>TRBT100</v>
          </cell>
          <cell r="B654" t="str">
            <v>TÁO RUBY STAR 100-18KG </v>
          </cell>
          <cell r="C654" t="e">
            <v>#N/A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</row>
        <row r="655">
          <cell r="A655" t="str">
            <v>TRBT110</v>
          </cell>
          <cell r="B655" t="str">
            <v>TÁO RUBY STAR 110-18KG </v>
          </cell>
          <cell r="C655" t="e">
            <v>#N/A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</row>
        <row r="656">
          <cell r="A656" t="str">
            <v>TRBTLSZ</v>
          </cell>
          <cell r="B656" t="str">
            <v>TÁO RUBY STAR LẪN SIZE -18KG</v>
          </cell>
          <cell r="C656" t="e">
            <v>#N/A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</row>
        <row r="657">
          <cell r="A657" t="str">
            <v>VQBRT</v>
          </cell>
          <cell r="B657" t="str">
            <v>VIỆT QUẤT BLUE ROYAL TUMBO</v>
          </cell>
          <cell r="C657" t="e">
            <v>#N/A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</row>
        <row r="658">
          <cell r="A658" t="str">
            <v>TRB10</v>
          </cell>
          <cell r="B658" t="str">
            <v>TÁO RUBY 10 KG CHUÔNG</v>
          </cell>
          <cell r="C658" t="e">
            <v>#N/A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</row>
        <row r="659">
          <cell r="A659" t="str">
            <v>T5GSR36</v>
          </cell>
          <cell r="B659" t="str">
            <v>TÁO 5 GÓC STARR RANCH 36 -10KG</v>
          </cell>
          <cell r="C659" t="e">
            <v>#N/A</v>
          </cell>
          <cell r="D659">
            <v>28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20</v>
          </cell>
          <cell r="M659">
            <v>0</v>
          </cell>
          <cell r="N659">
            <v>8</v>
          </cell>
        </row>
        <row r="660">
          <cell r="A660" t="str">
            <v>T5S100</v>
          </cell>
          <cell r="B660" t="str">
            <v>TÁO 5 GÓC SUPER 100-20KG</v>
          </cell>
          <cell r="C660" t="e">
            <v>#N/A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</row>
        <row r="661">
          <cell r="A661" t="str">
            <v>T5S125</v>
          </cell>
          <cell r="B661" t="str">
            <v>TÁO 5 GÓC SUPER 125-20KG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</row>
        <row r="662">
          <cell r="A662" t="str">
            <v>T5S138</v>
          </cell>
          <cell r="B662" t="str">
            <v>TÁO 5 GÓC SUPER 138-20KG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</row>
        <row r="663">
          <cell r="A663" t="str">
            <v>T5S113</v>
          </cell>
          <cell r="B663" t="str">
            <v>TÁO 5 GÓC SUPER 113-20KG</v>
          </cell>
          <cell r="C663" t="e">
            <v>#N/A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</row>
        <row r="664">
          <cell r="A664" t="str">
            <v>TAMPTX72</v>
          </cell>
          <cell r="B664" t="str">
            <v>TÁO AMBROSIA PREMIUM THÙNG XANH 72- 20KG</v>
          </cell>
          <cell r="C664" t="e">
            <v>#N/A</v>
          </cell>
          <cell r="D664">
            <v>9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9</v>
          </cell>
        </row>
        <row r="665">
          <cell r="A665" t="str">
            <v>TAMTX80</v>
          </cell>
          <cell r="B665" t="str">
            <v>TÁO AMBROSIA THÙNG XANH 80 3A-20KG</v>
          </cell>
          <cell r="C665" t="e">
            <v>#N/A</v>
          </cell>
          <cell r="D665">
            <v>1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1</v>
          </cell>
        </row>
        <row r="666">
          <cell r="A666" t="str">
            <v>TAMTX100</v>
          </cell>
          <cell r="B666" t="str">
            <v>TÁO AMBROSIA THÙNG XANH 100 3A-20KG</v>
          </cell>
          <cell r="C666" t="e">
            <v>#N/A</v>
          </cell>
          <cell r="D666">
            <v>4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4</v>
          </cell>
        </row>
        <row r="667">
          <cell r="A667" t="str">
            <v>TAMTX72</v>
          </cell>
          <cell r="B667" t="str">
            <v>TÁO AMBROSIA THÙNG XANH 72 3A -20KG</v>
          </cell>
          <cell r="C667" t="e">
            <v>#N/A</v>
          </cell>
          <cell r="D667">
            <v>-3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-3</v>
          </cell>
        </row>
        <row r="668">
          <cell r="A668" t="str">
            <v>TAMTX88</v>
          </cell>
          <cell r="B668" t="str">
            <v>TÁO AMBROSIA THÙNG XANH 88 3A-20KG</v>
          </cell>
          <cell r="C668" t="e">
            <v>#N/A</v>
          </cell>
          <cell r="D668">
            <v>3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3</v>
          </cell>
        </row>
        <row r="669">
          <cell r="A669" t="str">
            <v>TAMPTX113</v>
          </cell>
          <cell r="B669" t="str">
            <v>TÁO AMBROSIA PREMIUM THÙNG XANH 113-20KG</v>
          </cell>
          <cell r="C669" t="e">
            <v>#N/A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</row>
        <row r="670">
          <cell r="A670" t="str">
            <v>TAM323A</v>
          </cell>
          <cell r="B670" t="str">
            <v>TÁO AMBROSIA FAIRVIEW 32 3A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</row>
        <row r="671">
          <cell r="A671" t="str">
            <v>TAM363A</v>
          </cell>
          <cell r="B671" t="str">
            <v>TÁO AMBROSIA FAIRVIEW 36 3A</v>
          </cell>
          <cell r="D671">
            <v>1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1</v>
          </cell>
        </row>
        <row r="672">
          <cell r="A672" t="str">
            <v>TAM403A</v>
          </cell>
          <cell r="B672" t="str">
            <v>TÁO AMBROSIA FAIRVIEW 40 3A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</row>
        <row r="673">
          <cell r="A673" t="str">
            <v>TAM722A</v>
          </cell>
          <cell r="B673" t="str">
            <v>TÁO AMBROSIA FAIRVIEW 72 2A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</row>
        <row r="674">
          <cell r="A674" t="str">
            <v>TAM802A</v>
          </cell>
          <cell r="B674" t="str">
            <v>TÁO AMBROSIA FAIRVIEW 80 2A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</row>
        <row r="675">
          <cell r="A675" t="str">
            <v>TAM883A</v>
          </cell>
          <cell r="B675" t="str">
            <v>TÁO AMBROSIA FAIRVIEW 88 3A</v>
          </cell>
          <cell r="D675">
            <v>7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7</v>
          </cell>
        </row>
        <row r="676">
          <cell r="A676" t="str">
            <v>TAMLS</v>
          </cell>
          <cell r="B676" t="str">
            <v>TÁO AMBROSIA FAIRVIEW LẪN SIZE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</row>
        <row r="677">
          <cell r="A677" t="str">
            <v>TAMOD72</v>
          </cell>
          <cell r="B677" t="str">
            <v>TÁO AMBROSIA ÔNG ĐỊA 72 - 18KG</v>
          </cell>
          <cell r="D677">
            <v>6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6</v>
          </cell>
        </row>
        <row r="678">
          <cell r="A678" t="str">
            <v>TAMOD80</v>
          </cell>
          <cell r="B678" t="str">
            <v>TÁO AMBROSIA ÔNG ĐỊA 80 - 18KG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</row>
        <row r="679">
          <cell r="A679" t="str">
            <v>TAMOD88</v>
          </cell>
          <cell r="B679" t="str">
            <v>TÁO AMBROSIA ÔNG ĐỊA 88 - 18KG</v>
          </cell>
          <cell r="D679">
            <v>1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1</v>
          </cell>
        </row>
        <row r="680">
          <cell r="A680" t="str">
            <v>TYY70</v>
          </cell>
          <cell r="B680" t="str">
            <v>TÁO XÁ NP YOYA 70 - 18KG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</row>
        <row r="681">
          <cell r="A681" t="str">
            <v>TYY80</v>
          </cell>
          <cell r="B681" t="str">
            <v>TÁO XÁ NP YOYA 80 - 18KG</v>
          </cell>
          <cell r="D681">
            <v>5</v>
          </cell>
          <cell r="E681">
            <v>112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107</v>
          </cell>
          <cell r="M681">
            <v>0</v>
          </cell>
          <cell r="N681">
            <v>10</v>
          </cell>
        </row>
        <row r="682">
          <cell r="A682" t="str">
            <v>TYY90</v>
          </cell>
          <cell r="B682" t="str">
            <v>TÁO XÁ NP YOYA 90 - 18KG</v>
          </cell>
          <cell r="D682">
            <v>-39</v>
          </cell>
          <cell r="E682">
            <v>280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276</v>
          </cell>
          <cell r="M682">
            <v>0</v>
          </cell>
          <cell r="N682">
            <v>-35</v>
          </cell>
        </row>
        <row r="683">
          <cell r="A683" t="str">
            <v>TYY100</v>
          </cell>
          <cell r="B683" t="str">
            <v>TÁO XÁ NP YOYA 100 - 18KG</v>
          </cell>
          <cell r="D683">
            <v>-8</v>
          </cell>
          <cell r="E683">
            <v>253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250</v>
          </cell>
          <cell r="M683">
            <v>0</v>
          </cell>
          <cell r="N683">
            <v>-5</v>
          </cell>
        </row>
        <row r="684">
          <cell r="A684" t="str">
            <v>TYY110</v>
          </cell>
          <cell r="B684" t="str">
            <v>TÁO XÁ NP YOYA 110 - 18KG</v>
          </cell>
          <cell r="C684" t="e">
            <v>#N/A</v>
          </cell>
          <cell r="D684">
            <v>0</v>
          </cell>
          <cell r="E684">
            <v>280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262</v>
          </cell>
          <cell r="M684">
            <v>0</v>
          </cell>
          <cell r="N684">
            <v>18</v>
          </cell>
        </row>
        <row r="685">
          <cell r="A685" t="str">
            <v>TYY120</v>
          </cell>
          <cell r="B685" t="str">
            <v>TÁO XÁ NP YOYA 120 - 18KG</v>
          </cell>
          <cell r="C685" t="e">
            <v>#N/A</v>
          </cell>
          <cell r="D685">
            <v>-13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-13</v>
          </cell>
        </row>
        <row r="686">
          <cell r="A686" t="str">
            <v>TYY135</v>
          </cell>
          <cell r="B686" t="str">
            <v>TÁO XÁ NP YOYA 135- 18KG</v>
          </cell>
          <cell r="C686" t="e">
            <v>#N/A</v>
          </cell>
          <cell r="D686">
            <v>-24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-24</v>
          </cell>
        </row>
        <row r="687">
          <cell r="A687" t="str">
            <v>TYY150</v>
          </cell>
          <cell r="B687" t="str">
            <v>TÁO XÁ NP YOYA 150- 18KG</v>
          </cell>
          <cell r="D687">
            <v>-3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-3</v>
          </cell>
        </row>
        <row r="688">
          <cell r="A688" t="str">
            <v>TYYLSZ</v>
          </cell>
          <cell r="B688" t="str">
            <v>TÁO XÁ NP YOYA LẪN SIZE - 18KG</v>
          </cell>
          <cell r="C688" t="e">
            <v>#N/A</v>
          </cell>
          <cell r="D688">
            <v>78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78</v>
          </cell>
        </row>
        <row r="689">
          <cell r="A689" t="str">
            <v>TXJYAS90</v>
          </cell>
          <cell r="B689" t="str">
            <v>TÁO XÁ NP JOYA AARSENT 90 - 18KG</v>
          </cell>
          <cell r="C689" t="e">
            <v>#N/A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</row>
        <row r="690">
          <cell r="A690" t="str">
            <v>TXJYAS100</v>
          </cell>
          <cell r="B690" t="str">
            <v>TÁO XÁ NP JOYA AARSENT 100 - 18KG</v>
          </cell>
          <cell r="C690" t="e">
            <v>#N/A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</row>
        <row r="691">
          <cell r="A691" t="str">
            <v>TXJYAS120</v>
          </cell>
          <cell r="B691" t="str">
            <v>TÁO XÁ NP JOYA AARSENT 120 - 18KG</v>
          </cell>
          <cell r="C691" t="e">
            <v>#N/A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</row>
        <row r="692">
          <cell r="A692" t="str">
            <v>TXJYAS110</v>
          </cell>
          <cell r="B692" t="str">
            <v>TÁO XÁ NP JOYA AARSENT 110 - 18KG</v>
          </cell>
          <cell r="C692" t="e">
            <v>#N/A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</row>
        <row r="693">
          <cell r="A693" t="str">
            <v>TVTX8</v>
          </cell>
          <cell r="B693" t="str">
            <v>TÁO VÀNG NHẬT THÙNG XANH 8 -3KG</v>
          </cell>
          <cell r="C693" t="e">
            <v>#N/A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</row>
        <row r="694">
          <cell r="A694" t="str">
            <v>TVTH8</v>
          </cell>
          <cell r="B694" t="str">
            <v>TÁO VÀNG NHẬT THÙNG HỒNG 8 -3KG</v>
          </cell>
          <cell r="C694" t="e">
            <v>#N/A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</row>
        <row r="695">
          <cell r="A695" t="str">
            <v>TVTH10</v>
          </cell>
          <cell r="B695" t="str">
            <v>TÁO VÀNG NHẬT THÙNG HỒNG 10-3KG</v>
          </cell>
          <cell r="C695" t="e">
            <v>#N/A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</row>
        <row r="696">
          <cell r="A696" t="str">
            <v>TVTX10</v>
          </cell>
          <cell r="B696" t="str">
            <v>TÁO VÀNG NHẬT THÙNG XANH 10- 3KG</v>
          </cell>
          <cell r="C696" t="e">
            <v>#N/A</v>
          </cell>
          <cell r="D696">
            <v>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1</v>
          </cell>
        </row>
        <row r="697">
          <cell r="A697" t="str">
            <v>VAIKHO</v>
          </cell>
          <cell r="B697" t="str">
            <v>VẢI KHÔ </v>
          </cell>
          <cell r="C697" t="e">
            <v>#N/A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</row>
        <row r="698">
          <cell r="B698" t="str">
            <v/>
          </cell>
          <cell r="C698" t="str">
            <v/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</row>
        <row r="699">
          <cell r="B699" t="str">
            <v/>
          </cell>
          <cell r="C699" t="e">
            <v>#REF!</v>
          </cell>
          <cell r="D699">
            <v>1299</v>
          </cell>
          <cell r="E699">
            <v>3320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259</v>
          </cell>
          <cell r="K699">
            <v>0</v>
          </cell>
          <cell r="L699">
            <v>3754</v>
          </cell>
          <cell r="M699">
            <v>40</v>
          </cell>
          <cell r="N699">
            <v>1084</v>
          </cell>
        </row>
        <row r="704">
          <cell r="B704" t="str">
            <v> </v>
          </cell>
        </row>
        <row r="718">
          <cell r="D718" t="str">
            <v>   </v>
          </cell>
        </row>
        <row r="724">
          <cell r="I724" t="str">
            <v>    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D1630"/>
  <sheetViews>
    <sheetView zoomScale="85" zoomScaleNormal="85" workbookViewId="0" topLeftCell="A1">
      <pane xSplit="4" ySplit="1" topLeftCell="E2" activePane="bottomRight" state="frozen"/>
      <selection pane="topLeft" activeCell="A1" sqref="A1"/>
      <selection pane="bottomLeft" activeCell="A1" sqref="A1"/>
      <selection pane="topRight" activeCell="A1" sqref="A1"/>
      <selection pane="bottomRight" activeCell="A1" sqref="A1:C1048576"/>
    </sheetView>
  </sheetViews>
  <sheetFormatPr defaultColWidth="9.14428571428571" defaultRowHeight="21" customHeight="1"/>
  <cols>
    <col min="1" max="1" width="18.7142857142857" style="180" customWidth="1"/>
    <col min="2" max="2" width="59.1428571428571" style="180" customWidth="1"/>
    <col min="3" max="3" width="23.8571428571429" style="180" customWidth="1"/>
    <col min="4" max="4" width="22.8571428571429" style="181" customWidth="1"/>
    <col min="5" max="6" width="13.2857142857143" style="182" customWidth="1"/>
    <col min="7" max="16384" width="9.14285714285714" style="182"/>
  </cols>
  <sheetData>
    <row r="1" spans="1:4" ht="30" customHeight="1">
      <c r="A1" s="183" t="s">
        <v>0</v>
      </c>
      <c r="B1" s="184" t="s">
        <v>1</v>
      </c>
      <c r="C1" s="183" t="s">
        <v>2</v>
      </c>
      <c r="D1" s="185" t="s">
        <v>3</v>
      </c>
    </row>
    <row r="2" spans="1:4" ht="21" customHeight="1">
      <c r="A2" s="180" t="s">
        <v>4</v>
      </c>
      <c r="B2" s="186" t="s">
        <v>5</v>
      </c>
      <c r="C2" s="187" t="s">
        <v>6</v>
      </c>
      <c r="D2" s="188"/>
    </row>
    <row r="3" spans="1:4" ht="21" customHeight="1">
      <c r="A3" s="180" t="s">
        <v>7</v>
      </c>
      <c r="B3" s="186" t="s">
        <v>8</v>
      </c>
      <c r="C3" s="187" t="s">
        <v>6</v>
      </c>
      <c r="D3" s="188"/>
    </row>
    <row r="4" spans="1:4" ht="21" customHeight="1">
      <c r="A4" s="180" t="s">
        <v>9</v>
      </c>
      <c r="B4" s="186" t="s">
        <v>10</v>
      </c>
      <c r="C4" s="187" t="s">
        <v>11</v>
      </c>
      <c r="D4" s="188"/>
    </row>
    <row r="5" spans="1:4" ht="21" customHeight="1">
      <c r="A5" s="180" t="s">
        <v>12</v>
      </c>
      <c r="B5" s="180" t="s">
        <v>13</v>
      </c>
      <c r="C5" s="180" t="s">
        <v>14</v>
      </c>
      <c r="D5" s="188"/>
    </row>
    <row r="6" spans="1:4" ht="21" customHeight="1">
      <c r="A6" s="180" t="s">
        <v>15</v>
      </c>
      <c r="B6" s="180" t="s">
        <v>16</v>
      </c>
      <c r="C6" s="180" t="s">
        <v>17</v>
      </c>
      <c r="D6" s="188"/>
    </row>
    <row r="7" spans="1:4" ht="21" customHeight="1">
      <c r="A7" s="189" t="s">
        <v>18</v>
      </c>
      <c r="B7" s="186" t="s">
        <v>19</v>
      </c>
      <c r="C7" s="187" t="s">
        <v>11</v>
      </c>
      <c r="D7" s="188"/>
    </row>
    <row r="8" spans="1:4" ht="21" customHeight="1">
      <c r="A8" s="180" t="s">
        <v>20</v>
      </c>
      <c r="B8" s="186" t="s">
        <v>21</v>
      </c>
      <c r="C8" s="187" t="s">
        <v>11</v>
      </c>
      <c r="D8" s="188"/>
    </row>
    <row r="9" spans="1:4" ht="21" customHeight="1">
      <c r="A9" s="189" t="s">
        <v>22</v>
      </c>
      <c r="B9" s="186" t="s">
        <v>23</v>
      </c>
      <c r="C9" s="187" t="s">
        <v>24</v>
      </c>
      <c r="D9" s="188"/>
    </row>
    <row r="10" spans="1:4" ht="21" customHeight="1">
      <c r="A10" s="190" t="s">
        <v>25</v>
      </c>
      <c r="B10" s="63" t="s">
        <v>26</v>
      </c>
      <c r="C10" s="191" t="s">
        <v>27</v>
      </c>
      <c r="D10" s="188"/>
    </row>
    <row r="11" spans="1:4" ht="21" customHeight="1">
      <c r="A11" s="190" t="s">
        <v>28</v>
      </c>
      <c r="B11" s="63" t="s">
        <v>29</v>
      </c>
      <c r="C11" s="191" t="s">
        <v>30</v>
      </c>
      <c r="D11" s="188"/>
    </row>
    <row r="12" spans="1:4" ht="21" customHeight="1">
      <c r="A12" s="180" t="s">
        <v>28</v>
      </c>
      <c r="B12" s="180" t="s">
        <v>29</v>
      </c>
      <c r="C12" s="180" t="s">
        <v>31</v>
      </c>
      <c r="D12" s="188"/>
    </row>
    <row r="13" spans="1:3" ht="21" customHeight="1">
      <c r="A13" s="180" t="s">
        <v>32</v>
      </c>
      <c r="B13" s="180" t="s">
        <v>33</v>
      </c>
      <c r="C13" s="180" t="s">
        <v>34</v>
      </c>
    </row>
    <row r="14" spans="1:3" ht="21" customHeight="1">
      <c r="A14" s="180" t="s">
        <v>35</v>
      </c>
      <c r="B14" s="180" t="s">
        <v>36</v>
      </c>
      <c r="C14" s="180" t="s">
        <v>37</v>
      </c>
    </row>
    <row r="15" spans="1:4" ht="21" customHeight="1">
      <c r="A15" s="190" t="s">
        <v>38</v>
      </c>
      <c r="B15" s="63" t="s">
        <v>39</v>
      </c>
      <c r="C15" s="191" t="s">
        <v>40</v>
      </c>
      <c r="D15" s="188"/>
    </row>
    <row r="16" spans="1:4" ht="21" customHeight="1">
      <c r="A16" s="190" t="s">
        <v>41</v>
      </c>
      <c r="B16" s="63" t="s">
        <v>42</v>
      </c>
      <c r="C16" s="191" t="s">
        <v>30</v>
      </c>
      <c r="D16" s="188"/>
    </row>
    <row r="17" spans="1:4" ht="21" customHeight="1">
      <c r="A17" s="189" t="s">
        <v>43</v>
      </c>
      <c r="B17" s="186" t="s">
        <v>44</v>
      </c>
      <c r="C17" s="192" t="s">
        <v>45</v>
      </c>
      <c r="D17" s="188"/>
    </row>
    <row r="18" spans="1:4" ht="21" customHeight="1">
      <c r="A18" s="190" t="s">
        <v>46</v>
      </c>
      <c r="B18" s="63" t="s">
        <v>47</v>
      </c>
      <c r="C18" s="191" t="s">
        <v>30</v>
      </c>
      <c r="D18" s="188"/>
    </row>
    <row r="19" spans="1:4" ht="21" customHeight="1">
      <c r="A19" s="190" t="s">
        <v>48</v>
      </c>
      <c r="B19" s="63" t="s">
        <v>49</v>
      </c>
      <c r="C19" s="191" t="s">
        <v>27</v>
      </c>
      <c r="D19" s="188"/>
    </row>
    <row r="20" spans="1:3" ht="21" customHeight="1">
      <c r="A20" s="180" t="s">
        <v>50</v>
      </c>
      <c r="B20" s="180" t="s">
        <v>51</v>
      </c>
      <c r="C20" s="180" t="s">
        <v>14</v>
      </c>
    </row>
    <row r="21" spans="1:3" ht="21" customHeight="1">
      <c r="A21" s="180" t="s">
        <v>52</v>
      </c>
      <c r="B21" s="180" t="s">
        <v>53</v>
      </c>
      <c r="C21" s="180" t="s">
        <v>54</v>
      </c>
    </row>
    <row r="22" spans="1:3" ht="21" customHeight="1">
      <c r="A22" s="180" t="s">
        <v>55</v>
      </c>
      <c r="B22" s="180" t="s">
        <v>56</v>
      </c>
      <c r="C22" s="180" t="s">
        <v>57</v>
      </c>
    </row>
    <row r="23" spans="1:3" ht="21" customHeight="1">
      <c r="A23" s="180" t="s">
        <v>58</v>
      </c>
      <c r="B23" s="180" t="s">
        <v>59</v>
      </c>
      <c r="C23" s="180" t="s">
        <v>17</v>
      </c>
    </row>
    <row r="24" spans="1:4" ht="21" customHeight="1">
      <c r="A24" s="180" t="s">
        <v>60</v>
      </c>
      <c r="B24" s="186" t="s">
        <v>61</v>
      </c>
      <c r="C24" s="187" t="s">
        <v>62</v>
      </c>
      <c r="D24" s="188"/>
    </row>
    <row r="25" spans="1:3" ht="21" customHeight="1">
      <c r="A25" s="180" t="s">
        <v>63</v>
      </c>
      <c r="B25" s="180" t="s">
        <v>64</v>
      </c>
      <c r="C25" s="180" t="s">
        <v>65</v>
      </c>
    </row>
    <row r="26" spans="1:4" ht="21" customHeight="1">
      <c r="A26" s="180" t="s">
        <v>66</v>
      </c>
      <c r="B26" s="186" t="s">
        <v>67</v>
      </c>
      <c r="C26" s="187" t="s">
        <v>68</v>
      </c>
      <c r="D26" s="188"/>
    </row>
    <row r="27" spans="1:4" ht="21" customHeight="1">
      <c r="A27" s="190" t="s">
        <v>69</v>
      </c>
      <c r="B27" s="63" t="s">
        <v>70</v>
      </c>
      <c r="C27" s="191" t="s">
        <v>30</v>
      </c>
      <c r="D27" s="188"/>
    </row>
    <row r="28" spans="1:4" ht="21" customHeight="1">
      <c r="A28" s="190" t="s">
        <v>71</v>
      </c>
      <c r="B28" s="63" t="s">
        <v>72</v>
      </c>
      <c r="C28" s="191" t="s">
        <v>73</v>
      </c>
      <c r="D28" s="188"/>
    </row>
    <row r="29" spans="1:3" ht="21" customHeight="1">
      <c r="A29" s="180" t="s">
        <v>74</v>
      </c>
      <c r="B29" s="180" t="s">
        <v>75</v>
      </c>
      <c r="C29" s="180" t="s">
        <v>76</v>
      </c>
    </row>
    <row r="30" spans="1:3" ht="21" customHeight="1">
      <c r="A30" s="180" t="s">
        <v>77</v>
      </c>
      <c r="B30" s="180" t="s">
        <v>78</v>
      </c>
      <c r="C30" s="180" t="s">
        <v>37</v>
      </c>
    </row>
    <row r="31" spans="1:4" ht="21" customHeight="1">
      <c r="A31" s="190" t="s">
        <v>79</v>
      </c>
      <c r="B31" s="63" t="s">
        <v>80</v>
      </c>
      <c r="C31" s="191" t="s">
        <v>40</v>
      </c>
      <c r="D31" s="188"/>
    </row>
    <row r="32" spans="1:4" ht="21" customHeight="1">
      <c r="A32" s="180" t="s">
        <v>81</v>
      </c>
      <c r="B32" s="186" t="s">
        <v>82</v>
      </c>
      <c r="C32" s="187" t="s">
        <v>11</v>
      </c>
      <c r="D32" s="188"/>
    </row>
    <row r="33" spans="1:4" ht="21" customHeight="1">
      <c r="A33" s="180" t="s">
        <v>83</v>
      </c>
      <c r="B33" s="186" t="s">
        <v>84</v>
      </c>
      <c r="C33" s="187" t="s">
        <v>85</v>
      </c>
      <c r="D33" s="188"/>
    </row>
    <row r="34" spans="1:3" ht="21" customHeight="1">
      <c r="A34" s="180" t="s">
        <v>86</v>
      </c>
      <c r="B34" s="180" t="s">
        <v>87</v>
      </c>
      <c r="C34" s="180" t="s">
        <v>88</v>
      </c>
    </row>
    <row r="35" spans="1:4" ht="21" customHeight="1">
      <c r="A35" s="190" t="s">
        <v>89</v>
      </c>
      <c r="B35" s="63" t="s">
        <v>90</v>
      </c>
      <c r="C35" s="191" t="s">
        <v>27</v>
      </c>
      <c r="D35" s="188"/>
    </row>
    <row r="36" spans="1:3" ht="21" customHeight="1">
      <c r="A36" s="180" t="s">
        <v>91</v>
      </c>
      <c r="B36" s="180" t="s">
        <v>92</v>
      </c>
      <c r="C36" s="180" t="s">
        <v>76</v>
      </c>
    </row>
    <row r="37" spans="1:3" ht="21" customHeight="1">
      <c r="A37" s="180" t="s">
        <v>93</v>
      </c>
      <c r="B37" s="180" t="s">
        <v>94</v>
      </c>
      <c r="C37" s="180" t="s">
        <v>27</v>
      </c>
    </row>
    <row r="38" spans="1:4" ht="21" customHeight="1">
      <c r="A38" s="190" t="s">
        <v>95</v>
      </c>
      <c r="B38" s="63" t="s">
        <v>96</v>
      </c>
      <c r="C38" s="191" t="s">
        <v>40</v>
      </c>
      <c r="D38" s="188"/>
    </row>
    <row r="39" spans="1:4" ht="21" customHeight="1">
      <c r="A39" s="190" t="s">
        <v>97</v>
      </c>
      <c r="B39" s="63" t="s">
        <v>98</v>
      </c>
      <c r="C39" s="191" t="s">
        <v>30</v>
      </c>
      <c r="D39" s="188"/>
    </row>
    <row r="40" spans="1:4" ht="21" customHeight="1">
      <c r="A40" s="190" t="s">
        <v>99</v>
      </c>
      <c r="B40" s="63" t="s">
        <v>100</v>
      </c>
      <c r="C40" s="191" t="s">
        <v>14</v>
      </c>
      <c r="D40" s="188"/>
    </row>
    <row r="41" spans="1:4" ht="21" customHeight="1">
      <c r="A41" s="190" t="s">
        <v>101</v>
      </c>
      <c r="B41" s="63" t="s">
        <v>102</v>
      </c>
      <c r="C41" s="191" t="s">
        <v>103</v>
      </c>
      <c r="D41" s="188"/>
    </row>
    <row r="42" spans="1:3" ht="21" customHeight="1">
      <c r="A42" s="180" t="s">
        <v>104</v>
      </c>
      <c r="B42" s="180" t="s">
        <v>105</v>
      </c>
      <c r="C42" s="180" t="s">
        <v>106</v>
      </c>
    </row>
    <row r="43" spans="1:4" ht="21" customHeight="1">
      <c r="A43" s="190" t="s">
        <v>107</v>
      </c>
      <c r="B43" s="63" t="s">
        <v>108</v>
      </c>
      <c r="C43" s="191" t="s">
        <v>40</v>
      </c>
      <c r="D43" s="188"/>
    </row>
    <row r="44" spans="1:3" ht="21" customHeight="1">
      <c r="A44" s="180" t="s">
        <v>109</v>
      </c>
      <c r="B44" s="180" t="s">
        <v>110</v>
      </c>
      <c r="C44" s="180" t="s">
        <v>111</v>
      </c>
    </row>
    <row r="45" spans="1:3" ht="21" customHeight="1">
      <c r="A45" s="180" t="s">
        <v>112</v>
      </c>
      <c r="B45" s="180" t="s">
        <v>113</v>
      </c>
      <c r="C45" s="180" t="s">
        <v>17</v>
      </c>
    </row>
    <row r="46" spans="1:3" ht="21" customHeight="1">
      <c r="A46" s="180" t="s">
        <v>114</v>
      </c>
      <c r="B46" s="180" t="s">
        <v>115</v>
      </c>
      <c r="C46" s="180" t="s">
        <v>116</v>
      </c>
    </row>
    <row r="47" spans="1:3" ht="21" customHeight="1">
      <c r="A47" s="180" t="s">
        <v>117</v>
      </c>
      <c r="B47" s="180" t="s">
        <v>118</v>
      </c>
      <c r="C47" s="180" t="s">
        <v>111</v>
      </c>
    </row>
    <row r="48" spans="1:4" ht="21" customHeight="1">
      <c r="A48" s="180" t="s">
        <v>119</v>
      </c>
      <c r="B48" s="180" t="s">
        <v>120</v>
      </c>
      <c r="C48" s="180" t="s">
        <v>116</v>
      </c>
      <c r="D48" s="188"/>
    </row>
    <row r="49" spans="1:4" ht="21" customHeight="1">
      <c r="A49" s="190" t="s">
        <v>121</v>
      </c>
      <c r="B49" s="63" t="s">
        <v>122</v>
      </c>
      <c r="C49" s="191" t="s">
        <v>123</v>
      </c>
      <c r="D49" s="188"/>
    </row>
    <row r="50" spans="1:3" ht="21" customHeight="1">
      <c r="A50" s="180" t="s">
        <v>124</v>
      </c>
      <c r="B50" s="180" t="s">
        <v>125</v>
      </c>
      <c r="C50" s="180" t="s">
        <v>126</v>
      </c>
    </row>
    <row r="51" spans="1:3" ht="21" customHeight="1">
      <c r="A51" s="180" t="s">
        <v>127</v>
      </c>
      <c r="B51" s="180" t="s">
        <v>128</v>
      </c>
      <c r="C51" s="180" t="s">
        <v>126</v>
      </c>
    </row>
    <row r="52" spans="1:3" ht="21" customHeight="1">
      <c r="A52" s="180" t="s">
        <v>129</v>
      </c>
      <c r="B52" s="180" t="s">
        <v>130</v>
      </c>
      <c r="C52" s="180" t="s">
        <v>27</v>
      </c>
    </row>
    <row r="53" spans="1:4" ht="21" customHeight="1">
      <c r="A53" s="190" t="s">
        <v>131</v>
      </c>
      <c r="B53" s="63" t="s">
        <v>132</v>
      </c>
      <c r="C53" s="191" t="s">
        <v>73</v>
      </c>
      <c r="D53" s="188"/>
    </row>
    <row r="54" spans="1:3" ht="21" customHeight="1">
      <c r="A54" s="180" t="s">
        <v>133</v>
      </c>
      <c r="B54" s="180" t="s">
        <v>134</v>
      </c>
      <c r="C54" s="180" t="s">
        <v>135</v>
      </c>
    </row>
    <row r="55" spans="1:3" ht="21" customHeight="1">
      <c r="A55" s="190" t="s">
        <v>136</v>
      </c>
      <c r="B55" s="180" t="s">
        <v>137</v>
      </c>
      <c r="C55" s="180" t="s">
        <v>138</v>
      </c>
    </row>
    <row r="56" spans="1:4" ht="21" customHeight="1">
      <c r="A56" s="180" t="s">
        <v>139</v>
      </c>
      <c r="B56" s="180" t="s">
        <v>140</v>
      </c>
      <c r="C56" s="180" t="s">
        <v>14</v>
      </c>
      <c r="D56" s="188"/>
    </row>
    <row r="57" spans="1:4" ht="21" customHeight="1">
      <c r="A57" s="190" t="s">
        <v>141</v>
      </c>
      <c r="B57" s="63" t="s">
        <v>142</v>
      </c>
      <c r="C57" s="191" t="s">
        <v>123</v>
      </c>
      <c r="D57" s="188"/>
    </row>
    <row r="58" spans="1:4" ht="21" customHeight="1">
      <c r="A58" s="190" t="s">
        <v>143</v>
      </c>
      <c r="B58" s="63" t="s">
        <v>144</v>
      </c>
      <c r="C58" s="191" t="s">
        <v>17</v>
      </c>
      <c r="D58" s="188"/>
    </row>
    <row r="59" spans="1:4" ht="21" customHeight="1">
      <c r="A59" s="190" t="s">
        <v>145</v>
      </c>
      <c r="B59" s="63" t="s">
        <v>146</v>
      </c>
      <c r="C59" s="191" t="s">
        <v>27</v>
      </c>
      <c r="D59" s="188"/>
    </row>
    <row r="60" spans="1:3" ht="21" customHeight="1">
      <c r="A60" s="180" t="s">
        <v>147</v>
      </c>
      <c r="B60" s="180" t="s">
        <v>148</v>
      </c>
      <c r="C60" s="180" t="s">
        <v>27</v>
      </c>
    </row>
    <row r="61" spans="1:4" ht="21" customHeight="1">
      <c r="A61" s="190" t="s">
        <v>149</v>
      </c>
      <c r="B61" s="63" t="s">
        <v>150</v>
      </c>
      <c r="C61" s="191" t="s">
        <v>40</v>
      </c>
      <c r="D61" s="188"/>
    </row>
    <row r="62" spans="1:4" ht="21" customHeight="1">
      <c r="A62" s="190" t="s">
        <v>151</v>
      </c>
      <c r="B62" s="63" t="s">
        <v>152</v>
      </c>
      <c r="C62" s="191" t="s">
        <v>73</v>
      </c>
      <c r="D62" s="188"/>
    </row>
    <row r="63" spans="1:4" ht="21" customHeight="1">
      <c r="A63" s="190" t="s">
        <v>153</v>
      </c>
      <c r="B63" s="63" t="s">
        <v>154</v>
      </c>
      <c r="C63" s="191" t="s">
        <v>17</v>
      </c>
      <c r="D63" s="188"/>
    </row>
    <row r="64" spans="1:4" ht="21" customHeight="1">
      <c r="A64" s="189" t="s">
        <v>155</v>
      </c>
      <c r="B64" s="186" t="s">
        <v>156</v>
      </c>
      <c r="C64" s="192" t="s">
        <v>157</v>
      </c>
      <c r="D64" s="188"/>
    </row>
    <row r="65" spans="1:3" ht="21" customHeight="1">
      <c r="A65" s="180" t="s">
        <v>158</v>
      </c>
      <c r="B65" s="180" t="s">
        <v>159</v>
      </c>
      <c r="C65" s="180" t="s">
        <v>160</v>
      </c>
    </row>
    <row r="66" spans="1:3" ht="21" customHeight="1">
      <c r="A66" s="180" t="s">
        <v>161</v>
      </c>
      <c r="B66" s="180" t="s">
        <v>162</v>
      </c>
      <c r="C66" s="180" t="s">
        <v>27</v>
      </c>
    </row>
    <row r="67" spans="1:4" ht="21" customHeight="1">
      <c r="A67" s="180" t="s">
        <v>163</v>
      </c>
      <c r="B67" s="180" t="s">
        <v>164</v>
      </c>
      <c r="C67" s="180" t="s">
        <v>116</v>
      </c>
      <c r="D67" s="188"/>
    </row>
    <row r="68" spans="1:3" ht="21" customHeight="1">
      <c r="A68" s="180" t="s">
        <v>165</v>
      </c>
      <c r="B68" s="180" t="s">
        <v>166</v>
      </c>
      <c r="C68" s="180" t="s">
        <v>73</v>
      </c>
    </row>
    <row r="69" spans="1:4" ht="21" customHeight="1">
      <c r="A69" s="190" t="s">
        <v>167</v>
      </c>
      <c r="B69" s="63" t="s">
        <v>168</v>
      </c>
      <c r="C69" s="191" t="s">
        <v>27</v>
      </c>
      <c r="D69" s="188"/>
    </row>
    <row r="70" spans="1:4" ht="21" customHeight="1">
      <c r="A70" s="190" t="s">
        <v>169</v>
      </c>
      <c r="B70" s="63" t="s">
        <v>170</v>
      </c>
      <c r="C70" s="191" t="s">
        <v>17</v>
      </c>
      <c r="D70" s="188"/>
    </row>
    <row r="71" spans="1:3" ht="21" customHeight="1">
      <c r="A71" s="180" t="s">
        <v>171</v>
      </c>
      <c r="B71" s="180" t="s">
        <v>172</v>
      </c>
      <c r="C71" s="180" t="s">
        <v>160</v>
      </c>
    </row>
    <row r="72" spans="1:4" ht="21" customHeight="1">
      <c r="A72" s="180" t="s">
        <v>173</v>
      </c>
      <c r="B72" s="180" t="s">
        <v>174</v>
      </c>
      <c r="C72" s="180" t="s">
        <v>175</v>
      </c>
      <c r="D72" s="188"/>
    </row>
    <row r="73" spans="1:4" ht="21" customHeight="1">
      <c r="A73" s="190" t="s">
        <v>176</v>
      </c>
      <c r="B73" s="63" t="s">
        <v>177</v>
      </c>
      <c r="C73" s="191" t="s">
        <v>27</v>
      </c>
      <c r="D73" s="188"/>
    </row>
    <row r="74" spans="1:4" ht="21" customHeight="1">
      <c r="A74" s="180" t="s">
        <v>178</v>
      </c>
      <c r="B74" s="180" t="s">
        <v>179</v>
      </c>
      <c r="C74" s="180" t="s">
        <v>14</v>
      </c>
      <c r="D74" s="188"/>
    </row>
    <row r="75" spans="1:4" ht="21" customHeight="1">
      <c r="A75" s="190" t="s">
        <v>180</v>
      </c>
      <c r="B75" s="63" t="s">
        <v>181</v>
      </c>
      <c r="C75" s="191" t="s">
        <v>123</v>
      </c>
      <c r="D75" s="188"/>
    </row>
    <row r="76" spans="1:4" ht="21" customHeight="1">
      <c r="A76" s="190" t="s">
        <v>182</v>
      </c>
      <c r="B76" s="63" t="s">
        <v>183</v>
      </c>
      <c r="C76" s="191" t="s">
        <v>17</v>
      </c>
      <c r="D76" s="188"/>
    </row>
    <row r="77" spans="1:3" ht="21" customHeight="1">
      <c r="A77" s="180" t="s">
        <v>184</v>
      </c>
      <c r="B77" s="180" t="s">
        <v>185</v>
      </c>
      <c r="C77" s="180" t="s">
        <v>106</v>
      </c>
    </row>
    <row r="78" spans="1:4" ht="21" customHeight="1">
      <c r="A78" s="189" t="s">
        <v>186</v>
      </c>
      <c r="B78" s="186" t="s">
        <v>187</v>
      </c>
      <c r="C78" s="192" t="s">
        <v>188</v>
      </c>
      <c r="D78" s="188"/>
    </row>
    <row r="79" spans="1:3" ht="21" customHeight="1">
      <c r="A79" s="180" t="s">
        <v>189</v>
      </c>
      <c r="B79" s="180" t="s">
        <v>190</v>
      </c>
      <c r="C79" s="180" t="s">
        <v>27</v>
      </c>
    </row>
    <row r="80" spans="1:4" ht="21" customHeight="1">
      <c r="A80" s="190" t="s">
        <v>191</v>
      </c>
      <c r="B80" s="63" t="s">
        <v>192</v>
      </c>
      <c r="C80" s="191" t="s">
        <v>17</v>
      </c>
      <c r="D80" s="188"/>
    </row>
    <row r="81" spans="1:3" ht="21" customHeight="1">
      <c r="A81" s="180" t="s">
        <v>193</v>
      </c>
      <c r="B81" s="180" t="s">
        <v>194</v>
      </c>
      <c r="C81" s="180" t="s">
        <v>17</v>
      </c>
    </row>
    <row r="82" spans="1:3" ht="21" customHeight="1">
      <c r="A82" s="180" t="s">
        <v>195</v>
      </c>
      <c r="B82" s="180" t="s">
        <v>196</v>
      </c>
      <c r="C82" s="180" t="s">
        <v>27</v>
      </c>
    </row>
    <row r="83" spans="1:3" ht="21" customHeight="1">
      <c r="A83" s="180" t="s">
        <v>197</v>
      </c>
      <c r="B83" s="180" t="s">
        <v>198</v>
      </c>
      <c r="C83" s="180" t="s">
        <v>111</v>
      </c>
    </row>
    <row r="84" spans="1:4" ht="21" customHeight="1">
      <c r="A84" s="190" t="s">
        <v>199</v>
      </c>
      <c r="B84" s="63" t="s">
        <v>200</v>
      </c>
      <c r="C84" s="191" t="s">
        <v>27</v>
      </c>
      <c r="D84" s="188"/>
    </row>
    <row r="85" spans="1:3" ht="21" customHeight="1">
      <c r="A85" s="180" t="s">
        <v>201</v>
      </c>
      <c r="B85" s="180" t="s">
        <v>202</v>
      </c>
      <c r="C85" s="180" t="s">
        <v>17</v>
      </c>
    </row>
    <row r="86" spans="1:4" ht="21" customHeight="1">
      <c r="A86" s="190" t="s">
        <v>203</v>
      </c>
      <c r="B86" s="63" t="s">
        <v>204</v>
      </c>
      <c r="C86" s="191" t="s">
        <v>30</v>
      </c>
      <c r="D86" s="188"/>
    </row>
    <row r="87" spans="1:3" ht="21" customHeight="1">
      <c r="A87" s="180" t="s">
        <v>205</v>
      </c>
      <c r="B87" s="180" t="s">
        <v>206</v>
      </c>
      <c r="C87" s="180" t="s">
        <v>27</v>
      </c>
    </row>
    <row r="88" spans="1:4" ht="21" customHeight="1">
      <c r="A88" s="190" t="s">
        <v>207</v>
      </c>
      <c r="B88" s="63" t="s">
        <v>208</v>
      </c>
      <c r="C88" s="191" t="s">
        <v>17</v>
      </c>
      <c r="D88" s="188"/>
    </row>
    <row r="89" spans="1:4" ht="21" customHeight="1">
      <c r="A89" s="190" t="s">
        <v>209</v>
      </c>
      <c r="B89" s="63" t="s">
        <v>210</v>
      </c>
      <c r="C89" s="191" t="s">
        <v>73</v>
      </c>
      <c r="D89" s="188"/>
    </row>
    <row r="90" spans="1:4" ht="21" customHeight="1">
      <c r="A90" s="190" t="s">
        <v>211</v>
      </c>
      <c r="B90" s="63" t="s">
        <v>212</v>
      </c>
      <c r="C90" s="191" t="s">
        <v>73</v>
      </c>
      <c r="D90" s="188"/>
    </row>
    <row r="91" spans="1:3" ht="21" customHeight="1">
      <c r="A91" s="180" t="s">
        <v>213</v>
      </c>
      <c r="B91" s="180" t="s">
        <v>214</v>
      </c>
      <c r="C91" s="180" t="s">
        <v>37</v>
      </c>
    </row>
    <row r="92" spans="1:4" ht="21" customHeight="1">
      <c r="A92" s="180" t="s">
        <v>215</v>
      </c>
      <c r="B92" s="180" t="s">
        <v>216</v>
      </c>
      <c r="C92" s="180" t="s">
        <v>17</v>
      </c>
      <c r="D92" s="188"/>
    </row>
    <row r="93" spans="1:4" ht="21" customHeight="1">
      <c r="A93" s="180" t="s">
        <v>217</v>
      </c>
      <c r="B93" s="180" t="s">
        <v>218</v>
      </c>
      <c r="C93" s="180" t="s">
        <v>31</v>
      </c>
      <c r="D93" s="188"/>
    </row>
    <row r="94" spans="1:4" ht="21" customHeight="1">
      <c r="A94" s="190" t="s">
        <v>219</v>
      </c>
      <c r="B94" s="63" t="s">
        <v>220</v>
      </c>
      <c r="C94" s="191" t="s">
        <v>73</v>
      </c>
      <c r="D94" s="188"/>
    </row>
    <row r="95" spans="1:4" ht="21" customHeight="1">
      <c r="A95" s="180" t="s">
        <v>221</v>
      </c>
      <c r="B95" s="180" t="s">
        <v>222</v>
      </c>
      <c r="C95" s="180" t="s">
        <v>31</v>
      </c>
      <c r="D95" s="188"/>
    </row>
    <row r="96" spans="1:4" ht="21" customHeight="1">
      <c r="A96" s="180" t="s">
        <v>223</v>
      </c>
      <c r="B96" s="180" t="s">
        <v>224</v>
      </c>
      <c r="C96" s="180" t="s">
        <v>31</v>
      </c>
      <c r="D96" s="188"/>
    </row>
    <row r="97" spans="1:4" ht="21" customHeight="1">
      <c r="A97" s="180" t="s">
        <v>225</v>
      </c>
      <c r="B97" s="180" t="s">
        <v>226</v>
      </c>
      <c r="C97" s="180" t="s">
        <v>31</v>
      </c>
      <c r="D97" s="188"/>
    </row>
    <row r="98" spans="1:3" ht="21" customHeight="1">
      <c r="A98" s="180" t="s">
        <v>227</v>
      </c>
      <c r="B98" s="180" t="s">
        <v>228</v>
      </c>
      <c r="C98" s="180" t="s">
        <v>27</v>
      </c>
    </row>
    <row r="99" spans="1:3" ht="21" customHeight="1">
      <c r="A99" s="180" t="s">
        <v>229</v>
      </c>
      <c r="B99" s="180" t="s">
        <v>230</v>
      </c>
      <c r="C99" s="180" t="s">
        <v>231</v>
      </c>
    </row>
    <row r="100" spans="1:4" ht="21" customHeight="1">
      <c r="A100" s="180" t="s">
        <v>232</v>
      </c>
      <c r="B100" s="186" t="s">
        <v>233</v>
      </c>
      <c r="C100" s="187" t="s">
        <v>11</v>
      </c>
      <c r="D100" s="188"/>
    </row>
    <row r="101" spans="1:4" ht="21" customHeight="1">
      <c r="A101" s="190" t="s">
        <v>234</v>
      </c>
      <c r="B101" s="63" t="s">
        <v>235</v>
      </c>
      <c r="C101" s="191" t="s">
        <v>30</v>
      </c>
      <c r="D101" s="188"/>
    </row>
    <row r="102" spans="1:3" ht="21" customHeight="1">
      <c r="A102" s="180" t="s">
        <v>236</v>
      </c>
      <c r="B102" s="180" t="s">
        <v>237</v>
      </c>
      <c r="C102" s="180" t="s">
        <v>111</v>
      </c>
    </row>
    <row r="103" spans="1:3" ht="21" customHeight="1">
      <c r="A103" s="180" t="s">
        <v>238</v>
      </c>
      <c r="B103" s="180" t="s">
        <v>239</v>
      </c>
      <c r="C103" s="180" t="s">
        <v>27</v>
      </c>
    </row>
    <row r="104" spans="1:4" ht="21" customHeight="1">
      <c r="A104" s="180" t="s">
        <v>240</v>
      </c>
      <c r="B104" s="186" t="s">
        <v>241</v>
      </c>
      <c r="C104" s="187" t="s">
        <v>242</v>
      </c>
      <c r="D104" s="188"/>
    </row>
    <row r="105" spans="1:4" ht="21" customHeight="1">
      <c r="A105" s="189" t="s">
        <v>243</v>
      </c>
      <c r="B105" s="189" t="s">
        <v>244</v>
      </c>
      <c r="C105" s="192" t="s">
        <v>157</v>
      </c>
      <c r="D105" s="188"/>
    </row>
    <row r="106" spans="1:4" ht="21" customHeight="1">
      <c r="A106" s="180" t="s">
        <v>245</v>
      </c>
      <c r="B106" s="180" t="s">
        <v>246</v>
      </c>
      <c r="C106" s="180" t="s">
        <v>30</v>
      </c>
      <c r="D106" s="188"/>
    </row>
    <row r="107" spans="1:4" ht="21" customHeight="1">
      <c r="A107" s="190" t="s">
        <v>247</v>
      </c>
      <c r="B107" s="63" t="s">
        <v>248</v>
      </c>
      <c r="C107" s="191" t="s">
        <v>30</v>
      </c>
      <c r="D107" s="188"/>
    </row>
    <row r="108" spans="1:4" ht="21" customHeight="1">
      <c r="A108" s="190" t="s">
        <v>249</v>
      </c>
      <c r="B108" s="63" t="s">
        <v>248</v>
      </c>
      <c r="C108" s="191" t="s">
        <v>30</v>
      </c>
      <c r="D108" s="188"/>
    </row>
    <row r="109" spans="1:4" ht="21" customHeight="1">
      <c r="A109" s="189" t="s">
        <v>250</v>
      </c>
      <c r="B109" s="189" t="s">
        <v>251</v>
      </c>
      <c r="C109" s="192" t="s">
        <v>157</v>
      </c>
      <c r="D109" s="188"/>
    </row>
    <row r="110" spans="1:4" ht="21" customHeight="1">
      <c r="A110" s="190" t="s">
        <v>252</v>
      </c>
      <c r="B110" s="63" t="s">
        <v>253</v>
      </c>
      <c r="C110" s="191" t="s">
        <v>30</v>
      </c>
      <c r="D110" s="188"/>
    </row>
    <row r="111" spans="1:4" ht="21" customHeight="1">
      <c r="A111" s="190" t="s">
        <v>254</v>
      </c>
      <c r="B111" s="63" t="s">
        <v>255</v>
      </c>
      <c r="C111" s="191" t="s">
        <v>73</v>
      </c>
      <c r="D111" s="188"/>
    </row>
    <row r="112" spans="1:4" ht="21" customHeight="1">
      <c r="A112" s="190" t="s">
        <v>256</v>
      </c>
      <c r="B112" s="63" t="s">
        <v>257</v>
      </c>
      <c r="C112" s="191" t="s">
        <v>17</v>
      </c>
      <c r="D112" s="188"/>
    </row>
    <row r="113" spans="1:4" ht="21" customHeight="1">
      <c r="A113" s="190" t="s">
        <v>258</v>
      </c>
      <c r="B113" s="63" t="s">
        <v>259</v>
      </c>
      <c r="C113" s="191" t="s">
        <v>123</v>
      </c>
      <c r="D113" s="188"/>
    </row>
    <row r="114" spans="1:3" ht="21" customHeight="1">
      <c r="A114" s="180" t="s">
        <v>260</v>
      </c>
      <c r="B114" s="180" t="s">
        <v>261</v>
      </c>
      <c r="C114" s="180" t="s">
        <v>57</v>
      </c>
    </row>
    <row r="115" spans="1:4" ht="21" customHeight="1">
      <c r="A115" s="190" t="s">
        <v>262</v>
      </c>
      <c r="B115" s="63" t="s">
        <v>263</v>
      </c>
      <c r="C115" s="191" t="s">
        <v>73</v>
      </c>
      <c r="D115" s="188"/>
    </row>
    <row r="116" spans="1:4" ht="21" customHeight="1">
      <c r="A116" s="190" t="s">
        <v>264</v>
      </c>
      <c r="B116" s="63" t="s">
        <v>265</v>
      </c>
      <c r="C116" s="191" t="s">
        <v>30</v>
      </c>
      <c r="D116" s="188"/>
    </row>
    <row r="117" spans="1:4" ht="21" customHeight="1">
      <c r="A117" s="190" t="s">
        <v>266</v>
      </c>
      <c r="B117" s="63" t="s">
        <v>267</v>
      </c>
      <c r="C117" s="191" t="s">
        <v>27</v>
      </c>
      <c r="D117" s="188"/>
    </row>
    <row r="118" spans="1:4" ht="21" customHeight="1">
      <c r="A118" s="190" t="s">
        <v>268</v>
      </c>
      <c r="B118" s="63" t="s">
        <v>269</v>
      </c>
      <c r="C118" s="191" t="s">
        <v>30</v>
      </c>
      <c r="D118" s="188"/>
    </row>
    <row r="119" spans="1:4" ht="21" customHeight="1">
      <c r="A119" s="190" t="s">
        <v>270</v>
      </c>
      <c r="B119" s="63" t="s">
        <v>271</v>
      </c>
      <c r="C119" s="191" t="s">
        <v>30</v>
      </c>
      <c r="D119" s="188"/>
    </row>
    <row r="120" spans="1:4" ht="21" customHeight="1">
      <c r="A120" s="189" t="s">
        <v>272</v>
      </c>
      <c r="B120" s="186" t="s">
        <v>273</v>
      </c>
      <c r="C120" s="187" t="s">
        <v>274</v>
      </c>
      <c r="D120" s="188"/>
    </row>
    <row r="121" spans="1:4" ht="21" customHeight="1">
      <c r="A121" s="190" t="s">
        <v>275</v>
      </c>
      <c r="B121" s="63" t="s">
        <v>276</v>
      </c>
      <c r="C121" s="191" t="s">
        <v>27</v>
      </c>
      <c r="D121" s="188"/>
    </row>
    <row r="122" spans="1:4" ht="21" customHeight="1">
      <c r="A122" s="190" t="s">
        <v>277</v>
      </c>
      <c r="B122" s="63" t="s">
        <v>278</v>
      </c>
      <c r="C122" s="191" t="s">
        <v>27</v>
      </c>
      <c r="D122" s="188"/>
    </row>
    <row r="123" spans="1:4" ht="21" customHeight="1">
      <c r="A123" s="189" t="s">
        <v>279</v>
      </c>
      <c r="B123" s="189" t="s">
        <v>280</v>
      </c>
      <c r="C123" s="192" t="s">
        <v>157</v>
      </c>
      <c r="D123" s="188"/>
    </row>
    <row r="124" spans="1:4" ht="21" customHeight="1">
      <c r="A124" s="180" t="s">
        <v>281</v>
      </c>
      <c r="B124" s="186" t="s">
        <v>282</v>
      </c>
      <c r="C124" s="187" t="s">
        <v>68</v>
      </c>
      <c r="D124" s="188"/>
    </row>
    <row r="125" spans="1:4" ht="21" customHeight="1">
      <c r="A125" s="180" t="s">
        <v>283</v>
      </c>
      <c r="B125" s="180" t="s">
        <v>284</v>
      </c>
      <c r="C125" s="180" t="s">
        <v>123</v>
      </c>
      <c r="D125" s="188"/>
    </row>
    <row r="126" spans="1:3" ht="21" customHeight="1">
      <c r="A126" s="180" t="s">
        <v>285</v>
      </c>
      <c r="B126" s="180" t="s">
        <v>286</v>
      </c>
      <c r="C126" s="180" t="s">
        <v>27</v>
      </c>
    </row>
    <row r="127" spans="1:3" ht="21" customHeight="1">
      <c r="A127" s="180" t="s">
        <v>287</v>
      </c>
      <c r="B127" s="180" t="s">
        <v>288</v>
      </c>
      <c r="C127" s="180" t="s">
        <v>289</v>
      </c>
    </row>
    <row r="128" spans="1:4" ht="21" customHeight="1">
      <c r="A128" s="180" t="s">
        <v>290</v>
      </c>
      <c r="B128" s="186" t="s">
        <v>291</v>
      </c>
      <c r="C128" s="187" t="s">
        <v>11</v>
      </c>
      <c r="D128" s="188"/>
    </row>
    <row r="129" spans="1:4" ht="21" customHeight="1">
      <c r="A129" s="180" t="s">
        <v>292</v>
      </c>
      <c r="B129" s="180" t="s">
        <v>293</v>
      </c>
      <c r="C129" s="180" t="s">
        <v>14</v>
      </c>
      <c r="D129" s="188"/>
    </row>
    <row r="130" spans="1:3" ht="21" customHeight="1">
      <c r="A130" s="180" t="s">
        <v>294</v>
      </c>
      <c r="B130" s="180" t="s">
        <v>295</v>
      </c>
      <c r="C130" s="180" t="s">
        <v>27</v>
      </c>
    </row>
    <row r="131" spans="1:4" ht="21" customHeight="1">
      <c r="A131" s="189" t="s">
        <v>296</v>
      </c>
      <c r="B131" s="186" t="s">
        <v>297</v>
      </c>
      <c r="C131" s="192" t="s">
        <v>157</v>
      </c>
      <c r="D131" s="188"/>
    </row>
    <row r="132" spans="1:4" ht="21" customHeight="1">
      <c r="A132" s="193" t="s">
        <v>298</v>
      </c>
      <c r="B132" s="186" t="s">
        <v>299</v>
      </c>
      <c r="C132" s="187" t="s">
        <v>11</v>
      </c>
      <c r="D132" s="188"/>
    </row>
    <row r="133" spans="1:4" ht="21" customHeight="1">
      <c r="A133" s="190" t="s">
        <v>300</v>
      </c>
      <c r="B133" s="63" t="s">
        <v>301</v>
      </c>
      <c r="C133" s="191" t="s">
        <v>73</v>
      </c>
      <c r="D133" s="188"/>
    </row>
    <row r="134" spans="1:3" ht="21" customHeight="1">
      <c r="A134" s="180" t="s">
        <v>302</v>
      </c>
      <c r="B134" s="180" t="s">
        <v>303</v>
      </c>
      <c r="C134" s="180" t="s">
        <v>73</v>
      </c>
    </row>
    <row r="135" spans="1:4" ht="21" customHeight="1">
      <c r="A135" s="180" t="s">
        <v>304</v>
      </c>
      <c r="B135" s="180" t="s">
        <v>305</v>
      </c>
      <c r="C135" s="180" t="s">
        <v>123</v>
      </c>
      <c r="D135" s="188"/>
    </row>
    <row r="136" spans="1:4" ht="21" customHeight="1">
      <c r="A136" s="189" t="s">
        <v>306</v>
      </c>
      <c r="B136" s="186" t="s">
        <v>307</v>
      </c>
      <c r="C136" s="192" t="s">
        <v>157</v>
      </c>
      <c r="D136" s="188"/>
    </row>
    <row r="137" spans="1:4" ht="21" customHeight="1">
      <c r="A137" s="180" t="s">
        <v>308</v>
      </c>
      <c r="B137" s="180" t="s">
        <v>309</v>
      </c>
      <c r="C137" s="180" t="s">
        <v>31</v>
      </c>
      <c r="D137" s="188"/>
    </row>
    <row r="138" spans="1:4" ht="21" customHeight="1">
      <c r="A138" s="190" t="s">
        <v>310</v>
      </c>
      <c r="B138" s="63" t="s">
        <v>311</v>
      </c>
      <c r="C138" s="191" t="s">
        <v>27</v>
      </c>
      <c r="D138" s="188"/>
    </row>
    <row r="139" spans="1:4" ht="21" customHeight="1">
      <c r="A139" s="190" t="s">
        <v>312</v>
      </c>
      <c r="B139" s="63" t="s">
        <v>313</v>
      </c>
      <c r="C139" s="191" t="s">
        <v>73</v>
      </c>
      <c r="D139" s="188"/>
    </row>
    <row r="140" spans="1:3" ht="21" customHeight="1">
      <c r="A140" s="180" t="s">
        <v>314</v>
      </c>
      <c r="B140" s="180" t="s">
        <v>315</v>
      </c>
      <c r="C140" s="180" t="s">
        <v>138</v>
      </c>
    </row>
    <row r="141" spans="1:4" ht="21" customHeight="1">
      <c r="A141" s="190" t="s">
        <v>316</v>
      </c>
      <c r="B141" s="63" t="s">
        <v>317</v>
      </c>
      <c r="C141" s="191" t="s">
        <v>27</v>
      </c>
      <c r="D141" s="188"/>
    </row>
    <row r="142" spans="1:4" ht="21" customHeight="1">
      <c r="A142" s="180" t="s">
        <v>318</v>
      </c>
      <c r="B142" s="180" t="s">
        <v>319</v>
      </c>
      <c r="C142" s="180" t="s">
        <v>31</v>
      </c>
      <c r="D142" s="188"/>
    </row>
    <row r="143" spans="1:4" ht="21" customHeight="1">
      <c r="A143" s="180" t="s">
        <v>320</v>
      </c>
      <c r="B143" s="180" t="s">
        <v>321</v>
      </c>
      <c r="C143" s="180" t="s">
        <v>31</v>
      </c>
      <c r="D143" s="188"/>
    </row>
    <row r="144" spans="1:4" ht="21" customHeight="1">
      <c r="A144" s="189" t="s">
        <v>322</v>
      </c>
      <c r="B144" s="186" t="s">
        <v>323</v>
      </c>
      <c r="C144" s="192" t="s">
        <v>45</v>
      </c>
      <c r="D144" s="188"/>
    </row>
    <row r="145" spans="1:2" ht="21" customHeight="1">
      <c r="A145" s="180" t="s">
        <v>324</v>
      </c>
      <c r="B145" s="180" t="s">
        <v>325</v>
      </c>
    </row>
    <row r="146" spans="1:4" ht="21" customHeight="1">
      <c r="A146" s="190" t="s">
        <v>326</v>
      </c>
      <c r="B146" s="63" t="s">
        <v>327</v>
      </c>
      <c r="C146" s="191" t="s">
        <v>73</v>
      </c>
      <c r="D146" s="188"/>
    </row>
    <row r="147" spans="1:4" ht="21" customHeight="1">
      <c r="A147" s="190" t="s">
        <v>328</v>
      </c>
      <c r="B147" s="63" t="s">
        <v>329</v>
      </c>
      <c r="C147" s="191" t="s">
        <v>30</v>
      </c>
      <c r="D147" s="188"/>
    </row>
    <row r="148" spans="1:4" ht="21" customHeight="1">
      <c r="A148" s="190" t="s">
        <v>330</v>
      </c>
      <c r="B148" s="63" t="s">
        <v>331</v>
      </c>
      <c r="C148" s="191" t="s">
        <v>17</v>
      </c>
      <c r="D148" s="188"/>
    </row>
    <row r="149" spans="1:3" ht="21" customHeight="1">
      <c r="A149" s="180" t="s">
        <v>332</v>
      </c>
      <c r="B149" s="180" t="s">
        <v>333</v>
      </c>
      <c r="C149" s="180" t="s">
        <v>334</v>
      </c>
    </row>
    <row r="150" spans="1:3" ht="21" customHeight="1">
      <c r="A150" s="180" t="s">
        <v>335</v>
      </c>
      <c r="B150" s="180" t="s">
        <v>336</v>
      </c>
      <c r="C150" s="180" t="s">
        <v>231</v>
      </c>
    </row>
    <row r="151" spans="1:3" ht="21" customHeight="1">
      <c r="A151" s="180" t="s">
        <v>337</v>
      </c>
      <c r="B151" s="180" t="s">
        <v>338</v>
      </c>
      <c r="C151" s="180" t="s">
        <v>37</v>
      </c>
    </row>
    <row r="152" spans="1:4" ht="21" customHeight="1">
      <c r="A152" s="189" t="s">
        <v>339</v>
      </c>
      <c r="B152" s="186" t="s">
        <v>340</v>
      </c>
      <c r="C152" s="192" t="s">
        <v>157</v>
      </c>
      <c r="D152" s="188"/>
    </row>
    <row r="153" spans="1:4" ht="21" customHeight="1">
      <c r="A153" s="190" t="s">
        <v>341</v>
      </c>
      <c r="B153" s="63" t="s">
        <v>342</v>
      </c>
      <c r="C153" s="191" t="s">
        <v>17</v>
      </c>
      <c r="D153" s="188"/>
    </row>
    <row r="154" spans="1:3" ht="21" customHeight="1">
      <c r="A154" s="180" t="s">
        <v>343</v>
      </c>
      <c r="B154" s="180" t="s">
        <v>344</v>
      </c>
      <c r="C154" s="180" t="s">
        <v>27</v>
      </c>
    </row>
    <row r="155" spans="1:4" ht="21" customHeight="1">
      <c r="A155" s="189" t="s">
        <v>345</v>
      </c>
      <c r="B155" s="186" t="s">
        <v>346</v>
      </c>
      <c r="C155" s="192" t="s">
        <v>157</v>
      </c>
      <c r="D155" s="188"/>
    </row>
    <row r="156" spans="1:4" ht="21" customHeight="1">
      <c r="A156" s="190" t="s">
        <v>347</v>
      </c>
      <c r="B156" s="63" t="s">
        <v>348</v>
      </c>
      <c r="C156" s="191" t="s">
        <v>27</v>
      </c>
      <c r="D156" s="188"/>
    </row>
    <row r="157" spans="1:4" ht="21" customHeight="1">
      <c r="A157" s="190" t="s">
        <v>349</v>
      </c>
      <c r="B157" s="63" t="s">
        <v>350</v>
      </c>
      <c r="C157" s="191" t="s">
        <v>30</v>
      </c>
      <c r="D157" s="188"/>
    </row>
    <row r="158" spans="1:4" ht="21" customHeight="1">
      <c r="A158" s="180" t="s">
        <v>351</v>
      </c>
      <c r="B158" s="180" t="s">
        <v>352</v>
      </c>
      <c r="C158" s="180" t="s">
        <v>73</v>
      </c>
      <c r="D158" s="188"/>
    </row>
    <row r="159" spans="1:4" ht="21" customHeight="1">
      <c r="A159" s="189" t="s">
        <v>353</v>
      </c>
      <c r="B159" s="189" t="s">
        <v>354</v>
      </c>
      <c r="C159" s="192" t="s">
        <v>157</v>
      </c>
      <c r="D159" s="188"/>
    </row>
    <row r="160" spans="1:4" ht="21" customHeight="1">
      <c r="A160" s="180" t="s">
        <v>355</v>
      </c>
      <c r="B160" s="180" t="s">
        <v>356</v>
      </c>
      <c r="C160" s="180" t="s">
        <v>17</v>
      </c>
      <c r="D160" s="188"/>
    </row>
    <row r="161" spans="1:4" ht="21" customHeight="1">
      <c r="A161" s="190" t="s">
        <v>357</v>
      </c>
      <c r="B161" s="63" t="s">
        <v>358</v>
      </c>
      <c r="C161" s="191" t="s">
        <v>123</v>
      </c>
      <c r="D161" s="188"/>
    </row>
    <row r="162" spans="1:4" ht="21" customHeight="1">
      <c r="A162" s="180" t="s">
        <v>359</v>
      </c>
      <c r="B162" s="180" t="s">
        <v>360</v>
      </c>
      <c r="C162" s="180" t="s">
        <v>73</v>
      </c>
      <c r="D162" s="188"/>
    </row>
    <row r="163" spans="1:3" ht="21" customHeight="1">
      <c r="A163" s="180" t="s">
        <v>361</v>
      </c>
      <c r="B163" s="180" t="s">
        <v>362</v>
      </c>
      <c r="C163" s="180" t="s">
        <v>116</v>
      </c>
    </row>
    <row r="164" spans="1:4" ht="21" customHeight="1">
      <c r="A164" s="190" t="s">
        <v>363</v>
      </c>
      <c r="B164" s="63" t="s">
        <v>364</v>
      </c>
      <c r="C164" s="191" t="s">
        <v>27</v>
      </c>
      <c r="D164" s="188"/>
    </row>
    <row r="165" spans="1:4" ht="21" customHeight="1">
      <c r="A165" s="190" t="s">
        <v>365</v>
      </c>
      <c r="B165" s="63" t="s">
        <v>366</v>
      </c>
      <c r="C165" s="191" t="s">
        <v>27</v>
      </c>
      <c r="D165" s="188"/>
    </row>
    <row r="166" spans="1:4" ht="21" customHeight="1">
      <c r="A166" s="190" t="s">
        <v>367</v>
      </c>
      <c r="B166" s="63" t="s">
        <v>368</v>
      </c>
      <c r="C166" s="191" t="s">
        <v>27</v>
      </c>
      <c r="D166" s="188"/>
    </row>
    <row r="167" spans="1:4" ht="21" customHeight="1">
      <c r="A167" s="190" t="s">
        <v>369</v>
      </c>
      <c r="B167" s="63" t="s">
        <v>370</v>
      </c>
      <c r="C167" s="191" t="s">
        <v>27</v>
      </c>
      <c r="D167" s="188"/>
    </row>
    <row r="168" spans="1:4" ht="21" customHeight="1">
      <c r="A168" s="190" t="s">
        <v>371</v>
      </c>
      <c r="B168" s="63" t="s">
        <v>372</v>
      </c>
      <c r="C168" s="191" t="s">
        <v>17</v>
      </c>
      <c r="D168" s="188"/>
    </row>
    <row r="169" spans="1:3" ht="21" customHeight="1">
      <c r="A169" s="180" t="s">
        <v>373</v>
      </c>
      <c r="B169" s="180" t="s">
        <v>374</v>
      </c>
      <c r="C169" s="180" t="s">
        <v>17</v>
      </c>
    </row>
    <row r="170" spans="1:4" ht="21" customHeight="1">
      <c r="A170" s="190" t="s">
        <v>375</v>
      </c>
      <c r="B170" s="63" t="s">
        <v>376</v>
      </c>
      <c r="C170" s="191" t="s">
        <v>30</v>
      </c>
      <c r="D170" s="188"/>
    </row>
    <row r="171" spans="1:3" ht="21" customHeight="1">
      <c r="A171" s="180" t="s">
        <v>377</v>
      </c>
      <c r="B171" s="180" t="s">
        <v>378</v>
      </c>
      <c r="C171" s="180" t="s">
        <v>123</v>
      </c>
    </row>
    <row r="172" spans="1:4" ht="21" customHeight="1">
      <c r="A172" s="180" t="s">
        <v>379</v>
      </c>
      <c r="B172" s="186" t="s">
        <v>380</v>
      </c>
      <c r="C172" s="187" t="s">
        <v>6</v>
      </c>
      <c r="D172" s="188"/>
    </row>
    <row r="173" spans="1:3" ht="21" customHeight="1">
      <c r="A173" s="180" t="s">
        <v>381</v>
      </c>
      <c r="B173" s="180" t="s">
        <v>382</v>
      </c>
      <c r="C173" s="180" t="s">
        <v>106</v>
      </c>
    </row>
    <row r="174" spans="1:4" ht="21" customHeight="1">
      <c r="A174" s="190" t="s">
        <v>383</v>
      </c>
      <c r="B174" s="63" t="s">
        <v>384</v>
      </c>
      <c r="C174" s="191" t="s">
        <v>73</v>
      </c>
      <c r="D174" s="188"/>
    </row>
    <row r="175" spans="1:4" ht="21" customHeight="1">
      <c r="A175" s="190" t="s">
        <v>385</v>
      </c>
      <c r="B175" s="63" t="s">
        <v>386</v>
      </c>
      <c r="C175" s="191" t="s">
        <v>73</v>
      </c>
      <c r="D175" s="188"/>
    </row>
    <row r="176" spans="1:4" ht="21" customHeight="1">
      <c r="A176" s="180" t="s">
        <v>387</v>
      </c>
      <c r="B176" s="180" t="s">
        <v>388</v>
      </c>
      <c r="C176" s="180" t="s">
        <v>116</v>
      </c>
      <c r="D176" s="188"/>
    </row>
    <row r="177" spans="1:4" ht="21" customHeight="1">
      <c r="A177" s="190" t="s">
        <v>389</v>
      </c>
      <c r="B177" s="63" t="s">
        <v>390</v>
      </c>
      <c r="C177" s="191" t="s">
        <v>123</v>
      </c>
      <c r="D177" s="188"/>
    </row>
    <row r="178" spans="1:4" ht="21" customHeight="1">
      <c r="A178" s="190" t="s">
        <v>391</v>
      </c>
      <c r="B178" s="63" t="s">
        <v>392</v>
      </c>
      <c r="C178" s="191" t="s">
        <v>123</v>
      </c>
      <c r="D178" s="188"/>
    </row>
    <row r="179" spans="1:4" ht="21" customHeight="1">
      <c r="A179" s="180" t="s">
        <v>393</v>
      </c>
      <c r="B179" s="186" t="s">
        <v>394</v>
      </c>
      <c r="C179" s="187" t="s">
        <v>62</v>
      </c>
      <c r="D179" s="188"/>
    </row>
    <row r="180" spans="1:4" ht="21" customHeight="1">
      <c r="A180" s="193" t="s">
        <v>395</v>
      </c>
      <c r="B180" s="193" t="s">
        <v>396</v>
      </c>
      <c r="C180" s="193" t="s">
        <v>73</v>
      </c>
      <c r="D180" s="194"/>
    </row>
    <row r="181" spans="1:4" ht="21" customHeight="1">
      <c r="A181" s="189" t="s">
        <v>397</v>
      </c>
      <c r="B181" s="186" t="s">
        <v>398</v>
      </c>
      <c r="C181" s="192" t="s">
        <v>157</v>
      </c>
      <c r="D181" s="188"/>
    </row>
    <row r="182" spans="1:4" ht="21" customHeight="1">
      <c r="A182" s="190" t="s">
        <v>399</v>
      </c>
      <c r="B182" s="63" t="s">
        <v>400</v>
      </c>
      <c r="C182" s="191" t="s">
        <v>123</v>
      </c>
      <c r="D182" s="188"/>
    </row>
    <row r="183" spans="1:3" ht="21" customHeight="1">
      <c r="A183" s="180" t="s">
        <v>401</v>
      </c>
      <c r="B183" s="186" t="s">
        <v>402</v>
      </c>
      <c r="C183" s="187" t="s">
        <v>116</v>
      </c>
    </row>
    <row r="184" spans="1:3" ht="21" customHeight="1">
      <c r="A184" s="180" t="s">
        <v>403</v>
      </c>
      <c r="B184" s="180" t="s">
        <v>404</v>
      </c>
      <c r="C184" s="180" t="s">
        <v>405</v>
      </c>
    </row>
    <row r="185" spans="1:4" ht="21" customHeight="1">
      <c r="A185" s="190" t="s">
        <v>406</v>
      </c>
      <c r="B185" s="63" t="s">
        <v>407</v>
      </c>
      <c r="C185" s="191" t="s">
        <v>17</v>
      </c>
      <c r="D185" s="188"/>
    </row>
    <row r="186" spans="1:3" ht="21" customHeight="1">
      <c r="A186" s="180" t="s">
        <v>408</v>
      </c>
      <c r="B186" s="180" t="s">
        <v>409</v>
      </c>
      <c r="C186" s="180" t="s">
        <v>65</v>
      </c>
    </row>
    <row r="187" spans="1:3" ht="21" customHeight="1">
      <c r="A187" s="180" t="s">
        <v>410</v>
      </c>
      <c r="B187" s="180" t="s">
        <v>411</v>
      </c>
      <c r="C187" s="180" t="s">
        <v>160</v>
      </c>
    </row>
    <row r="188" spans="1:4" ht="21" customHeight="1">
      <c r="A188" s="189" t="s">
        <v>412</v>
      </c>
      <c r="B188" s="186" t="s">
        <v>413</v>
      </c>
      <c r="C188" s="187" t="s">
        <v>85</v>
      </c>
      <c r="D188" s="188"/>
    </row>
    <row r="189" spans="1:3" ht="21" customHeight="1">
      <c r="A189" s="180" t="s">
        <v>414</v>
      </c>
      <c r="B189" s="180" t="s">
        <v>415</v>
      </c>
      <c r="C189" s="180" t="s">
        <v>106</v>
      </c>
    </row>
    <row r="190" spans="1:3" ht="21" customHeight="1">
      <c r="A190" s="180" t="s">
        <v>416</v>
      </c>
      <c r="B190" s="180" t="s">
        <v>417</v>
      </c>
      <c r="C190" s="180" t="s">
        <v>135</v>
      </c>
    </row>
    <row r="191" spans="1:4" ht="21" customHeight="1">
      <c r="A191" s="180" t="s">
        <v>418</v>
      </c>
      <c r="B191" s="180" t="s">
        <v>419</v>
      </c>
      <c r="C191" s="180" t="s">
        <v>116</v>
      </c>
      <c r="D191" s="188"/>
    </row>
    <row r="192" spans="1:4" ht="21" customHeight="1">
      <c r="A192" s="180" t="s">
        <v>420</v>
      </c>
      <c r="B192" s="186" t="s">
        <v>421</v>
      </c>
      <c r="C192" s="187" t="s">
        <v>85</v>
      </c>
      <c r="D192" s="188"/>
    </row>
    <row r="193" spans="1:4" ht="21" customHeight="1">
      <c r="A193" s="190" t="s">
        <v>422</v>
      </c>
      <c r="B193" s="63" t="s">
        <v>423</v>
      </c>
      <c r="C193" s="191" t="s">
        <v>123</v>
      </c>
      <c r="D193" s="188"/>
    </row>
    <row r="194" spans="1:3" ht="21" customHeight="1">
      <c r="A194" s="180" t="s">
        <v>424</v>
      </c>
      <c r="B194" s="180" t="s">
        <v>425</v>
      </c>
      <c r="C194" s="180" t="s">
        <v>135</v>
      </c>
    </row>
    <row r="195" spans="1:4" ht="21" customHeight="1">
      <c r="A195" s="190" t="s">
        <v>426</v>
      </c>
      <c r="B195" s="63" t="s">
        <v>427</v>
      </c>
      <c r="C195" s="191" t="s">
        <v>40</v>
      </c>
      <c r="D195" s="188"/>
    </row>
    <row r="196" spans="1:4" ht="21" customHeight="1">
      <c r="A196" s="190" t="s">
        <v>428</v>
      </c>
      <c r="B196" s="63" t="s">
        <v>429</v>
      </c>
      <c r="C196" s="191" t="s">
        <v>123</v>
      </c>
      <c r="D196" s="188"/>
    </row>
    <row r="197" spans="1:4" ht="21" customHeight="1">
      <c r="A197" s="190" t="s">
        <v>430</v>
      </c>
      <c r="B197" s="63" t="s">
        <v>431</v>
      </c>
      <c r="C197" s="191" t="s">
        <v>30</v>
      </c>
      <c r="D197" s="188"/>
    </row>
    <row r="198" spans="1:3" ht="21" customHeight="1">
      <c r="A198" s="180" t="s">
        <v>432</v>
      </c>
      <c r="B198" s="180" t="s">
        <v>433</v>
      </c>
      <c r="C198" s="180" t="s">
        <v>27</v>
      </c>
    </row>
    <row r="199" spans="1:4" ht="21" customHeight="1">
      <c r="A199" s="180" t="s">
        <v>434</v>
      </c>
      <c r="B199" s="180" t="s">
        <v>435</v>
      </c>
      <c r="C199" s="180" t="s">
        <v>116</v>
      </c>
      <c r="D199" s="188"/>
    </row>
    <row r="200" spans="1:4" ht="21" customHeight="1">
      <c r="A200" s="190" t="s">
        <v>436</v>
      </c>
      <c r="B200" s="63" t="s">
        <v>437</v>
      </c>
      <c r="C200" s="191" t="s">
        <v>27</v>
      </c>
      <c r="D200" s="188"/>
    </row>
    <row r="201" spans="1:3" ht="21" customHeight="1">
      <c r="A201" s="180" t="s">
        <v>438</v>
      </c>
      <c r="B201" s="180" t="s">
        <v>439</v>
      </c>
      <c r="C201" s="180" t="s">
        <v>440</v>
      </c>
    </row>
    <row r="202" spans="1:4" ht="21" customHeight="1">
      <c r="A202" s="180" t="s">
        <v>441</v>
      </c>
      <c r="B202" s="180" t="s">
        <v>442</v>
      </c>
      <c r="C202" s="180" t="s">
        <v>116</v>
      </c>
      <c r="D202" s="188"/>
    </row>
    <row r="203" spans="1:4" ht="21" customHeight="1">
      <c r="A203" s="190" t="s">
        <v>443</v>
      </c>
      <c r="B203" s="63" t="s">
        <v>444</v>
      </c>
      <c r="C203" s="191" t="s">
        <v>123</v>
      </c>
      <c r="D203" s="188"/>
    </row>
    <row r="204" spans="1:4" ht="21" customHeight="1">
      <c r="A204" s="180" t="s">
        <v>445</v>
      </c>
      <c r="B204" s="180" t="s">
        <v>446</v>
      </c>
      <c r="C204" s="180" t="s">
        <v>27</v>
      </c>
      <c r="D204" s="188"/>
    </row>
    <row r="205" spans="1:4" ht="21" customHeight="1">
      <c r="A205" s="180" t="s">
        <v>447</v>
      </c>
      <c r="B205" s="180" t="s">
        <v>448</v>
      </c>
      <c r="C205" s="180" t="s">
        <v>14</v>
      </c>
      <c r="D205" s="188"/>
    </row>
    <row r="206" spans="1:4" ht="21" customHeight="1">
      <c r="A206" s="190" t="s">
        <v>449</v>
      </c>
      <c r="B206" s="63" t="s">
        <v>450</v>
      </c>
      <c r="C206" s="191" t="s">
        <v>27</v>
      </c>
      <c r="D206" s="188"/>
    </row>
    <row r="207" spans="1:4" ht="21" customHeight="1">
      <c r="A207" s="190" t="s">
        <v>451</v>
      </c>
      <c r="B207" s="63" t="s">
        <v>452</v>
      </c>
      <c r="C207" s="191" t="s">
        <v>30</v>
      </c>
      <c r="D207" s="188"/>
    </row>
    <row r="208" spans="1:3" ht="21" customHeight="1">
      <c r="A208" s="180" t="s">
        <v>453</v>
      </c>
      <c r="B208" s="180" t="s">
        <v>454</v>
      </c>
      <c r="C208" s="180" t="s">
        <v>73</v>
      </c>
    </row>
    <row r="209" spans="1:4" ht="21" customHeight="1">
      <c r="A209" s="190" t="s">
        <v>455</v>
      </c>
      <c r="B209" s="63" t="s">
        <v>456</v>
      </c>
      <c r="C209" s="191" t="s">
        <v>40</v>
      </c>
      <c r="D209" s="188"/>
    </row>
    <row r="210" spans="1:4" ht="21" customHeight="1">
      <c r="A210" s="180" t="s">
        <v>457</v>
      </c>
      <c r="B210" s="180" t="s">
        <v>458</v>
      </c>
      <c r="C210" s="180" t="s">
        <v>123</v>
      </c>
      <c r="D210" s="188"/>
    </row>
    <row r="211" spans="1:3" ht="21" customHeight="1">
      <c r="A211" s="180" t="s">
        <v>459</v>
      </c>
      <c r="B211" s="180" t="s">
        <v>460</v>
      </c>
      <c r="C211" s="180" t="s">
        <v>88</v>
      </c>
    </row>
    <row r="212" spans="1:4" ht="21" customHeight="1">
      <c r="A212" s="180" t="s">
        <v>461</v>
      </c>
      <c r="B212" s="180" t="s">
        <v>462</v>
      </c>
      <c r="C212" s="180" t="s">
        <v>30</v>
      </c>
      <c r="D212" s="188"/>
    </row>
    <row r="213" spans="1:4" ht="21" customHeight="1">
      <c r="A213" s="190" t="s">
        <v>463</v>
      </c>
      <c r="B213" s="63" t="s">
        <v>464</v>
      </c>
      <c r="C213" s="191" t="s">
        <v>17</v>
      </c>
      <c r="D213" s="188"/>
    </row>
    <row r="214" spans="1:3" ht="21" customHeight="1">
      <c r="A214" s="180" t="s">
        <v>465</v>
      </c>
      <c r="B214" s="180" t="s">
        <v>466</v>
      </c>
      <c r="C214" s="180" t="s">
        <v>34</v>
      </c>
    </row>
    <row r="215" spans="1:4" ht="21" customHeight="1">
      <c r="A215" s="190" t="s">
        <v>467</v>
      </c>
      <c r="B215" s="63" t="s">
        <v>468</v>
      </c>
      <c r="C215" s="191" t="s">
        <v>73</v>
      </c>
      <c r="D215" s="188"/>
    </row>
    <row r="216" spans="1:4" ht="21" customHeight="1">
      <c r="A216" s="190" t="s">
        <v>469</v>
      </c>
      <c r="B216" s="63" t="s">
        <v>470</v>
      </c>
      <c r="C216" s="191" t="s">
        <v>123</v>
      </c>
      <c r="D216" s="188"/>
    </row>
    <row r="217" spans="1:3" ht="21" customHeight="1">
      <c r="A217" s="180" t="s">
        <v>471</v>
      </c>
      <c r="B217" s="180" t="s">
        <v>472</v>
      </c>
      <c r="C217" s="180" t="s">
        <v>116</v>
      </c>
    </row>
    <row r="218" spans="1:3" ht="21" customHeight="1">
      <c r="A218" s="180" t="s">
        <v>473</v>
      </c>
      <c r="B218" s="180" t="s">
        <v>474</v>
      </c>
      <c r="C218" s="180" t="s">
        <v>37</v>
      </c>
    </row>
    <row r="219" spans="1:4" ht="21" customHeight="1">
      <c r="A219" s="190" t="s">
        <v>475</v>
      </c>
      <c r="B219" s="63" t="s">
        <v>476</v>
      </c>
      <c r="C219" s="191" t="s">
        <v>73</v>
      </c>
      <c r="D219" s="188"/>
    </row>
    <row r="220" spans="1:3" ht="21" customHeight="1">
      <c r="A220" s="180" t="s">
        <v>477</v>
      </c>
      <c r="B220" s="180" t="s">
        <v>476</v>
      </c>
      <c r="C220" s="180" t="s">
        <v>88</v>
      </c>
    </row>
    <row r="221" spans="1:4" ht="21" customHeight="1">
      <c r="A221" s="190" t="s">
        <v>478</v>
      </c>
      <c r="B221" s="63" t="s">
        <v>479</v>
      </c>
      <c r="C221" s="191" t="s">
        <v>73</v>
      </c>
      <c r="D221" s="188"/>
    </row>
    <row r="222" spans="1:4" ht="21" customHeight="1">
      <c r="A222" s="190" t="s">
        <v>480</v>
      </c>
      <c r="B222" s="63" t="s">
        <v>481</v>
      </c>
      <c r="C222" s="191" t="s">
        <v>27</v>
      </c>
      <c r="D222" s="188"/>
    </row>
    <row r="223" spans="1:4" ht="21" customHeight="1">
      <c r="A223" s="190" t="s">
        <v>482</v>
      </c>
      <c r="B223" s="63" t="s">
        <v>483</v>
      </c>
      <c r="C223" s="191" t="s">
        <v>17</v>
      </c>
      <c r="D223" s="188"/>
    </row>
    <row r="224" spans="1:4" ht="21" customHeight="1">
      <c r="A224" s="190" t="s">
        <v>484</v>
      </c>
      <c r="B224" s="63" t="s">
        <v>485</v>
      </c>
      <c r="C224" s="191" t="s">
        <v>73</v>
      </c>
      <c r="D224" s="188"/>
    </row>
    <row r="225" spans="1:4" ht="21" customHeight="1">
      <c r="A225" s="190" t="s">
        <v>486</v>
      </c>
      <c r="B225" s="63" t="s">
        <v>487</v>
      </c>
      <c r="C225" s="191" t="s">
        <v>123</v>
      </c>
      <c r="D225" s="188"/>
    </row>
    <row r="226" spans="1:4" ht="21" customHeight="1">
      <c r="A226" s="180" t="s">
        <v>488</v>
      </c>
      <c r="B226" s="180" t="s">
        <v>489</v>
      </c>
      <c r="C226" s="180" t="s">
        <v>17</v>
      </c>
      <c r="D226" s="188"/>
    </row>
    <row r="227" spans="1:4" ht="21" customHeight="1">
      <c r="A227" s="190" t="s">
        <v>490</v>
      </c>
      <c r="B227" s="63" t="s">
        <v>491</v>
      </c>
      <c r="C227" s="191" t="s">
        <v>17</v>
      </c>
      <c r="D227" s="188"/>
    </row>
    <row r="228" spans="1:3" ht="21" customHeight="1">
      <c r="A228" s="180" t="s">
        <v>157</v>
      </c>
      <c r="B228" s="180" t="s">
        <v>492</v>
      </c>
      <c r="C228" s="180" t="s">
        <v>135</v>
      </c>
    </row>
    <row r="229" spans="1:3" ht="21" customHeight="1">
      <c r="A229" s="180" t="s">
        <v>493</v>
      </c>
      <c r="B229" s="180" t="s">
        <v>494</v>
      </c>
      <c r="C229" s="180" t="s">
        <v>106</v>
      </c>
    </row>
    <row r="230" spans="1:3" ht="21" customHeight="1">
      <c r="A230" s="180" t="s">
        <v>495</v>
      </c>
      <c r="B230" s="180" t="s">
        <v>496</v>
      </c>
      <c r="C230" s="180" t="s">
        <v>17</v>
      </c>
    </row>
    <row r="231" spans="1:3" ht="21" customHeight="1">
      <c r="A231" s="180" t="s">
        <v>497</v>
      </c>
      <c r="B231" s="180" t="s">
        <v>498</v>
      </c>
      <c r="C231" s="180" t="s">
        <v>27</v>
      </c>
    </row>
    <row r="232" spans="1:4" ht="21" customHeight="1">
      <c r="A232" s="190" t="s">
        <v>499</v>
      </c>
      <c r="B232" s="63" t="s">
        <v>500</v>
      </c>
      <c r="C232" s="191" t="s">
        <v>73</v>
      </c>
      <c r="D232" s="188"/>
    </row>
    <row r="233" spans="1:4" ht="21" customHeight="1">
      <c r="A233" s="190" t="s">
        <v>501</v>
      </c>
      <c r="B233" s="63" t="s">
        <v>502</v>
      </c>
      <c r="C233" s="191" t="s">
        <v>17</v>
      </c>
      <c r="D233" s="188"/>
    </row>
    <row r="234" spans="1:4" ht="21" customHeight="1">
      <c r="A234" s="190" t="s">
        <v>503</v>
      </c>
      <c r="B234" s="63" t="s">
        <v>504</v>
      </c>
      <c r="C234" s="191" t="s">
        <v>30</v>
      </c>
      <c r="D234" s="188"/>
    </row>
    <row r="235" spans="1:4" ht="21" customHeight="1">
      <c r="A235" s="190" t="s">
        <v>505</v>
      </c>
      <c r="B235" s="63" t="s">
        <v>506</v>
      </c>
      <c r="C235" s="191" t="s">
        <v>40</v>
      </c>
      <c r="D235" s="188"/>
    </row>
    <row r="236" spans="1:4" ht="21" customHeight="1">
      <c r="A236" s="190" t="s">
        <v>507</v>
      </c>
      <c r="B236" s="63" t="s">
        <v>508</v>
      </c>
      <c r="C236" s="191" t="s">
        <v>123</v>
      </c>
      <c r="D236" s="188"/>
    </row>
    <row r="237" spans="1:3" ht="21" customHeight="1">
      <c r="A237" s="180" t="s">
        <v>509</v>
      </c>
      <c r="B237" s="180" t="s">
        <v>510</v>
      </c>
      <c r="C237" s="180" t="s">
        <v>111</v>
      </c>
    </row>
    <row r="238" spans="1:4" ht="21" customHeight="1">
      <c r="A238" s="190" t="s">
        <v>511</v>
      </c>
      <c r="B238" s="63" t="s">
        <v>512</v>
      </c>
      <c r="C238" s="191" t="s">
        <v>73</v>
      </c>
      <c r="D238" s="188"/>
    </row>
    <row r="239" spans="1:3" ht="21" customHeight="1">
      <c r="A239" s="180" t="s">
        <v>513</v>
      </c>
      <c r="B239" s="180" t="s">
        <v>514</v>
      </c>
      <c r="C239" s="180" t="s">
        <v>37</v>
      </c>
    </row>
    <row r="240" spans="1:3" ht="21" customHeight="1">
      <c r="A240" s="180" t="s">
        <v>515</v>
      </c>
      <c r="B240" s="180" t="s">
        <v>516</v>
      </c>
      <c r="C240" s="180" t="s">
        <v>17</v>
      </c>
    </row>
    <row r="241" spans="1:4" ht="21" customHeight="1">
      <c r="A241" s="190" t="s">
        <v>517</v>
      </c>
      <c r="B241" s="63" t="s">
        <v>518</v>
      </c>
      <c r="C241" s="191" t="s">
        <v>27</v>
      </c>
      <c r="D241" s="188"/>
    </row>
    <row r="242" spans="1:3" ht="21" customHeight="1">
      <c r="A242" s="180" t="s">
        <v>519</v>
      </c>
      <c r="B242" s="180" t="s">
        <v>520</v>
      </c>
      <c r="C242" s="180" t="s">
        <v>123</v>
      </c>
    </row>
    <row r="243" spans="1:4" ht="21" customHeight="1">
      <c r="A243" s="190" t="s">
        <v>521</v>
      </c>
      <c r="B243" s="63" t="s">
        <v>522</v>
      </c>
      <c r="C243" s="191" t="s">
        <v>17</v>
      </c>
      <c r="D243" s="188"/>
    </row>
    <row r="244" spans="1:3" ht="21" customHeight="1">
      <c r="A244" s="180" t="s">
        <v>523</v>
      </c>
      <c r="B244" s="180" t="s">
        <v>524</v>
      </c>
      <c r="C244" s="180" t="s">
        <v>73</v>
      </c>
    </row>
    <row r="245" spans="1:4" ht="21" customHeight="1">
      <c r="A245" s="190" t="s">
        <v>525</v>
      </c>
      <c r="B245" s="63" t="s">
        <v>526</v>
      </c>
      <c r="C245" s="191" t="s">
        <v>27</v>
      </c>
      <c r="D245" s="188"/>
    </row>
    <row r="246" spans="1:4" ht="21" customHeight="1">
      <c r="A246" s="180" t="s">
        <v>527</v>
      </c>
      <c r="B246" s="180" t="s">
        <v>528</v>
      </c>
      <c r="C246" s="180" t="s">
        <v>529</v>
      </c>
      <c r="D246" s="188"/>
    </row>
    <row r="247" spans="1:4" ht="21" customHeight="1">
      <c r="A247" s="190" t="s">
        <v>530</v>
      </c>
      <c r="B247" s="63" t="s">
        <v>531</v>
      </c>
      <c r="C247" s="191" t="s">
        <v>123</v>
      </c>
      <c r="D247" s="188"/>
    </row>
    <row r="248" spans="1:4" ht="21" customHeight="1">
      <c r="A248" s="190" t="s">
        <v>532</v>
      </c>
      <c r="B248" s="63" t="s">
        <v>533</v>
      </c>
      <c r="C248" s="191" t="s">
        <v>40</v>
      </c>
      <c r="D248" s="188"/>
    </row>
    <row r="249" spans="1:4" ht="21" customHeight="1">
      <c r="A249" s="190" t="s">
        <v>534</v>
      </c>
      <c r="B249" s="63" t="s">
        <v>535</v>
      </c>
      <c r="C249" s="191" t="s">
        <v>27</v>
      </c>
      <c r="D249" s="188"/>
    </row>
    <row r="250" spans="1:3" ht="21" customHeight="1">
      <c r="A250" s="180" t="s">
        <v>536</v>
      </c>
      <c r="B250" s="180" t="s">
        <v>537</v>
      </c>
      <c r="C250" s="180" t="s">
        <v>111</v>
      </c>
    </row>
    <row r="251" spans="1:4" ht="21" customHeight="1">
      <c r="A251" s="190" t="s">
        <v>538</v>
      </c>
      <c r="B251" s="63" t="s">
        <v>539</v>
      </c>
      <c r="C251" s="191" t="s">
        <v>73</v>
      </c>
      <c r="D251" s="188"/>
    </row>
    <row r="252" spans="1:4" ht="21" customHeight="1">
      <c r="A252" s="180" t="s">
        <v>540</v>
      </c>
      <c r="B252" s="180" t="s">
        <v>541</v>
      </c>
      <c r="C252" s="180" t="s">
        <v>17</v>
      </c>
      <c r="D252" s="188"/>
    </row>
    <row r="253" spans="1:4" ht="21" customHeight="1">
      <c r="A253" s="190" t="s">
        <v>542</v>
      </c>
      <c r="B253" s="63" t="s">
        <v>543</v>
      </c>
      <c r="C253" s="191" t="s">
        <v>73</v>
      </c>
      <c r="D253" s="188"/>
    </row>
    <row r="254" spans="1:4" ht="21" customHeight="1">
      <c r="A254" s="180" t="s">
        <v>544</v>
      </c>
      <c r="B254" s="180" t="s">
        <v>545</v>
      </c>
      <c r="C254" s="180" t="s">
        <v>116</v>
      </c>
      <c r="D254" s="188"/>
    </row>
    <row r="255" spans="1:4" ht="21" customHeight="1">
      <c r="A255" s="190" t="s">
        <v>546</v>
      </c>
      <c r="B255" s="63" t="s">
        <v>547</v>
      </c>
      <c r="C255" s="191" t="s">
        <v>17</v>
      </c>
      <c r="D255" s="188"/>
    </row>
    <row r="256" spans="1:4" ht="21" customHeight="1">
      <c r="A256" s="190" t="s">
        <v>548</v>
      </c>
      <c r="B256" s="63" t="s">
        <v>549</v>
      </c>
      <c r="C256" s="191" t="s">
        <v>27</v>
      </c>
      <c r="D256" s="188"/>
    </row>
    <row r="257" spans="1:3" ht="21" customHeight="1">
      <c r="A257" s="180" t="s">
        <v>550</v>
      </c>
      <c r="B257" s="180" t="s">
        <v>551</v>
      </c>
      <c r="C257" s="180" t="s">
        <v>37</v>
      </c>
    </row>
    <row r="258" spans="1:4" ht="21" customHeight="1">
      <c r="A258" s="63" t="s">
        <v>552</v>
      </c>
      <c r="B258" s="63" t="s">
        <v>553</v>
      </c>
      <c r="C258" s="195" t="s">
        <v>73</v>
      </c>
      <c r="D258" s="194"/>
    </row>
    <row r="259" spans="1:4" ht="21" customHeight="1">
      <c r="A259" s="193" t="s">
        <v>554</v>
      </c>
      <c r="B259" s="193" t="s">
        <v>555</v>
      </c>
      <c r="C259" s="193" t="s">
        <v>73</v>
      </c>
      <c r="D259" s="194"/>
    </row>
    <row r="260" spans="1:3" ht="21" customHeight="1">
      <c r="A260" s="180" t="s">
        <v>556</v>
      </c>
      <c r="B260" s="180" t="s">
        <v>557</v>
      </c>
      <c r="C260" s="180" t="s">
        <v>88</v>
      </c>
    </row>
    <row r="261" spans="1:3" ht="21" customHeight="1">
      <c r="A261" s="180" t="s">
        <v>558</v>
      </c>
      <c r="B261" s="180" t="s">
        <v>559</v>
      </c>
      <c r="C261" s="180" t="s">
        <v>126</v>
      </c>
    </row>
    <row r="262" spans="1:3" ht="21" customHeight="1">
      <c r="A262" s="180" t="s">
        <v>560</v>
      </c>
      <c r="B262" s="180" t="s">
        <v>561</v>
      </c>
      <c r="C262" s="180" t="s">
        <v>73</v>
      </c>
    </row>
    <row r="263" spans="1:4" ht="21" customHeight="1">
      <c r="A263" s="190" t="s">
        <v>562</v>
      </c>
      <c r="B263" s="63" t="s">
        <v>563</v>
      </c>
      <c r="C263" s="191" t="s">
        <v>27</v>
      </c>
      <c r="D263" s="188"/>
    </row>
    <row r="264" spans="1:3" ht="21" customHeight="1">
      <c r="A264" s="180" t="s">
        <v>564</v>
      </c>
      <c r="B264" s="180" t="s">
        <v>565</v>
      </c>
      <c r="C264" s="180" t="s">
        <v>116</v>
      </c>
    </row>
    <row r="265" spans="1:4" ht="21" customHeight="1">
      <c r="A265" s="190" t="s">
        <v>566</v>
      </c>
      <c r="B265" s="63" t="s">
        <v>567</v>
      </c>
      <c r="C265" s="191" t="s">
        <v>17</v>
      </c>
      <c r="D265" s="188"/>
    </row>
    <row r="266" spans="1:3" ht="21" customHeight="1">
      <c r="A266" s="180" t="s">
        <v>568</v>
      </c>
      <c r="B266" s="180" t="s">
        <v>569</v>
      </c>
      <c r="C266" s="180" t="s">
        <v>106</v>
      </c>
    </row>
    <row r="267" spans="1:4" ht="21" customHeight="1">
      <c r="A267" s="190" t="s">
        <v>570</v>
      </c>
      <c r="B267" s="63" t="s">
        <v>571</v>
      </c>
      <c r="C267" s="191" t="s">
        <v>30</v>
      </c>
      <c r="D267" s="188"/>
    </row>
    <row r="268" spans="1:3" ht="21" customHeight="1">
      <c r="A268" s="180" t="s">
        <v>572</v>
      </c>
      <c r="B268" s="180" t="s">
        <v>573</v>
      </c>
      <c r="C268" s="180" t="s">
        <v>116</v>
      </c>
    </row>
    <row r="269" spans="1:4" ht="21" customHeight="1">
      <c r="A269" s="190" t="s">
        <v>574</v>
      </c>
      <c r="B269" s="63" t="s">
        <v>575</v>
      </c>
      <c r="C269" s="191" t="s">
        <v>73</v>
      </c>
      <c r="D269" s="188"/>
    </row>
    <row r="270" spans="1:4" ht="21" customHeight="1">
      <c r="A270" s="190" t="s">
        <v>576</v>
      </c>
      <c r="B270" s="63" t="s">
        <v>577</v>
      </c>
      <c r="C270" s="191" t="s">
        <v>30</v>
      </c>
      <c r="D270" s="188"/>
    </row>
    <row r="271" spans="1:3" ht="21" customHeight="1">
      <c r="A271" s="180" t="s">
        <v>578</v>
      </c>
      <c r="B271" s="180" t="s">
        <v>579</v>
      </c>
      <c r="C271" s="180" t="s">
        <v>34</v>
      </c>
    </row>
    <row r="272" spans="1:4" ht="21" customHeight="1">
      <c r="A272" s="190" t="s">
        <v>580</v>
      </c>
      <c r="B272" s="63" t="s">
        <v>581</v>
      </c>
      <c r="C272" s="191" t="s">
        <v>27</v>
      </c>
      <c r="D272" s="188"/>
    </row>
    <row r="273" spans="1:4" ht="21" customHeight="1">
      <c r="A273" s="190" t="s">
        <v>582</v>
      </c>
      <c r="B273" s="63" t="s">
        <v>583</v>
      </c>
      <c r="C273" s="191" t="s">
        <v>17</v>
      </c>
      <c r="D273" s="188"/>
    </row>
    <row r="274" spans="1:4" ht="21" customHeight="1">
      <c r="A274" s="180" t="s">
        <v>584</v>
      </c>
      <c r="B274" s="180" t="s">
        <v>585</v>
      </c>
      <c r="C274" s="180" t="s">
        <v>440</v>
      </c>
      <c r="D274" s="188"/>
    </row>
    <row r="275" spans="1:4" ht="21" customHeight="1">
      <c r="A275" s="190" t="s">
        <v>586</v>
      </c>
      <c r="B275" s="63" t="s">
        <v>587</v>
      </c>
      <c r="C275" s="191" t="s">
        <v>73</v>
      </c>
      <c r="D275" s="188"/>
    </row>
    <row r="276" spans="1:4" ht="21" customHeight="1">
      <c r="A276" s="180" t="s">
        <v>588</v>
      </c>
      <c r="B276" s="186" t="s">
        <v>589</v>
      </c>
      <c r="C276" s="187" t="s">
        <v>68</v>
      </c>
      <c r="D276" s="188"/>
    </row>
    <row r="277" spans="1:4" ht="21" customHeight="1">
      <c r="A277" s="190" t="s">
        <v>590</v>
      </c>
      <c r="B277" s="63" t="s">
        <v>591</v>
      </c>
      <c r="C277" s="191" t="s">
        <v>73</v>
      </c>
      <c r="D277" s="188"/>
    </row>
    <row r="278" spans="1:4" ht="21" customHeight="1">
      <c r="A278" s="190" t="s">
        <v>592</v>
      </c>
      <c r="B278" s="63" t="s">
        <v>593</v>
      </c>
      <c r="C278" s="191" t="s">
        <v>73</v>
      </c>
      <c r="D278" s="188"/>
    </row>
    <row r="279" spans="1:4" ht="21" customHeight="1">
      <c r="A279" s="189" t="s">
        <v>594</v>
      </c>
      <c r="B279" s="186" t="s">
        <v>595</v>
      </c>
      <c r="C279" s="192" t="s">
        <v>157</v>
      </c>
      <c r="D279" s="188"/>
    </row>
    <row r="280" spans="1:4" ht="21" customHeight="1">
      <c r="A280" s="190" t="s">
        <v>596</v>
      </c>
      <c r="B280" s="63" t="s">
        <v>597</v>
      </c>
      <c r="C280" s="191" t="s">
        <v>123</v>
      </c>
      <c r="D280" s="188"/>
    </row>
    <row r="281" spans="1:3" ht="21" customHeight="1">
      <c r="A281" s="180" t="s">
        <v>598</v>
      </c>
      <c r="B281" s="180" t="s">
        <v>599</v>
      </c>
      <c r="C281" s="180" t="s">
        <v>37</v>
      </c>
    </row>
    <row r="282" spans="1:4" ht="21" customHeight="1">
      <c r="A282" s="189" t="s">
        <v>600</v>
      </c>
      <c r="B282" s="186" t="s">
        <v>601</v>
      </c>
      <c r="C282" s="192" t="s">
        <v>157</v>
      </c>
      <c r="D282" s="188"/>
    </row>
    <row r="283" spans="1:4" ht="21" customHeight="1">
      <c r="A283" s="190" t="s">
        <v>602</v>
      </c>
      <c r="B283" s="63" t="s">
        <v>603</v>
      </c>
      <c r="C283" s="191" t="s">
        <v>73</v>
      </c>
      <c r="D283" s="188"/>
    </row>
    <row r="284" spans="1:4" ht="21" customHeight="1">
      <c r="A284" s="180" t="s">
        <v>604</v>
      </c>
      <c r="B284" s="180" t="s">
        <v>605</v>
      </c>
      <c r="C284" s="180" t="s">
        <v>123</v>
      </c>
      <c r="D284" s="188"/>
    </row>
    <row r="285" spans="1:3" ht="21" customHeight="1">
      <c r="A285" s="180" t="s">
        <v>606</v>
      </c>
      <c r="B285" s="180" t="s">
        <v>607</v>
      </c>
      <c r="C285" s="180" t="s">
        <v>126</v>
      </c>
    </row>
    <row r="286" spans="1:4" ht="21" customHeight="1">
      <c r="A286" s="189" t="s">
        <v>608</v>
      </c>
      <c r="B286" s="186" t="s">
        <v>609</v>
      </c>
      <c r="C286" s="187" t="s">
        <v>610</v>
      </c>
      <c r="D286" s="188"/>
    </row>
    <row r="287" spans="1:4" ht="21" customHeight="1">
      <c r="A287" s="190" t="s">
        <v>611</v>
      </c>
      <c r="B287" s="63" t="s">
        <v>612</v>
      </c>
      <c r="C287" s="191" t="s">
        <v>17</v>
      </c>
      <c r="D287" s="188"/>
    </row>
    <row r="288" spans="1:4" ht="21" customHeight="1">
      <c r="A288" s="180" t="s">
        <v>613</v>
      </c>
      <c r="B288" s="180" t="s">
        <v>614</v>
      </c>
      <c r="C288" s="180" t="s">
        <v>175</v>
      </c>
      <c r="D288" s="188"/>
    </row>
    <row r="289" spans="1:3" ht="21" customHeight="1">
      <c r="A289" s="180" t="s">
        <v>615</v>
      </c>
      <c r="B289" s="180" t="s">
        <v>616</v>
      </c>
      <c r="C289" s="180" t="s">
        <v>116</v>
      </c>
    </row>
    <row r="290" spans="1:4" ht="21" customHeight="1">
      <c r="A290" s="190" t="s">
        <v>617</v>
      </c>
      <c r="B290" s="63" t="s">
        <v>618</v>
      </c>
      <c r="C290" s="191" t="s">
        <v>40</v>
      </c>
      <c r="D290" s="188"/>
    </row>
    <row r="291" spans="1:4" ht="21" customHeight="1">
      <c r="A291" s="190" t="s">
        <v>619</v>
      </c>
      <c r="B291" s="63" t="s">
        <v>620</v>
      </c>
      <c r="C291" s="191" t="s">
        <v>123</v>
      </c>
      <c r="D291" s="188"/>
    </row>
    <row r="292" spans="1:3" ht="21" customHeight="1">
      <c r="A292" s="180" t="s">
        <v>621</v>
      </c>
      <c r="B292" s="180" t="s">
        <v>622</v>
      </c>
      <c r="C292" s="180" t="s">
        <v>30</v>
      </c>
    </row>
    <row r="293" spans="1:3" ht="21" customHeight="1">
      <c r="A293" s="180" t="s">
        <v>623</v>
      </c>
      <c r="B293" s="180" t="s">
        <v>624</v>
      </c>
      <c r="C293" s="180" t="s">
        <v>135</v>
      </c>
    </row>
    <row r="294" spans="1:3" ht="21" customHeight="1">
      <c r="A294" s="180" t="s">
        <v>625</v>
      </c>
      <c r="B294" s="180" t="s">
        <v>626</v>
      </c>
      <c r="C294" s="180" t="s">
        <v>106</v>
      </c>
    </row>
    <row r="295" spans="1:4" ht="21" customHeight="1">
      <c r="A295" s="190" t="s">
        <v>627</v>
      </c>
      <c r="B295" s="63" t="s">
        <v>628</v>
      </c>
      <c r="C295" s="191" t="s">
        <v>73</v>
      </c>
      <c r="D295" s="188"/>
    </row>
    <row r="296" spans="1:3" ht="21" customHeight="1">
      <c r="A296" s="180" t="s">
        <v>629</v>
      </c>
      <c r="B296" s="180" t="s">
        <v>630</v>
      </c>
      <c r="C296" s="180" t="s">
        <v>116</v>
      </c>
    </row>
    <row r="297" spans="1:4" ht="21" customHeight="1">
      <c r="A297" s="180" t="s">
        <v>631</v>
      </c>
      <c r="B297" s="186" t="s">
        <v>632</v>
      </c>
      <c r="C297" s="187" t="s">
        <v>274</v>
      </c>
      <c r="D297" s="188"/>
    </row>
    <row r="298" spans="1:3" ht="21" customHeight="1">
      <c r="A298" s="180" t="s">
        <v>633</v>
      </c>
      <c r="B298" s="180" t="s">
        <v>634</v>
      </c>
      <c r="C298" s="180" t="s">
        <v>111</v>
      </c>
    </row>
    <row r="299" spans="1:4" ht="21" customHeight="1">
      <c r="A299" s="190" t="s">
        <v>635</v>
      </c>
      <c r="B299" s="63" t="s">
        <v>636</v>
      </c>
      <c r="C299" s="191" t="s">
        <v>73</v>
      </c>
      <c r="D299" s="188"/>
    </row>
    <row r="300" spans="1:3" ht="21" customHeight="1">
      <c r="A300" s="180" t="s">
        <v>637</v>
      </c>
      <c r="B300" s="180" t="s">
        <v>638</v>
      </c>
      <c r="C300" s="180" t="s">
        <v>76</v>
      </c>
    </row>
    <row r="301" spans="1:3" ht="21" customHeight="1">
      <c r="A301" s="180" t="s">
        <v>639</v>
      </c>
      <c r="B301" s="180" t="s">
        <v>640</v>
      </c>
      <c r="C301" s="180" t="s">
        <v>17</v>
      </c>
    </row>
    <row r="302" spans="1:3" ht="21" customHeight="1">
      <c r="A302" s="180" t="s">
        <v>641</v>
      </c>
      <c r="B302" s="180" t="s">
        <v>642</v>
      </c>
      <c r="C302" s="180" t="s">
        <v>73</v>
      </c>
    </row>
    <row r="303" spans="1:4" ht="21" customHeight="1">
      <c r="A303" s="190" t="s">
        <v>643</v>
      </c>
      <c r="B303" s="63" t="s">
        <v>644</v>
      </c>
      <c r="C303" s="191" t="s">
        <v>27</v>
      </c>
      <c r="D303" s="188"/>
    </row>
    <row r="304" spans="1:3" ht="21" customHeight="1">
      <c r="A304" s="196" t="s">
        <v>643</v>
      </c>
      <c r="B304" s="196" t="s">
        <v>644</v>
      </c>
      <c r="C304" s="196" t="s">
        <v>27</v>
      </c>
    </row>
    <row r="305" spans="1:4" ht="21" customHeight="1">
      <c r="A305" s="190" t="s">
        <v>645</v>
      </c>
      <c r="B305" s="63" t="s">
        <v>646</v>
      </c>
      <c r="C305" s="191" t="s">
        <v>40</v>
      </c>
      <c r="D305" s="188"/>
    </row>
    <row r="306" spans="1:3" ht="21" customHeight="1">
      <c r="A306" s="180" t="s">
        <v>647</v>
      </c>
      <c r="B306" s="180" t="s">
        <v>648</v>
      </c>
      <c r="C306" s="180" t="s">
        <v>116</v>
      </c>
    </row>
    <row r="307" spans="1:3" ht="21" customHeight="1">
      <c r="A307" s="180" t="s">
        <v>649</v>
      </c>
      <c r="B307" s="180" t="s">
        <v>650</v>
      </c>
      <c r="C307" s="180" t="s">
        <v>111</v>
      </c>
    </row>
    <row r="308" spans="1:3" ht="21" customHeight="1">
      <c r="A308" s="180" t="s">
        <v>651</v>
      </c>
      <c r="B308" s="180" t="s">
        <v>652</v>
      </c>
      <c r="C308" s="180" t="s">
        <v>126</v>
      </c>
    </row>
    <row r="309" spans="1:3" ht="21" customHeight="1">
      <c r="A309" s="180" t="s">
        <v>653</v>
      </c>
      <c r="B309" s="180" t="s">
        <v>654</v>
      </c>
      <c r="C309" s="180" t="s">
        <v>34</v>
      </c>
    </row>
    <row r="310" spans="1:4" ht="21" customHeight="1">
      <c r="A310" s="190" t="s">
        <v>655</v>
      </c>
      <c r="B310" s="63" t="s">
        <v>656</v>
      </c>
      <c r="C310" s="191" t="s">
        <v>123</v>
      </c>
      <c r="D310" s="188"/>
    </row>
    <row r="311" spans="1:4" ht="21" customHeight="1">
      <c r="A311" s="190" t="s">
        <v>657</v>
      </c>
      <c r="B311" s="63" t="s">
        <v>658</v>
      </c>
      <c r="C311" s="191" t="s">
        <v>111</v>
      </c>
      <c r="D311" s="188"/>
    </row>
    <row r="312" spans="1:4" ht="21" customHeight="1">
      <c r="A312" s="190" t="s">
        <v>659</v>
      </c>
      <c r="B312" s="63" t="s">
        <v>660</v>
      </c>
      <c r="C312" s="191" t="s">
        <v>40</v>
      </c>
      <c r="D312" s="188"/>
    </row>
    <row r="313" spans="1:4" ht="21" customHeight="1">
      <c r="A313" s="190" t="s">
        <v>661</v>
      </c>
      <c r="B313" s="63" t="s">
        <v>662</v>
      </c>
      <c r="C313" s="191" t="s">
        <v>30</v>
      </c>
      <c r="D313" s="188"/>
    </row>
    <row r="314" spans="1:3" ht="21" customHeight="1">
      <c r="A314" s="180" t="s">
        <v>663</v>
      </c>
      <c r="B314" s="180" t="s">
        <v>664</v>
      </c>
      <c r="C314" s="180" t="s">
        <v>135</v>
      </c>
    </row>
    <row r="315" spans="1:3" ht="21" customHeight="1">
      <c r="A315" s="180" t="s">
        <v>665</v>
      </c>
      <c r="B315" s="180" t="s">
        <v>666</v>
      </c>
      <c r="C315" s="180" t="s">
        <v>116</v>
      </c>
    </row>
    <row r="316" spans="1:3" ht="21" customHeight="1">
      <c r="A316" s="180" t="s">
        <v>667</v>
      </c>
      <c r="B316" s="180" t="s">
        <v>668</v>
      </c>
      <c r="C316" s="180" t="s">
        <v>17</v>
      </c>
    </row>
    <row r="317" spans="1:4" ht="21" customHeight="1">
      <c r="A317" s="189" t="s">
        <v>669</v>
      </c>
      <c r="B317" s="186" t="s">
        <v>670</v>
      </c>
      <c r="C317" s="187" t="s">
        <v>24</v>
      </c>
      <c r="D317" s="188"/>
    </row>
    <row r="318" spans="1:4" ht="21" customHeight="1">
      <c r="A318" s="190" t="s">
        <v>671</v>
      </c>
      <c r="B318" s="63" t="s">
        <v>672</v>
      </c>
      <c r="C318" s="191" t="s">
        <v>27</v>
      </c>
      <c r="D318" s="188"/>
    </row>
    <row r="319" spans="1:3" ht="21" customHeight="1">
      <c r="A319" s="180" t="s">
        <v>673</v>
      </c>
      <c r="B319" s="180" t="s">
        <v>674</v>
      </c>
      <c r="C319" s="180" t="s">
        <v>111</v>
      </c>
    </row>
    <row r="320" spans="1:4" ht="21" customHeight="1">
      <c r="A320" s="190" t="s">
        <v>675</v>
      </c>
      <c r="B320" s="63" t="s">
        <v>676</v>
      </c>
      <c r="C320" s="191" t="s">
        <v>30</v>
      </c>
      <c r="D320" s="188"/>
    </row>
    <row r="321" spans="1:3" ht="21" customHeight="1">
      <c r="A321" s="180" t="s">
        <v>677</v>
      </c>
      <c r="B321" s="180" t="s">
        <v>678</v>
      </c>
      <c r="C321" s="180" t="s">
        <v>27</v>
      </c>
    </row>
    <row r="322" spans="1:3" ht="21" customHeight="1">
      <c r="A322" s="180" t="s">
        <v>679</v>
      </c>
      <c r="B322" s="180" t="s">
        <v>680</v>
      </c>
      <c r="C322" s="180" t="s">
        <v>76</v>
      </c>
    </row>
    <row r="323" spans="1:3" ht="21" customHeight="1">
      <c r="A323" s="180" t="s">
        <v>681</v>
      </c>
      <c r="B323" s="180" t="s">
        <v>682</v>
      </c>
      <c r="C323" s="180" t="s">
        <v>34</v>
      </c>
    </row>
    <row r="324" spans="1:3" ht="21" customHeight="1">
      <c r="A324" s="180" t="s">
        <v>683</v>
      </c>
      <c r="B324" s="180" t="s">
        <v>684</v>
      </c>
      <c r="C324" s="180" t="s">
        <v>106</v>
      </c>
    </row>
    <row r="325" spans="1:3" ht="21" customHeight="1">
      <c r="A325" s="180" t="s">
        <v>685</v>
      </c>
      <c r="B325" s="180" t="s">
        <v>686</v>
      </c>
      <c r="C325" s="180" t="s">
        <v>106</v>
      </c>
    </row>
    <row r="326" spans="1:4" ht="21" customHeight="1">
      <c r="A326" s="180" t="s">
        <v>687</v>
      </c>
      <c r="B326" s="180" t="s">
        <v>688</v>
      </c>
      <c r="C326" s="180" t="s">
        <v>689</v>
      </c>
      <c r="D326" s="188"/>
    </row>
    <row r="327" spans="1:3" ht="21" customHeight="1">
      <c r="A327" s="180" t="s">
        <v>690</v>
      </c>
      <c r="B327" s="180" t="s">
        <v>691</v>
      </c>
      <c r="C327" s="180" t="s">
        <v>88</v>
      </c>
    </row>
    <row r="328" spans="1:4" ht="21" customHeight="1">
      <c r="A328" s="190" t="s">
        <v>692</v>
      </c>
      <c r="B328" s="63" t="s">
        <v>693</v>
      </c>
      <c r="C328" s="191" t="s">
        <v>17</v>
      </c>
      <c r="D328" s="188"/>
    </row>
    <row r="329" spans="1:4" ht="21" customHeight="1">
      <c r="A329" s="190" t="s">
        <v>694</v>
      </c>
      <c r="B329" s="63" t="s">
        <v>695</v>
      </c>
      <c r="C329" s="191" t="s">
        <v>30</v>
      </c>
      <c r="D329" s="188"/>
    </row>
    <row r="330" spans="1:3" ht="21" customHeight="1">
      <c r="A330" s="180" t="s">
        <v>696</v>
      </c>
      <c r="B330" s="180" t="s">
        <v>697</v>
      </c>
      <c r="C330" s="180" t="s">
        <v>34</v>
      </c>
    </row>
    <row r="331" spans="1:3" ht="21" customHeight="1">
      <c r="A331" s="180" t="s">
        <v>698</v>
      </c>
      <c r="B331" s="180" t="s">
        <v>699</v>
      </c>
      <c r="C331" s="180" t="s">
        <v>106</v>
      </c>
    </row>
    <row r="332" spans="1:3" ht="21" customHeight="1">
      <c r="A332" s="180" t="s">
        <v>700</v>
      </c>
      <c r="B332" s="180" t="s">
        <v>701</v>
      </c>
      <c r="C332" s="180" t="s">
        <v>106</v>
      </c>
    </row>
    <row r="333" spans="1:4" ht="21" customHeight="1">
      <c r="A333" s="190" t="s">
        <v>702</v>
      </c>
      <c r="B333" s="63" t="s">
        <v>703</v>
      </c>
      <c r="C333" s="191" t="s">
        <v>73</v>
      </c>
      <c r="D333" s="188"/>
    </row>
    <row r="334" spans="1:4" ht="21" customHeight="1">
      <c r="A334" s="190" t="s">
        <v>704</v>
      </c>
      <c r="B334" s="63" t="s">
        <v>705</v>
      </c>
      <c r="C334" s="191" t="s">
        <v>17</v>
      </c>
      <c r="D334" s="188"/>
    </row>
    <row r="335" spans="1:4" ht="21" customHeight="1">
      <c r="A335" s="190" t="s">
        <v>706</v>
      </c>
      <c r="B335" s="63" t="s">
        <v>707</v>
      </c>
      <c r="C335" s="191" t="s">
        <v>123</v>
      </c>
      <c r="D335" s="188"/>
    </row>
    <row r="336" spans="1:4" ht="21" customHeight="1">
      <c r="A336" s="180" t="s">
        <v>708</v>
      </c>
      <c r="B336" s="186" t="s">
        <v>709</v>
      </c>
      <c r="C336" s="187" t="s">
        <v>85</v>
      </c>
      <c r="D336" s="188"/>
    </row>
    <row r="337" spans="1:4" ht="21" customHeight="1">
      <c r="A337" s="180" t="s">
        <v>710</v>
      </c>
      <c r="B337" s="180" t="s">
        <v>711</v>
      </c>
      <c r="C337" s="180" t="s">
        <v>689</v>
      </c>
      <c r="D337" s="188"/>
    </row>
    <row r="338" spans="1:4" ht="21" customHeight="1">
      <c r="A338" s="180" t="s">
        <v>712</v>
      </c>
      <c r="B338" s="180" t="s">
        <v>713</v>
      </c>
      <c r="C338" s="180" t="s">
        <v>14</v>
      </c>
      <c r="D338" s="188"/>
    </row>
    <row r="339" spans="1:4" ht="21" customHeight="1">
      <c r="A339" s="180" t="s">
        <v>714</v>
      </c>
      <c r="B339" s="180" t="s">
        <v>715</v>
      </c>
      <c r="C339" s="180" t="s">
        <v>689</v>
      </c>
      <c r="D339" s="188"/>
    </row>
    <row r="340" spans="1:3" ht="21" customHeight="1">
      <c r="A340" s="180" t="s">
        <v>716</v>
      </c>
      <c r="B340" s="180" t="s">
        <v>717</v>
      </c>
      <c r="C340" s="180" t="s">
        <v>111</v>
      </c>
    </row>
    <row r="341" spans="1:4" ht="21" customHeight="1">
      <c r="A341" s="190" t="s">
        <v>718</v>
      </c>
      <c r="B341" s="63" t="s">
        <v>719</v>
      </c>
      <c r="C341" s="191" t="s">
        <v>27</v>
      </c>
      <c r="D341" s="188"/>
    </row>
    <row r="342" spans="1:4" ht="21" customHeight="1">
      <c r="A342" s="190" t="s">
        <v>720</v>
      </c>
      <c r="B342" s="63" t="s">
        <v>721</v>
      </c>
      <c r="C342" s="191" t="s">
        <v>73</v>
      </c>
      <c r="D342" s="188"/>
    </row>
    <row r="343" spans="1:4" ht="21" customHeight="1">
      <c r="A343" s="180" t="s">
        <v>720</v>
      </c>
      <c r="B343" s="186" t="s">
        <v>721</v>
      </c>
      <c r="C343" s="187" t="s">
        <v>62</v>
      </c>
      <c r="D343" s="188"/>
    </row>
    <row r="344" spans="1:3" ht="21" customHeight="1">
      <c r="A344" s="180" t="s">
        <v>722</v>
      </c>
      <c r="B344" s="180" t="s">
        <v>723</v>
      </c>
      <c r="C344" s="180" t="s">
        <v>27</v>
      </c>
    </row>
    <row r="345" spans="1:4" ht="21" customHeight="1">
      <c r="A345" s="190" t="s">
        <v>724</v>
      </c>
      <c r="B345" s="63" t="s">
        <v>725</v>
      </c>
      <c r="C345" s="191" t="s">
        <v>73</v>
      </c>
      <c r="D345" s="188"/>
    </row>
    <row r="346" spans="1:3" ht="21" customHeight="1">
      <c r="A346" s="180" t="s">
        <v>726</v>
      </c>
      <c r="B346" s="180" t="s">
        <v>727</v>
      </c>
      <c r="C346" s="180" t="s">
        <v>106</v>
      </c>
    </row>
    <row r="347" spans="1:3" ht="21" customHeight="1">
      <c r="A347" s="180" t="s">
        <v>728</v>
      </c>
      <c r="B347" s="180" t="s">
        <v>729</v>
      </c>
      <c r="C347" s="180" t="s">
        <v>34</v>
      </c>
    </row>
    <row r="348" spans="1:3" ht="21" customHeight="1">
      <c r="A348" s="180" t="s">
        <v>730</v>
      </c>
      <c r="B348" s="180" t="s">
        <v>731</v>
      </c>
      <c r="C348" s="180" t="s">
        <v>106</v>
      </c>
    </row>
    <row r="349" spans="1:3" ht="21" customHeight="1">
      <c r="A349" s="180" t="s">
        <v>732</v>
      </c>
      <c r="B349" s="180" t="s">
        <v>733</v>
      </c>
      <c r="C349" s="180" t="s">
        <v>73</v>
      </c>
    </row>
    <row r="350" spans="1:4" ht="21" customHeight="1">
      <c r="A350" s="189" t="s">
        <v>734</v>
      </c>
      <c r="B350" s="186" t="s">
        <v>735</v>
      </c>
      <c r="C350" s="187" t="s">
        <v>62</v>
      </c>
      <c r="D350" s="188"/>
    </row>
    <row r="351" spans="1:3" ht="21" customHeight="1">
      <c r="A351" s="180" t="s">
        <v>736</v>
      </c>
      <c r="B351" s="180" t="s">
        <v>737</v>
      </c>
      <c r="C351" s="180" t="s">
        <v>123</v>
      </c>
    </row>
    <row r="352" spans="1:3" ht="21" customHeight="1">
      <c r="A352" s="180" t="s">
        <v>738</v>
      </c>
      <c r="B352" s="180" t="s">
        <v>739</v>
      </c>
      <c r="C352" s="180" t="s">
        <v>37</v>
      </c>
    </row>
    <row r="353" spans="1:4" ht="21" customHeight="1">
      <c r="A353" s="190" t="s">
        <v>740</v>
      </c>
      <c r="B353" s="63" t="s">
        <v>741</v>
      </c>
      <c r="C353" s="191" t="s">
        <v>27</v>
      </c>
      <c r="D353" s="188"/>
    </row>
    <row r="354" spans="1:3" ht="21" customHeight="1">
      <c r="A354" s="180" t="s">
        <v>742</v>
      </c>
      <c r="B354" s="180" t="s">
        <v>743</v>
      </c>
      <c r="C354" s="180" t="s">
        <v>116</v>
      </c>
    </row>
    <row r="355" spans="1:3" ht="21" customHeight="1">
      <c r="A355" s="180" t="s">
        <v>744</v>
      </c>
      <c r="B355" s="180" t="s">
        <v>745</v>
      </c>
      <c r="C355" s="180" t="s">
        <v>34</v>
      </c>
    </row>
    <row r="356" spans="1:4" ht="21" customHeight="1">
      <c r="A356" s="190" t="s">
        <v>746</v>
      </c>
      <c r="B356" s="63" t="s">
        <v>747</v>
      </c>
      <c r="C356" s="191" t="s">
        <v>73</v>
      </c>
      <c r="D356" s="188"/>
    </row>
    <row r="357" spans="1:4" ht="21" customHeight="1">
      <c r="A357" s="189" t="s">
        <v>748</v>
      </c>
      <c r="B357" s="189" t="s">
        <v>749</v>
      </c>
      <c r="C357" s="192" t="s">
        <v>157</v>
      </c>
      <c r="D357" s="188"/>
    </row>
    <row r="358" spans="1:3" ht="21" customHeight="1">
      <c r="A358" s="180" t="s">
        <v>750</v>
      </c>
      <c r="B358" s="180" t="s">
        <v>751</v>
      </c>
      <c r="C358" s="180" t="s">
        <v>752</v>
      </c>
    </row>
    <row r="359" spans="1:4" ht="21" customHeight="1">
      <c r="A359" s="190" t="s">
        <v>753</v>
      </c>
      <c r="B359" s="63" t="s">
        <v>754</v>
      </c>
      <c r="C359" s="191" t="s">
        <v>17</v>
      </c>
      <c r="D359" s="188"/>
    </row>
    <row r="360" spans="1:4" ht="21" customHeight="1">
      <c r="A360" s="180" t="s">
        <v>755</v>
      </c>
      <c r="B360" s="180" t="s">
        <v>756</v>
      </c>
      <c r="C360" s="180" t="s">
        <v>31</v>
      </c>
      <c r="D360" s="188"/>
    </row>
    <row r="361" spans="1:4" ht="21" customHeight="1">
      <c r="A361" s="190" t="s">
        <v>757</v>
      </c>
      <c r="B361" s="63" t="s">
        <v>758</v>
      </c>
      <c r="C361" s="191" t="s">
        <v>40</v>
      </c>
      <c r="D361" s="188"/>
    </row>
    <row r="362" spans="1:4" ht="21" customHeight="1">
      <c r="A362" s="180" t="s">
        <v>759</v>
      </c>
      <c r="B362" s="180" t="s">
        <v>760</v>
      </c>
      <c r="C362" s="180" t="s">
        <v>31</v>
      </c>
      <c r="D362" s="188"/>
    </row>
    <row r="363" spans="1:4" ht="21" customHeight="1">
      <c r="A363" s="190" t="s">
        <v>761</v>
      </c>
      <c r="B363" s="63" t="s">
        <v>762</v>
      </c>
      <c r="C363" s="191" t="s">
        <v>27</v>
      </c>
      <c r="D363" s="188"/>
    </row>
    <row r="364" spans="1:4" ht="21" customHeight="1">
      <c r="A364" s="180" t="s">
        <v>763</v>
      </c>
      <c r="B364" s="180" t="s">
        <v>764</v>
      </c>
      <c r="C364" s="180" t="s">
        <v>765</v>
      </c>
      <c r="D364" s="188"/>
    </row>
    <row r="365" spans="1:4" ht="21" customHeight="1">
      <c r="A365" s="190" t="s">
        <v>766</v>
      </c>
      <c r="B365" s="63" t="s">
        <v>767</v>
      </c>
      <c r="C365" s="191" t="s">
        <v>27</v>
      </c>
      <c r="D365" s="188"/>
    </row>
    <row r="366" spans="1:4" ht="21" customHeight="1">
      <c r="A366" s="190" t="s">
        <v>768</v>
      </c>
      <c r="B366" s="63" t="s">
        <v>769</v>
      </c>
      <c r="C366" s="191" t="s">
        <v>40</v>
      </c>
      <c r="D366" s="188"/>
    </row>
    <row r="367" spans="1:4" ht="21" customHeight="1">
      <c r="A367" s="180" t="s">
        <v>770</v>
      </c>
      <c r="B367" s="180" t="s">
        <v>771</v>
      </c>
      <c r="C367" s="180" t="s">
        <v>123</v>
      </c>
      <c r="D367" s="188"/>
    </row>
    <row r="368" spans="1:4" ht="21" customHeight="1">
      <c r="A368" s="180" t="s">
        <v>772</v>
      </c>
      <c r="B368" s="180" t="s">
        <v>773</v>
      </c>
      <c r="C368" s="180" t="s">
        <v>14</v>
      </c>
      <c r="D368" s="188"/>
    </row>
    <row r="369" spans="1:3" ht="21" customHeight="1">
      <c r="A369" s="180" t="s">
        <v>774</v>
      </c>
      <c r="B369" s="180" t="s">
        <v>775</v>
      </c>
      <c r="C369" s="180" t="s">
        <v>123</v>
      </c>
    </row>
    <row r="370" spans="1:4" ht="21" customHeight="1">
      <c r="A370" s="180" t="s">
        <v>776</v>
      </c>
      <c r="B370" s="186" t="s">
        <v>777</v>
      </c>
      <c r="C370" s="187" t="s">
        <v>24</v>
      </c>
      <c r="D370" s="188"/>
    </row>
    <row r="371" spans="1:4" ht="21" customHeight="1">
      <c r="A371" s="189" t="s">
        <v>778</v>
      </c>
      <c r="B371" s="186" t="s">
        <v>779</v>
      </c>
      <c r="C371" s="192" t="s">
        <v>45</v>
      </c>
      <c r="D371" s="188"/>
    </row>
    <row r="372" spans="1:3" ht="21" customHeight="1">
      <c r="A372" s="180" t="s">
        <v>780</v>
      </c>
      <c r="B372" s="180" t="s">
        <v>781</v>
      </c>
      <c r="C372" s="180" t="s">
        <v>782</v>
      </c>
    </row>
    <row r="373" spans="1:4" ht="21" customHeight="1">
      <c r="A373" s="180" t="s">
        <v>783</v>
      </c>
      <c r="B373" s="180" t="s">
        <v>784</v>
      </c>
      <c r="C373" s="180" t="s">
        <v>765</v>
      </c>
      <c r="D373" s="188"/>
    </row>
    <row r="374" spans="1:3" ht="21" customHeight="1">
      <c r="A374" s="180" t="s">
        <v>785</v>
      </c>
      <c r="B374" s="180" t="s">
        <v>786</v>
      </c>
      <c r="C374" s="180" t="s">
        <v>231</v>
      </c>
    </row>
    <row r="375" spans="1:4" ht="21" customHeight="1">
      <c r="A375" s="190" t="s">
        <v>787</v>
      </c>
      <c r="B375" s="63" t="s">
        <v>788</v>
      </c>
      <c r="C375" s="191" t="s">
        <v>123</v>
      </c>
      <c r="D375" s="188"/>
    </row>
    <row r="376" spans="1:4" ht="21" customHeight="1">
      <c r="A376" s="190" t="s">
        <v>789</v>
      </c>
      <c r="B376" s="63" t="s">
        <v>790</v>
      </c>
      <c r="C376" s="191" t="s">
        <v>17</v>
      </c>
      <c r="D376" s="188"/>
    </row>
    <row r="377" spans="1:4" ht="21" customHeight="1">
      <c r="A377" s="190" t="s">
        <v>791</v>
      </c>
      <c r="B377" s="63" t="s">
        <v>792</v>
      </c>
      <c r="C377" s="191" t="s">
        <v>17</v>
      </c>
      <c r="D377" s="188"/>
    </row>
    <row r="378" spans="1:3" ht="21" customHeight="1">
      <c r="A378" s="180" t="s">
        <v>793</v>
      </c>
      <c r="B378" s="180" t="s">
        <v>794</v>
      </c>
      <c r="C378" s="180" t="s">
        <v>116</v>
      </c>
    </row>
    <row r="379" spans="1:4" ht="21" customHeight="1">
      <c r="A379" s="189" t="s">
        <v>795</v>
      </c>
      <c r="B379" s="186" t="s">
        <v>796</v>
      </c>
      <c r="C379" s="192" t="s">
        <v>45</v>
      </c>
      <c r="D379" s="188"/>
    </row>
    <row r="380" spans="1:4" ht="21" customHeight="1">
      <c r="A380" s="190" t="s">
        <v>797</v>
      </c>
      <c r="B380" s="63" t="s">
        <v>798</v>
      </c>
      <c r="C380" s="191" t="s">
        <v>27</v>
      </c>
      <c r="D380" s="188"/>
    </row>
    <row r="381" spans="1:4" ht="21" customHeight="1">
      <c r="A381" s="190" t="s">
        <v>799</v>
      </c>
      <c r="B381" s="63" t="s">
        <v>800</v>
      </c>
      <c r="C381" s="191" t="s">
        <v>30</v>
      </c>
      <c r="D381" s="188"/>
    </row>
    <row r="382" spans="1:4" ht="21" customHeight="1">
      <c r="A382" s="190" t="s">
        <v>801</v>
      </c>
      <c r="B382" s="63" t="s">
        <v>802</v>
      </c>
      <c r="C382" s="191" t="s">
        <v>6</v>
      </c>
      <c r="D382" s="188"/>
    </row>
    <row r="383" spans="1:4" ht="21" customHeight="1">
      <c r="A383" s="180" t="s">
        <v>803</v>
      </c>
      <c r="B383" s="186" t="s">
        <v>804</v>
      </c>
      <c r="C383" s="187" t="s">
        <v>17</v>
      </c>
      <c r="D383" s="188"/>
    </row>
    <row r="384" spans="1:3" ht="21" customHeight="1">
      <c r="A384" s="180" t="s">
        <v>805</v>
      </c>
      <c r="B384" s="180" t="s">
        <v>806</v>
      </c>
      <c r="C384" s="180" t="s">
        <v>76</v>
      </c>
    </row>
    <row r="385" spans="1:3" ht="21" customHeight="1">
      <c r="A385" s="180" t="s">
        <v>807</v>
      </c>
      <c r="B385" s="180" t="s">
        <v>808</v>
      </c>
      <c r="C385" s="180" t="s">
        <v>73</v>
      </c>
    </row>
    <row r="386" spans="1:3" ht="21" customHeight="1">
      <c r="A386" s="180" t="s">
        <v>809</v>
      </c>
      <c r="B386" s="180" t="s">
        <v>810</v>
      </c>
      <c r="C386" s="180" t="s">
        <v>405</v>
      </c>
    </row>
    <row r="387" spans="1:3" ht="21" customHeight="1">
      <c r="A387" s="180" t="s">
        <v>811</v>
      </c>
      <c r="B387" s="180" t="s">
        <v>812</v>
      </c>
      <c r="C387" s="180" t="s">
        <v>76</v>
      </c>
    </row>
    <row r="388" spans="1:4" ht="21" customHeight="1">
      <c r="A388" s="190" t="s">
        <v>813</v>
      </c>
      <c r="B388" s="63" t="s">
        <v>814</v>
      </c>
      <c r="C388" s="191" t="s">
        <v>27</v>
      </c>
      <c r="D388" s="188"/>
    </row>
    <row r="389" spans="1:4" ht="21" customHeight="1">
      <c r="A389" s="190" t="s">
        <v>815</v>
      </c>
      <c r="B389" s="63" t="s">
        <v>816</v>
      </c>
      <c r="C389" s="191" t="s">
        <v>40</v>
      </c>
      <c r="D389" s="188"/>
    </row>
    <row r="390" spans="1:4" ht="21" customHeight="1">
      <c r="A390" s="190" t="s">
        <v>817</v>
      </c>
      <c r="B390" s="63" t="s">
        <v>818</v>
      </c>
      <c r="C390" s="191" t="s">
        <v>73</v>
      </c>
      <c r="D390" s="188"/>
    </row>
    <row r="391" spans="1:3" ht="21" customHeight="1">
      <c r="A391" s="180" t="s">
        <v>819</v>
      </c>
      <c r="B391" s="180" t="s">
        <v>820</v>
      </c>
      <c r="C391" s="180" t="s">
        <v>27</v>
      </c>
    </row>
    <row r="392" spans="1:4" ht="21" customHeight="1">
      <c r="A392" s="180" t="s">
        <v>821</v>
      </c>
      <c r="B392" s="186" t="s">
        <v>822</v>
      </c>
      <c r="C392" s="187" t="s">
        <v>6</v>
      </c>
      <c r="D392" s="188"/>
    </row>
    <row r="393" spans="1:3" ht="21" customHeight="1">
      <c r="A393" s="180" t="s">
        <v>823</v>
      </c>
      <c r="B393" s="180" t="s">
        <v>824</v>
      </c>
      <c r="C393" s="180" t="s">
        <v>57</v>
      </c>
    </row>
    <row r="394" spans="1:2" ht="21" customHeight="1">
      <c r="A394" s="180" t="s">
        <v>825</v>
      </c>
      <c r="B394" s="180" t="s">
        <v>826</v>
      </c>
    </row>
    <row r="395" spans="1:4" ht="21" customHeight="1">
      <c r="A395" s="190" t="s">
        <v>827</v>
      </c>
      <c r="B395" s="63" t="s">
        <v>828</v>
      </c>
      <c r="C395" s="191" t="s">
        <v>30</v>
      </c>
      <c r="D395" s="188"/>
    </row>
    <row r="396" spans="1:3" ht="21" customHeight="1">
      <c r="A396" s="180" t="s">
        <v>829</v>
      </c>
      <c r="B396" s="180" t="s">
        <v>830</v>
      </c>
      <c r="C396" s="180" t="s">
        <v>106</v>
      </c>
    </row>
    <row r="397" spans="1:3" ht="21" customHeight="1">
      <c r="A397" s="180" t="s">
        <v>831</v>
      </c>
      <c r="B397" s="180" t="s">
        <v>832</v>
      </c>
      <c r="C397" s="180" t="s">
        <v>76</v>
      </c>
    </row>
    <row r="398" spans="1:4" ht="21" customHeight="1">
      <c r="A398" s="190" t="s">
        <v>833</v>
      </c>
      <c r="B398" s="63" t="s">
        <v>834</v>
      </c>
      <c r="C398" s="191" t="s">
        <v>27</v>
      </c>
      <c r="D398" s="188"/>
    </row>
    <row r="399" spans="1:4" ht="21" customHeight="1">
      <c r="A399" s="190" t="s">
        <v>835</v>
      </c>
      <c r="B399" s="63" t="s">
        <v>836</v>
      </c>
      <c r="C399" s="191" t="s">
        <v>30</v>
      </c>
      <c r="D399" s="188"/>
    </row>
    <row r="400" spans="1:4" ht="21" customHeight="1">
      <c r="A400" s="180" t="s">
        <v>837</v>
      </c>
      <c r="B400" s="186" t="s">
        <v>838</v>
      </c>
      <c r="C400" s="187" t="s">
        <v>242</v>
      </c>
      <c r="D400" s="188"/>
    </row>
    <row r="401" spans="1:3" ht="21" customHeight="1">
      <c r="A401" s="180" t="s">
        <v>839</v>
      </c>
      <c r="B401" s="180" t="s">
        <v>840</v>
      </c>
      <c r="C401" s="180" t="s">
        <v>76</v>
      </c>
    </row>
    <row r="402" spans="1:3" ht="21" customHeight="1">
      <c r="A402" s="180" t="s">
        <v>841</v>
      </c>
      <c r="B402" s="180" t="s">
        <v>842</v>
      </c>
      <c r="C402" s="180" t="s">
        <v>76</v>
      </c>
    </row>
    <row r="403" spans="1:4" ht="21" customHeight="1">
      <c r="A403" s="180" t="s">
        <v>843</v>
      </c>
      <c r="B403" s="186" t="s">
        <v>844</v>
      </c>
      <c r="C403" s="187" t="s">
        <v>689</v>
      </c>
      <c r="D403" s="188"/>
    </row>
    <row r="404" spans="1:4" ht="21" customHeight="1">
      <c r="A404" s="190" t="s">
        <v>845</v>
      </c>
      <c r="B404" s="63" t="s">
        <v>846</v>
      </c>
      <c r="C404" s="191" t="s">
        <v>73</v>
      </c>
      <c r="D404" s="188"/>
    </row>
    <row r="405" spans="1:3" ht="21" customHeight="1">
      <c r="A405" s="180" t="s">
        <v>847</v>
      </c>
      <c r="B405" s="180" t="s">
        <v>848</v>
      </c>
      <c r="C405" s="180" t="s">
        <v>76</v>
      </c>
    </row>
    <row r="406" spans="1:4" ht="21" customHeight="1">
      <c r="A406" s="190" t="s">
        <v>849</v>
      </c>
      <c r="B406" s="63" t="s">
        <v>850</v>
      </c>
      <c r="C406" s="191" t="s">
        <v>27</v>
      </c>
      <c r="D406" s="188"/>
    </row>
    <row r="407" spans="1:4" ht="21" customHeight="1">
      <c r="A407" s="190" t="s">
        <v>851</v>
      </c>
      <c r="B407" s="63" t="s">
        <v>852</v>
      </c>
      <c r="C407" s="191" t="s">
        <v>30</v>
      </c>
      <c r="D407" s="188"/>
    </row>
    <row r="408" spans="1:4" ht="21" customHeight="1">
      <c r="A408" s="190" t="s">
        <v>853</v>
      </c>
      <c r="B408" s="63" t="s">
        <v>854</v>
      </c>
      <c r="C408" s="191" t="s">
        <v>123</v>
      </c>
      <c r="D408" s="188"/>
    </row>
    <row r="409" spans="1:4" ht="21" customHeight="1">
      <c r="A409" s="189" t="s">
        <v>855</v>
      </c>
      <c r="B409" s="186" t="s">
        <v>856</v>
      </c>
      <c r="C409" s="187" t="s">
        <v>24</v>
      </c>
      <c r="D409" s="188"/>
    </row>
    <row r="410" spans="1:3" ht="21" customHeight="1">
      <c r="A410" s="180" t="s">
        <v>857</v>
      </c>
      <c r="B410" s="180" t="s">
        <v>858</v>
      </c>
      <c r="C410" s="180" t="s">
        <v>160</v>
      </c>
    </row>
    <row r="411" spans="1:4" ht="21" customHeight="1">
      <c r="A411" s="190" t="s">
        <v>859</v>
      </c>
      <c r="B411" s="63" t="s">
        <v>860</v>
      </c>
      <c r="C411" s="191" t="s">
        <v>27</v>
      </c>
      <c r="D411" s="188"/>
    </row>
    <row r="412" spans="1:4" ht="21" customHeight="1">
      <c r="A412" s="190" t="s">
        <v>861</v>
      </c>
      <c r="B412" s="63" t="s">
        <v>862</v>
      </c>
      <c r="C412" s="191" t="s">
        <v>27</v>
      </c>
      <c r="D412" s="188"/>
    </row>
    <row r="413" spans="1:4" ht="21" customHeight="1">
      <c r="A413" s="190" t="s">
        <v>863</v>
      </c>
      <c r="B413" s="63" t="s">
        <v>864</v>
      </c>
      <c r="C413" s="191" t="s">
        <v>27</v>
      </c>
      <c r="D413" s="188"/>
    </row>
    <row r="414" spans="1:3" ht="21" customHeight="1">
      <c r="A414" s="180" t="s">
        <v>865</v>
      </c>
      <c r="B414" s="180" t="s">
        <v>866</v>
      </c>
      <c r="C414" s="180" t="s">
        <v>111</v>
      </c>
    </row>
    <row r="415" spans="1:4" ht="21" customHeight="1">
      <c r="A415" s="180" t="s">
        <v>867</v>
      </c>
      <c r="B415" s="180" t="s">
        <v>868</v>
      </c>
      <c r="C415" s="180" t="s">
        <v>31</v>
      </c>
      <c r="D415" s="188"/>
    </row>
    <row r="416" spans="1:3" ht="21" customHeight="1">
      <c r="A416" s="180" t="s">
        <v>869</v>
      </c>
      <c r="B416" s="180" t="s">
        <v>870</v>
      </c>
      <c r="C416" s="180" t="s">
        <v>73</v>
      </c>
    </row>
    <row r="417" spans="1:3" ht="21" customHeight="1">
      <c r="A417" s="180" t="s">
        <v>871</v>
      </c>
      <c r="B417" s="180" t="s">
        <v>872</v>
      </c>
      <c r="C417" s="180" t="s">
        <v>27</v>
      </c>
    </row>
    <row r="418" spans="1:4" ht="21" customHeight="1">
      <c r="A418" s="189" t="s">
        <v>873</v>
      </c>
      <c r="B418" s="186" t="s">
        <v>874</v>
      </c>
      <c r="C418" s="192" t="s">
        <v>45</v>
      </c>
      <c r="D418" s="188"/>
    </row>
    <row r="419" spans="1:4" ht="21" customHeight="1">
      <c r="A419" s="190" t="s">
        <v>875</v>
      </c>
      <c r="B419" s="63" t="s">
        <v>876</v>
      </c>
      <c r="C419" s="191" t="s">
        <v>73</v>
      </c>
      <c r="D419" s="188"/>
    </row>
    <row r="420" spans="1:3" ht="21" customHeight="1">
      <c r="A420" s="180" t="s">
        <v>877</v>
      </c>
      <c r="B420" s="180" t="s">
        <v>878</v>
      </c>
      <c r="C420" s="180" t="s">
        <v>160</v>
      </c>
    </row>
    <row r="421" spans="1:4" ht="21" customHeight="1">
      <c r="A421" s="180" t="s">
        <v>879</v>
      </c>
      <c r="B421" s="186" t="s">
        <v>880</v>
      </c>
      <c r="C421" s="187" t="s">
        <v>6</v>
      </c>
      <c r="D421" s="188"/>
    </row>
    <row r="422" spans="1:4" ht="21" customHeight="1">
      <c r="A422" s="180" t="s">
        <v>881</v>
      </c>
      <c r="B422" s="186" t="s">
        <v>882</v>
      </c>
      <c r="C422" s="187" t="s">
        <v>242</v>
      </c>
      <c r="D422" s="188"/>
    </row>
    <row r="423" spans="1:3" ht="21" customHeight="1">
      <c r="A423" s="180" t="s">
        <v>883</v>
      </c>
      <c r="B423" s="180" t="s">
        <v>884</v>
      </c>
      <c r="C423" s="180" t="s">
        <v>27</v>
      </c>
    </row>
    <row r="424" spans="1:4" ht="21" customHeight="1">
      <c r="A424" s="190" t="s">
        <v>885</v>
      </c>
      <c r="B424" s="63" t="s">
        <v>886</v>
      </c>
      <c r="C424" s="191" t="s">
        <v>30</v>
      </c>
      <c r="D424" s="188"/>
    </row>
    <row r="425" spans="1:3" ht="21" customHeight="1">
      <c r="A425" s="180" t="s">
        <v>887</v>
      </c>
      <c r="B425" s="180" t="s">
        <v>888</v>
      </c>
      <c r="C425" s="180" t="s">
        <v>27</v>
      </c>
    </row>
    <row r="426" spans="1:3" ht="21" customHeight="1">
      <c r="A426" s="180" t="s">
        <v>889</v>
      </c>
      <c r="B426" s="180" t="s">
        <v>890</v>
      </c>
      <c r="C426" s="180" t="s">
        <v>27</v>
      </c>
    </row>
    <row r="427" spans="1:4" ht="21" customHeight="1">
      <c r="A427" s="190" t="s">
        <v>891</v>
      </c>
      <c r="B427" s="63" t="s">
        <v>892</v>
      </c>
      <c r="C427" s="191" t="s">
        <v>27</v>
      </c>
      <c r="D427" s="188"/>
    </row>
    <row r="428" spans="1:4" ht="21" customHeight="1">
      <c r="A428" s="190" t="s">
        <v>893</v>
      </c>
      <c r="B428" s="63" t="s">
        <v>894</v>
      </c>
      <c r="C428" s="191" t="s">
        <v>40</v>
      </c>
      <c r="D428" s="188"/>
    </row>
    <row r="429" spans="1:4" ht="21" customHeight="1">
      <c r="A429" s="190" t="s">
        <v>895</v>
      </c>
      <c r="B429" s="63" t="s">
        <v>896</v>
      </c>
      <c r="C429" s="191" t="s">
        <v>73</v>
      </c>
      <c r="D429" s="188"/>
    </row>
    <row r="430" spans="1:4" ht="21" customHeight="1">
      <c r="A430" s="180" t="s">
        <v>897</v>
      </c>
      <c r="B430" s="186" t="s">
        <v>898</v>
      </c>
      <c r="C430" s="187" t="s">
        <v>899</v>
      </c>
      <c r="D430" s="188"/>
    </row>
    <row r="431" spans="1:4" ht="21" customHeight="1">
      <c r="A431" s="190" t="s">
        <v>900</v>
      </c>
      <c r="B431" s="63" t="s">
        <v>901</v>
      </c>
      <c r="C431" s="191" t="s">
        <v>30</v>
      </c>
      <c r="D431" s="188"/>
    </row>
    <row r="432" spans="1:4" ht="21" customHeight="1">
      <c r="A432" s="189" t="s">
        <v>902</v>
      </c>
      <c r="B432" s="186" t="s">
        <v>903</v>
      </c>
      <c r="C432" s="192" t="s">
        <v>30</v>
      </c>
      <c r="D432" s="188"/>
    </row>
    <row r="433" spans="1:3" ht="21" customHeight="1">
      <c r="A433" s="180" t="s">
        <v>904</v>
      </c>
      <c r="B433" s="180" t="s">
        <v>905</v>
      </c>
      <c r="C433" s="180" t="s">
        <v>27</v>
      </c>
    </row>
    <row r="434" spans="1:4" ht="21" customHeight="1">
      <c r="A434" s="180" t="s">
        <v>906</v>
      </c>
      <c r="B434" s="180" t="s">
        <v>907</v>
      </c>
      <c r="C434" s="180" t="s">
        <v>27</v>
      </c>
      <c r="D434" s="188"/>
    </row>
    <row r="435" spans="1:3" ht="21" customHeight="1">
      <c r="A435" s="180" t="s">
        <v>908</v>
      </c>
      <c r="B435" s="180" t="s">
        <v>909</v>
      </c>
      <c r="C435" s="180" t="s">
        <v>37</v>
      </c>
    </row>
    <row r="436" spans="1:4" ht="21" customHeight="1">
      <c r="A436" s="180" t="s">
        <v>910</v>
      </c>
      <c r="B436" s="180" t="s">
        <v>911</v>
      </c>
      <c r="C436" s="180" t="s">
        <v>31</v>
      </c>
      <c r="D436" s="188"/>
    </row>
    <row r="437" spans="1:4" ht="21" customHeight="1">
      <c r="A437" s="180" t="s">
        <v>912</v>
      </c>
      <c r="B437" s="180" t="s">
        <v>913</v>
      </c>
      <c r="C437" s="180" t="s">
        <v>31</v>
      </c>
      <c r="D437" s="188"/>
    </row>
    <row r="438" spans="1:4" ht="21" customHeight="1">
      <c r="A438" s="190" t="s">
        <v>914</v>
      </c>
      <c r="B438" s="63" t="s">
        <v>915</v>
      </c>
      <c r="C438" s="191" t="s">
        <v>40</v>
      </c>
      <c r="D438" s="188"/>
    </row>
    <row r="439" spans="1:4" ht="21" customHeight="1">
      <c r="A439" s="190" t="s">
        <v>916</v>
      </c>
      <c r="B439" s="63" t="s">
        <v>917</v>
      </c>
      <c r="C439" s="191" t="s">
        <v>30</v>
      </c>
      <c r="D439" s="188"/>
    </row>
    <row r="440" spans="1:4" ht="21" customHeight="1">
      <c r="A440" s="190" t="s">
        <v>918</v>
      </c>
      <c r="B440" s="63" t="s">
        <v>919</v>
      </c>
      <c r="C440" s="191" t="s">
        <v>30</v>
      </c>
      <c r="D440" s="188"/>
    </row>
    <row r="441" spans="1:3" ht="21" customHeight="1">
      <c r="A441" s="180" t="s">
        <v>920</v>
      </c>
      <c r="B441" s="180" t="s">
        <v>921</v>
      </c>
      <c r="C441" s="180" t="s">
        <v>922</v>
      </c>
    </row>
    <row r="442" spans="1:3" ht="21" customHeight="1">
      <c r="A442" s="180" t="s">
        <v>923</v>
      </c>
      <c r="B442" s="180" t="s">
        <v>924</v>
      </c>
      <c r="C442" s="180" t="s">
        <v>27</v>
      </c>
    </row>
    <row r="443" spans="1:3" ht="21" customHeight="1">
      <c r="A443" s="180" t="s">
        <v>925</v>
      </c>
      <c r="B443" s="180" t="s">
        <v>926</v>
      </c>
      <c r="C443" s="180" t="s">
        <v>27</v>
      </c>
    </row>
    <row r="444" spans="1:4" ht="21" customHeight="1">
      <c r="A444" s="180" t="s">
        <v>927</v>
      </c>
      <c r="B444" s="186" t="s">
        <v>928</v>
      </c>
      <c r="C444" s="187" t="s">
        <v>242</v>
      </c>
      <c r="D444" s="188"/>
    </row>
    <row r="445" spans="1:4" ht="21" customHeight="1">
      <c r="A445" s="189" t="s">
        <v>929</v>
      </c>
      <c r="B445" s="186" t="s">
        <v>930</v>
      </c>
      <c r="C445" s="192" t="s">
        <v>157</v>
      </c>
      <c r="D445" s="188"/>
    </row>
    <row r="446" spans="1:4" ht="21" customHeight="1">
      <c r="A446" s="190" t="s">
        <v>931</v>
      </c>
      <c r="B446" s="63" t="s">
        <v>932</v>
      </c>
      <c r="C446" s="191" t="s">
        <v>73</v>
      </c>
      <c r="D446" s="188"/>
    </row>
    <row r="447" spans="1:4" ht="21" customHeight="1">
      <c r="A447" s="189" t="s">
        <v>933</v>
      </c>
      <c r="B447" s="186" t="s">
        <v>934</v>
      </c>
      <c r="C447" s="192" t="s">
        <v>188</v>
      </c>
      <c r="D447" s="188"/>
    </row>
    <row r="448" spans="1:2" ht="21" customHeight="1">
      <c r="A448" s="180" t="s">
        <v>935</v>
      </c>
      <c r="B448" s="180" t="s">
        <v>936</v>
      </c>
    </row>
    <row r="449" spans="1:4" ht="21" customHeight="1">
      <c r="A449" s="190" t="s">
        <v>937</v>
      </c>
      <c r="B449" s="63" t="s">
        <v>938</v>
      </c>
      <c r="C449" s="191" t="s">
        <v>40</v>
      </c>
      <c r="D449" s="188"/>
    </row>
    <row r="450" spans="1:3" ht="21" customHeight="1">
      <c r="A450" s="180" t="s">
        <v>939</v>
      </c>
      <c r="B450" s="180" t="s">
        <v>940</v>
      </c>
      <c r="C450" s="180" t="s">
        <v>116</v>
      </c>
    </row>
    <row r="451" spans="1:4" ht="21" customHeight="1">
      <c r="A451" s="190" t="s">
        <v>941</v>
      </c>
      <c r="B451" s="63" t="s">
        <v>942</v>
      </c>
      <c r="C451" s="191" t="s">
        <v>123</v>
      </c>
      <c r="D451" s="188"/>
    </row>
    <row r="452" spans="1:4" ht="21" customHeight="1">
      <c r="A452" s="190" t="s">
        <v>943</v>
      </c>
      <c r="B452" s="63" t="s">
        <v>944</v>
      </c>
      <c r="C452" s="191" t="s">
        <v>40</v>
      </c>
      <c r="D452" s="188"/>
    </row>
    <row r="453" spans="1:4" ht="21" customHeight="1">
      <c r="A453" s="190" t="s">
        <v>945</v>
      </c>
      <c r="B453" s="63" t="s">
        <v>946</v>
      </c>
      <c r="C453" s="191" t="s">
        <v>30</v>
      </c>
      <c r="D453" s="188"/>
    </row>
    <row r="454" spans="1:3" ht="21" customHeight="1">
      <c r="A454" s="180" t="s">
        <v>947</v>
      </c>
      <c r="B454" s="180" t="s">
        <v>948</v>
      </c>
      <c r="C454" s="180" t="s">
        <v>231</v>
      </c>
    </row>
    <row r="455" spans="1:4" ht="21" customHeight="1">
      <c r="A455" s="190" t="s">
        <v>949</v>
      </c>
      <c r="B455" s="63" t="s">
        <v>950</v>
      </c>
      <c r="C455" s="191" t="s">
        <v>27</v>
      </c>
      <c r="D455" s="188"/>
    </row>
    <row r="456" spans="1:4" ht="21" customHeight="1">
      <c r="A456" s="189" t="s">
        <v>951</v>
      </c>
      <c r="B456" s="186" t="s">
        <v>952</v>
      </c>
      <c r="C456" s="192" t="s">
        <v>157</v>
      </c>
      <c r="D456" s="188"/>
    </row>
    <row r="457" spans="1:4" ht="21" customHeight="1">
      <c r="A457" s="180" t="s">
        <v>953</v>
      </c>
      <c r="B457" s="180" t="s">
        <v>954</v>
      </c>
      <c r="C457" s="180" t="s">
        <v>31</v>
      </c>
      <c r="D457" s="188"/>
    </row>
    <row r="458" spans="1:4" ht="21" customHeight="1">
      <c r="A458" s="190" t="s">
        <v>955</v>
      </c>
      <c r="B458" s="63" t="s">
        <v>956</v>
      </c>
      <c r="C458" s="191" t="s">
        <v>30</v>
      </c>
      <c r="D458" s="188"/>
    </row>
    <row r="459" spans="1:4" ht="21" customHeight="1">
      <c r="A459" s="180" t="s">
        <v>957</v>
      </c>
      <c r="B459" s="180" t="s">
        <v>958</v>
      </c>
      <c r="C459" s="180" t="s">
        <v>27</v>
      </c>
      <c r="D459" s="188"/>
    </row>
    <row r="460" spans="1:4" ht="21" customHeight="1">
      <c r="A460" s="180" t="s">
        <v>959</v>
      </c>
      <c r="B460" s="180" t="s">
        <v>960</v>
      </c>
      <c r="C460" s="180" t="s">
        <v>30</v>
      </c>
      <c r="D460" s="188"/>
    </row>
    <row r="461" spans="1:4" ht="21" customHeight="1">
      <c r="A461" s="180" t="s">
        <v>961</v>
      </c>
      <c r="B461" s="186" t="s">
        <v>962</v>
      </c>
      <c r="C461" s="187" t="s">
        <v>68</v>
      </c>
      <c r="D461" s="188"/>
    </row>
    <row r="462" spans="1:4" ht="21" customHeight="1">
      <c r="A462" s="190" t="s">
        <v>963</v>
      </c>
      <c r="B462" s="63" t="s">
        <v>964</v>
      </c>
      <c r="C462" s="191" t="s">
        <v>30</v>
      </c>
      <c r="D462" s="188"/>
    </row>
    <row r="463" spans="1:4" ht="21" customHeight="1">
      <c r="A463" s="189" t="s">
        <v>965</v>
      </c>
      <c r="B463" s="186" t="s">
        <v>966</v>
      </c>
      <c r="C463" s="187" t="s">
        <v>274</v>
      </c>
      <c r="D463" s="188"/>
    </row>
    <row r="464" spans="1:4" ht="21" customHeight="1">
      <c r="A464" s="189" t="s">
        <v>967</v>
      </c>
      <c r="B464" s="186" t="s">
        <v>968</v>
      </c>
      <c r="C464" s="187" t="s">
        <v>11</v>
      </c>
      <c r="D464" s="188"/>
    </row>
    <row r="465" spans="1:4" ht="21" customHeight="1">
      <c r="A465" s="180" t="s">
        <v>969</v>
      </c>
      <c r="B465" s="180" t="s">
        <v>11</v>
      </c>
      <c r="C465" s="180" t="s">
        <v>123</v>
      </c>
      <c r="D465" s="188"/>
    </row>
    <row r="466" spans="1:4" ht="21" customHeight="1">
      <c r="A466" s="180" t="s">
        <v>970</v>
      </c>
      <c r="B466" s="186" t="s">
        <v>971</v>
      </c>
      <c r="C466" s="187" t="s">
        <v>11</v>
      </c>
      <c r="D466" s="188"/>
    </row>
    <row r="467" spans="1:3" ht="21" customHeight="1">
      <c r="A467" s="180" t="s">
        <v>972</v>
      </c>
      <c r="B467" s="180" t="s">
        <v>973</v>
      </c>
      <c r="C467" s="180" t="s">
        <v>123</v>
      </c>
    </row>
    <row r="468" spans="1:4" ht="21" customHeight="1">
      <c r="A468" s="180" t="s">
        <v>974</v>
      </c>
      <c r="B468" s="186" t="s">
        <v>975</v>
      </c>
      <c r="C468" s="187" t="s">
        <v>68</v>
      </c>
      <c r="D468" s="188"/>
    </row>
    <row r="469" spans="1:4" ht="21" customHeight="1">
      <c r="A469" s="189" t="s">
        <v>976</v>
      </c>
      <c r="B469" s="186" t="s">
        <v>977</v>
      </c>
      <c r="C469" s="187" t="s">
        <v>68</v>
      </c>
      <c r="D469" s="188"/>
    </row>
    <row r="470" spans="1:4" ht="21" customHeight="1">
      <c r="A470" s="190" t="s">
        <v>978</v>
      </c>
      <c r="B470" s="63" t="s">
        <v>979</v>
      </c>
      <c r="C470" s="191" t="s">
        <v>30</v>
      </c>
      <c r="D470" s="188"/>
    </row>
    <row r="471" spans="1:4" ht="21" customHeight="1">
      <c r="A471" s="190" t="s">
        <v>980</v>
      </c>
      <c r="B471" s="63" t="s">
        <v>981</v>
      </c>
      <c r="C471" s="191" t="s">
        <v>27</v>
      </c>
      <c r="D471" s="188"/>
    </row>
    <row r="472" spans="1:4" ht="21" customHeight="1">
      <c r="A472" s="190" t="s">
        <v>982</v>
      </c>
      <c r="B472" s="63" t="s">
        <v>983</v>
      </c>
      <c r="C472" s="191" t="s">
        <v>30</v>
      </c>
      <c r="D472" s="188"/>
    </row>
    <row r="473" spans="1:4" ht="21" customHeight="1">
      <c r="A473" s="189" t="s">
        <v>984</v>
      </c>
      <c r="B473" s="186" t="s">
        <v>985</v>
      </c>
      <c r="C473" s="192" t="s">
        <v>31</v>
      </c>
      <c r="D473" s="188"/>
    </row>
    <row r="474" spans="1:3" ht="21" customHeight="1">
      <c r="A474" s="180" t="s">
        <v>986</v>
      </c>
      <c r="B474" s="180" t="s">
        <v>987</v>
      </c>
      <c r="C474" s="180" t="s">
        <v>27</v>
      </c>
    </row>
    <row r="475" spans="1:4" ht="21" customHeight="1">
      <c r="A475" s="180" t="s">
        <v>988</v>
      </c>
      <c r="B475" s="180" t="s">
        <v>989</v>
      </c>
      <c r="C475" s="180" t="s">
        <v>73</v>
      </c>
      <c r="D475" s="188"/>
    </row>
    <row r="476" spans="1:3" ht="21" customHeight="1">
      <c r="A476" s="180" t="s">
        <v>990</v>
      </c>
      <c r="B476" s="180" t="s">
        <v>991</v>
      </c>
      <c r="C476" s="180" t="s">
        <v>992</v>
      </c>
    </row>
    <row r="477" spans="1:4" ht="21" customHeight="1">
      <c r="A477" s="180" t="s">
        <v>993</v>
      </c>
      <c r="B477" s="180" t="s">
        <v>994</v>
      </c>
      <c r="C477" s="180" t="s">
        <v>123</v>
      </c>
      <c r="D477" s="188"/>
    </row>
    <row r="478" spans="1:4" ht="21" customHeight="1">
      <c r="A478" s="190" t="s">
        <v>995</v>
      </c>
      <c r="B478" s="63" t="s">
        <v>996</v>
      </c>
      <c r="C478" s="191" t="s">
        <v>73</v>
      </c>
      <c r="D478" s="188"/>
    </row>
    <row r="479" spans="1:4" ht="21" customHeight="1">
      <c r="A479" s="190" t="s">
        <v>997</v>
      </c>
      <c r="B479" s="63" t="s">
        <v>998</v>
      </c>
      <c r="C479" s="191" t="s">
        <v>17</v>
      </c>
      <c r="D479" s="188"/>
    </row>
    <row r="480" spans="1:4" ht="21" customHeight="1">
      <c r="A480" s="180" t="s">
        <v>999</v>
      </c>
      <c r="B480" s="186" t="s">
        <v>1000</v>
      </c>
      <c r="C480" s="187" t="s">
        <v>6</v>
      </c>
      <c r="D480" s="188"/>
    </row>
    <row r="481" spans="1:3" ht="21" customHeight="1">
      <c r="A481" s="180" t="s">
        <v>1001</v>
      </c>
      <c r="B481" s="180" t="s">
        <v>1002</v>
      </c>
      <c r="C481" s="180" t="s">
        <v>17</v>
      </c>
    </row>
    <row r="482" spans="1:3" ht="21" customHeight="1">
      <c r="A482" s="180" t="s">
        <v>1003</v>
      </c>
      <c r="B482" s="180" t="s">
        <v>1004</v>
      </c>
      <c r="C482" s="180" t="s">
        <v>123</v>
      </c>
    </row>
    <row r="483" spans="1:4" ht="21" customHeight="1">
      <c r="A483" s="190" t="s">
        <v>1005</v>
      </c>
      <c r="B483" s="63" t="s">
        <v>1006</v>
      </c>
      <c r="C483" s="191" t="s">
        <v>40</v>
      </c>
      <c r="D483" s="188"/>
    </row>
    <row r="484" spans="1:4" ht="21" customHeight="1">
      <c r="A484" s="189" t="s">
        <v>1007</v>
      </c>
      <c r="B484" s="189" t="s">
        <v>1008</v>
      </c>
      <c r="C484" s="192" t="s">
        <v>157</v>
      </c>
      <c r="D484" s="188"/>
    </row>
    <row r="485" spans="1:4" ht="21" customHeight="1">
      <c r="A485" s="190" t="s">
        <v>1009</v>
      </c>
      <c r="B485" s="63" t="s">
        <v>1010</v>
      </c>
      <c r="C485" s="191" t="s">
        <v>40</v>
      </c>
      <c r="D485" s="188"/>
    </row>
    <row r="486" spans="1:4" ht="21" customHeight="1">
      <c r="A486" s="180" t="s">
        <v>1011</v>
      </c>
      <c r="B486" s="186" t="s">
        <v>1012</v>
      </c>
      <c r="C486" s="187" t="s">
        <v>85</v>
      </c>
      <c r="D486" s="188"/>
    </row>
    <row r="487" spans="1:4" ht="21" customHeight="1">
      <c r="A487" s="189" t="s">
        <v>1013</v>
      </c>
      <c r="B487" s="186" t="s">
        <v>1014</v>
      </c>
      <c r="C487" s="192" t="s">
        <v>45</v>
      </c>
      <c r="D487" s="188"/>
    </row>
    <row r="488" spans="1:4" ht="21" customHeight="1">
      <c r="A488" s="180" t="s">
        <v>1015</v>
      </c>
      <c r="B488" s="180" t="s">
        <v>1016</v>
      </c>
      <c r="C488" s="180" t="s">
        <v>17</v>
      </c>
      <c r="D488" s="188"/>
    </row>
    <row r="489" spans="1:4" ht="21" customHeight="1">
      <c r="A489" s="180" t="s">
        <v>1017</v>
      </c>
      <c r="B489" s="180" t="s">
        <v>1018</v>
      </c>
      <c r="C489" s="180" t="s">
        <v>765</v>
      </c>
      <c r="D489" s="188"/>
    </row>
    <row r="490" spans="1:4" ht="21" customHeight="1">
      <c r="A490" s="190" t="s">
        <v>1019</v>
      </c>
      <c r="B490" s="63" t="s">
        <v>1020</v>
      </c>
      <c r="C490" s="191" t="s">
        <v>30</v>
      </c>
      <c r="D490" s="188"/>
    </row>
    <row r="491" spans="1:4" ht="21" customHeight="1">
      <c r="A491" s="180" t="s">
        <v>1021</v>
      </c>
      <c r="B491" s="180" t="s">
        <v>1022</v>
      </c>
      <c r="C491" s="180" t="s">
        <v>73</v>
      </c>
      <c r="D491" s="188"/>
    </row>
    <row r="492" spans="1:3" ht="21" customHeight="1">
      <c r="A492" s="180" t="s">
        <v>1023</v>
      </c>
      <c r="B492" s="180" t="s">
        <v>1024</v>
      </c>
      <c r="C492" s="180" t="s">
        <v>27</v>
      </c>
    </row>
    <row r="493" spans="1:4" ht="21" customHeight="1">
      <c r="A493" s="189" t="s">
        <v>1025</v>
      </c>
      <c r="B493" s="186" t="s">
        <v>1026</v>
      </c>
      <c r="C493" s="192" t="s">
        <v>45</v>
      </c>
      <c r="D493" s="188"/>
    </row>
    <row r="494" spans="1:3" ht="21" customHeight="1">
      <c r="A494" s="180" t="s">
        <v>1027</v>
      </c>
      <c r="B494" s="180" t="s">
        <v>1028</v>
      </c>
      <c r="C494" s="180" t="s">
        <v>123</v>
      </c>
    </row>
    <row r="495" spans="1:3" ht="21" customHeight="1">
      <c r="A495" s="180" t="s">
        <v>1029</v>
      </c>
      <c r="B495" s="180" t="s">
        <v>1030</v>
      </c>
      <c r="C495" s="180" t="s">
        <v>88</v>
      </c>
    </row>
    <row r="496" spans="1:4" ht="21" customHeight="1">
      <c r="A496" s="189" t="s">
        <v>1031</v>
      </c>
      <c r="B496" s="186" t="s">
        <v>1032</v>
      </c>
      <c r="C496" s="192" t="s">
        <v>188</v>
      </c>
      <c r="D496" s="188"/>
    </row>
    <row r="497" spans="1:4" ht="21" customHeight="1">
      <c r="A497" s="190" t="s">
        <v>1033</v>
      </c>
      <c r="B497" s="63" t="s">
        <v>1034</v>
      </c>
      <c r="C497" s="191" t="s">
        <v>30</v>
      </c>
      <c r="D497" s="188"/>
    </row>
    <row r="498" spans="1:4" ht="21" customHeight="1">
      <c r="A498" s="190" t="s">
        <v>1035</v>
      </c>
      <c r="B498" s="63" t="s">
        <v>1036</v>
      </c>
      <c r="C498" s="191" t="s">
        <v>17</v>
      </c>
      <c r="D498" s="188"/>
    </row>
    <row r="499" spans="1:4" ht="21" customHeight="1">
      <c r="A499" s="190" t="s">
        <v>1037</v>
      </c>
      <c r="B499" s="63" t="s">
        <v>1038</v>
      </c>
      <c r="C499" s="191" t="s">
        <v>123</v>
      </c>
      <c r="D499" s="188"/>
    </row>
    <row r="500" spans="1:4" ht="21" customHeight="1">
      <c r="A500" s="190" t="s">
        <v>1039</v>
      </c>
      <c r="B500" s="63" t="s">
        <v>1040</v>
      </c>
      <c r="C500" s="191" t="s">
        <v>30</v>
      </c>
      <c r="D500" s="188"/>
    </row>
    <row r="501" spans="1:4" ht="21" customHeight="1">
      <c r="A501" s="190" t="s">
        <v>1041</v>
      </c>
      <c r="B501" s="63" t="s">
        <v>1042</v>
      </c>
      <c r="C501" s="191" t="s">
        <v>73</v>
      </c>
      <c r="D501" s="188"/>
    </row>
    <row r="502" spans="1:4" ht="21" customHeight="1">
      <c r="A502" s="190" t="s">
        <v>1043</v>
      </c>
      <c r="B502" s="63" t="s">
        <v>1044</v>
      </c>
      <c r="C502" s="191" t="s">
        <v>123</v>
      </c>
      <c r="D502" s="188"/>
    </row>
    <row r="503" spans="1:3" ht="21" customHeight="1">
      <c r="A503" s="180" t="s">
        <v>1045</v>
      </c>
      <c r="B503" s="180" t="s">
        <v>1046</v>
      </c>
      <c r="C503" s="180" t="s">
        <v>30</v>
      </c>
    </row>
    <row r="504" spans="1:4" ht="21" customHeight="1">
      <c r="A504" s="180" t="s">
        <v>1047</v>
      </c>
      <c r="B504" s="186" t="s">
        <v>1048</v>
      </c>
      <c r="C504" s="187" t="s">
        <v>11</v>
      </c>
      <c r="D504" s="188"/>
    </row>
    <row r="505" spans="1:4" ht="21" customHeight="1">
      <c r="A505" s="180" t="s">
        <v>1049</v>
      </c>
      <c r="B505" s="180" t="s">
        <v>1050</v>
      </c>
      <c r="C505" s="180" t="s">
        <v>31</v>
      </c>
      <c r="D505" s="188"/>
    </row>
    <row r="506" spans="1:4" ht="21" customHeight="1">
      <c r="A506" s="190" t="s">
        <v>1051</v>
      </c>
      <c r="B506" s="63" t="s">
        <v>123</v>
      </c>
      <c r="C506" s="191" t="s">
        <v>123</v>
      </c>
      <c r="D506" s="188"/>
    </row>
    <row r="507" spans="1:3" ht="21" customHeight="1">
      <c r="A507" s="180" t="s">
        <v>1052</v>
      </c>
      <c r="B507" s="180" t="s">
        <v>1053</v>
      </c>
      <c r="C507" s="180" t="s">
        <v>27</v>
      </c>
    </row>
    <row r="508" spans="1:4" ht="21" customHeight="1">
      <c r="A508" s="180" t="s">
        <v>1054</v>
      </c>
      <c r="B508" s="180" t="s">
        <v>1055</v>
      </c>
      <c r="C508" s="180" t="s">
        <v>45</v>
      </c>
      <c r="D508" s="188"/>
    </row>
    <row r="509" spans="1:4" ht="21" customHeight="1">
      <c r="A509" s="180" t="s">
        <v>1056</v>
      </c>
      <c r="B509" s="180" t="s">
        <v>1057</v>
      </c>
      <c r="C509" s="180" t="s">
        <v>17</v>
      </c>
      <c r="D509" s="188"/>
    </row>
    <row r="510" spans="1:3" ht="21" customHeight="1">
      <c r="A510" s="180" t="s">
        <v>1058</v>
      </c>
      <c r="B510" s="180" t="s">
        <v>1059</v>
      </c>
      <c r="C510" s="180" t="s">
        <v>37</v>
      </c>
    </row>
    <row r="511" spans="1:4" ht="21" customHeight="1">
      <c r="A511" s="190" t="s">
        <v>1060</v>
      </c>
      <c r="B511" s="63" t="s">
        <v>1061</v>
      </c>
      <c r="C511" s="191" t="s">
        <v>73</v>
      </c>
      <c r="D511" s="188"/>
    </row>
    <row r="512" spans="1:3" ht="21" customHeight="1">
      <c r="A512" s="180" t="s">
        <v>1062</v>
      </c>
      <c r="B512" s="180" t="s">
        <v>1063</v>
      </c>
      <c r="C512" s="180" t="s">
        <v>27</v>
      </c>
    </row>
    <row r="513" spans="1:3" ht="21" customHeight="1">
      <c r="A513" s="180" t="s">
        <v>1064</v>
      </c>
      <c r="B513" s="180" t="s">
        <v>1065</v>
      </c>
      <c r="C513" s="180" t="s">
        <v>1066</v>
      </c>
    </row>
    <row r="514" spans="1:4" ht="21" customHeight="1">
      <c r="A514" s="190" t="s">
        <v>1067</v>
      </c>
      <c r="B514" s="63" t="s">
        <v>1068</v>
      </c>
      <c r="C514" s="191" t="s">
        <v>30</v>
      </c>
      <c r="D514" s="188"/>
    </row>
    <row r="515" spans="1:4" ht="21" customHeight="1">
      <c r="A515" s="190" t="s">
        <v>1069</v>
      </c>
      <c r="B515" s="63" t="s">
        <v>1070</v>
      </c>
      <c r="C515" s="191" t="s">
        <v>17</v>
      </c>
      <c r="D515" s="188"/>
    </row>
    <row r="516" spans="1:4" ht="21" customHeight="1">
      <c r="A516" s="180" t="s">
        <v>1071</v>
      </c>
      <c r="B516" s="180" t="s">
        <v>1072</v>
      </c>
      <c r="C516" s="180" t="s">
        <v>27</v>
      </c>
      <c r="D516" s="188"/>
    </row>
    <row r="517" spans="1:4" ht="21" customHeight="1">
      <c r="A517" s="180" t="s">
        <v>1073</v>
      </c>
      <c r="B517" s="186" t="s">
        <v>1074</v>
      </c>
      <c r="C517" s="187" t="s">
        <v>11</v>
      </c>
      <c r="D517" s="188"/>
    </row>
    <row r="518" spans="1:3" ht="21" customHeight="1">
      <c r="A518" s="180" t="s">
        <v>1075</v>
      </c>
      <c r="B518" s="180" t="s">
        <v>1076</v>
      </c>
      <c r="C518" s="180" t="s">
        <v>992</v>
      </c>
    </row>
    <row r="519" spans="1:4" ht="21" customHeight="1">
      <c r="A519" s="190" t="s">
        <v>1077</v>
      </c>
      <c r="B519" s="63" t="s">
        <v>1078</v>
      </c>
      <c r="C519" s="191" t="s">
        <v>17</v>
      </c>
      <c r="D519" s="188"/>
    </row>
    <row r="520" spans="1:3" ht="21" customHeight="1">
      <c r="A520" s="180" t="s">
        <v>1079</v>
      </c>
      <c r="B520" s="180" t="s">
        <v>1080</v>
      </c>
      <c r="C520" s="180" t="s">
        <v>17</v>
      </c>
    </row>
    <row r="521" spans="1:4" ht="21" customHeight="1">
      <c r="A521" s="190" t="s">
        <v>1081</v>
      </c>
      <c r="B521" s="63" t="s">
        <v>1082</v>
      </c>
      <c r="C521" s="191" t="s">
        <v>30</v>
      </c>
      <c r="D521" s="188"/>
    </row>
    <row r="522" spans="1:4" ht="21" customHeight="1">
      <c r="A522" s="189" t="s">
        <v>1083</v>
      </c>
      <c r="B522" s="186" t="s">
        <v>1084</v>
      </c>
      <c r="C522" s="187" t="s">
        <v>24</v>
      </c>
      <c r="D522" s="188"/>
    </row>
    <row r="523" spans="1:4" ht="21" customHeight="1">
      <c r="A523" s="180" t="s">
        <v>1085</v>
      </c>
      <c r="B523" s="180" t="s">
        <v>1086</v>
      </c>
      <c r="C523" s="180" t="s">
        <v>30</v>
      </c>
      <c r="D523" s="188"/>
    </row>
    <row r="524" spans="1:4" ht="21" customHeight="1">
      <c r="A524" s="190" t="s">
        <v>1087</v>
      </c>
      <c r="B524" s="63" t="s">
        <v>1088</v>
      </c>
      <c r="C524" s="191" t="s">
        <v>123</v>
      </c>
      <c r="D524" s="188"/>
    </row>
    <row r="525" spans="1:3" ht="21" customHeight="1">
      <c r="A525" s="180" t="s">
        <v>1089</v>
      </c>
      <c r="B525" s="180" t="s">
        <v>1090</v>
      </c>
      <c r="C525" s="180" t="s">
        <v>73</v>
      </c>
    </row>
    <row r="526" spans="1:4" ht="21" customHeight="1">
      <c r="A526" s="190" t="s">
        <v>1091</v>
      </c>
      <c r="B526" s="63" t="s">
        <v>1092</v>
      </c>
      <c r="C526" s="191" t="s">
        <v>30</v>
      </c>
      <c r="D526" s="188"/>
    </row>
    <row r="527" spans="1:4" ht="21" customHeight="1">
      <c r="A527" s="189" t="s">
        <v>1093</v>
      </c>
      <c r="B527" s="186" t="s">
        <v>1094</v>
      </c>
      <c r="C527" s="192" t="s">
        <v>157</v>
      </c>
      <c r="D527" s="188"/>
    </row>
    <row r="528" spans="1:4" ht="21" customHeight="1">
      <c r="A528" s="180" t="s">
        <v>1095</v>
      </c>
      <c r="B528" s="186" t="s">
        <v>1096</v>
      </c>
      <c r="C528" s="187" t="s">
        <v>274</v>
      </c>
      <c r="D528" s="188"/>
    </row>
    <row r="529" spans="1:4" ht="21" customHeight="1">
      <c r="A529" s="189" t="s">
        <v>1097</v>
      </c>
      <c r="B529" s="186" t="s">
        <v>1098</v>
      </c>
      <c r="C529" s="192" t="s">
        <v>157</v>
      </c>
      <c r="D529" s="188"/>
    </row>
    <row r="530" spans="1:4" ht="21" customHeight="1">
      <c r="A530" s="190" t="s">
        <v>1099</v>
      </c>
      <c r="B530" s="63" t="s">
        <v>1100</v>
      </c>
      <c r="C530" s="191" t="s">
        <v>17</v>
      </c>
      <c r="D530" s="188"/>
    </row>
    <row r="531" spans="1:4" ht="21" customHeight="1">
      <c r="A531" s="190" t="s">
        <v>1101</v>
      </c>
      <c r="B531" s="63" t="s">
        <v>1102</v>
      </c>
      <c r="C531" s="191" t="s">
        <v>27</v>
      </c>
      <c r="D531" s="188"/>
    </row>
    <row r="532" spans="1:4" ht="21" customHeight="1">
      <c r="A532" s="180" t="s">
        <v>1103</v>
      </c>
      <c r="B532" s="180" t="s">
        <v>1104</v>
      </c>
      <c r="C532" s="180" t="s">
        <v>116</v>
      </c>
      <c r="D532" s="188"/>
    </row>
    <row r="533" spans="1:2" ht="21" customHeight="1">
      <c r="A533" s="180" t="s">
        <v>1105</v>
      </c>
      <c r="B533" s="180" t="s">
        <v>1106</v>
      </c>
    </row>
    <row r="534" spans="1:4" ht="21" customHeight="1">
      <c r="A534" s="189" t="s">
        <v>1107</v>
      </c>
      <c r="B534" s="186" t="s">
        <v>1108</v>
      </c>
      <c r="C534" s="192" t="s">
        <v>45</v>
      </c>
      <c r="D534" s="188"/>
    </row>
    <row r="535" spans="1:3" ht="21" customHeight="1">
      <c r="A535" s="180" t="s">
        <v>1109</v>
      </c>
      <c r="B535" s="180" t="s">
        <v>1110</v>
      </c>
      <c r="C535" s="180" t="s">
        <v>27</v>
      </c>
    </row>
    <row r="536" spans="1:4" ht="21" customHeight="1">
      <c r="A536" s="180" t="s">
        <v>1111</v>
      </c>
      <c r="B536" s="186" t="s">
        <v>1112</v>
      </c>
      <c r="C536" s="187" t="s">
        <v>24</v>
      </c>
      <c r="D536" s="188"/>
    </row>
    <row r="537" spans="1:4" ht="21" customHeight="1">
      <c r="A537" s="190" t="s">
        <v>1113</v>
      </c>
      <c r="B537" s="63" t="s">
        <v>1114</v>
      </c>
      <c r="C537" s="191" t="s">
        <v>40</v>
      </c>
      <c r="D537" s="188"/>
    </row>
    <row r="538" spans="1:3" ht="21" customHeight="1">
      <c r="A538" s="180" t="s">
        <v>1115</v>
      </c>
      <c r="B538" s="180" t="s">
        <v>1116</v>
      </c>
      <c r="C538" s="180" t="s">
        <v>405</v>
      </c>
    </row>
    <row r="539" spans="1:4" ht="21" customHeight="1">
      <c r="A539" s="189" t="s">
        <v>1117</v>
      </c>
      <c r="B539" s="186" t="s">
        <v>1118</v>
      </c>
      <c r="C539" s="192" t="s">
        <v>157</v>
      </c>
      <c r="D539" s="188"/>
    </row>
    <row r="540" spans="1:4" ht="21" customHeight="1">
      <c r="A540" s="190" t="s">
        <v>1119</v>
      </c>
      <c r="B540" s="63" t="s">
        <v>1120</v>
      </c>
      <c r="C540" s="191" t="s">
        <v>30</v>
      </c>
      <c r="D540" s="188"/>
    </row>
    <row r="541" spans="1:4" ht="21" customHeight="1">
      <c r="A541" s="190" t="s">
        <v>1121</v>
      </c>
      <c r="B541" s="63" t="s">
        <v>1122</v>
      </c>
      <c r="C541" s="191" t="s">
        <v>73</v>
      </c>
      <c r="D541" s="188"/>
    </row>
    <row r="542" spans="1:3" ht="21" customHeight="1">
      <c r="A542" s="180" t="s">
        <v>1123</v>
      </c>
      <c r="B542" s="180" t="s">
        <v>1124</v>
      </c>
      <c r="C542" s="180" t="s">
        <v>17</v>
      </c>
    </row>
    <row r="543" spans="1:3" ht="21" customHeight="1">
      <c r="A543" s="180" t="s">
        <v>1125</v>
      </c>
      <c r="B543" s="180" t="s">
        <v>1126</v>
      </c>
      <c r="C543" s="180" t="s">
        <v>135</v>
      </c>
    </row>
    <row r="544" spans="1:4" ht="21" customHeight="1">
      <c r="A544" s="180" t="s">
        <v>1127</v>
      </c>
      <c r="B544" s="186" t="s">
        <v>1128</v>
      </c>
      <c r="C544" s="187" t="s">
        <v>24</v>
      </c>
      <c r="D544" s="188"/>
    </row>
    <row r="545" spans="1:3" ht="21" customHeight="1">
      <c r="A545" s="180" t="s">
        <v>1129</v>
      </c>
      <c r="B545" s="180" t="s">
        <v>1130</v>
      </c>
      <c r="C545" s="180" t="s">
        <v>116</v>
      </c>
    </row>
    <row r="546" spans="1:4" ht="21" customHeight="1">
      <c r="A546" s="190" t="s">
        <v>1131</v>
      </c>
      <c r="B546" s="63" t="s">
        <v>1132</v>
      </c>
      <c r="C546" s="191" t="s">
        <v>27</v>
      </c>
      <c r="D546" s="188"/>
    </row>
    <row r="547" spans="1:3" ht="21" customHeight="1">
      <c r="A547" s="180" t="s">
        <v>1133</v>
      </c>
      <c r="B547" s="180" t="s">
        <v>1134</v>
      </c>
      <c r="C547" s="180" t="s">
        <v>27</v>
      </c>
    </row>
    <row r="548" spans="1:4" ht="21" customHeight="1">
      <c r="A548" s="180" t="s">
        <v>1135</v>
      </c>
      <c r="B548" s="180" t="s">
        <v>1136</v>
      </c>
      <c r="C548" s="180" t="s">
        <v>27</v>
      </c>
      <c r="D548" s="188"/>
    </row>
    <row r="549" spans="1:4" ht="21" customHeight="1">
      <c r="A549" s="190" t="s">
        <v>1137</v>
      </c>
      <c r="B549" s="63" t="s">
        <v>1138</v>
      </c>
      <c r="C549" s="191" t="s">
        <v>27</v>
      </c>
      <c r="D549" s="188"/>
    </row>
    <row r="550" spans="1:3" ht="21" customHeight="1">
      <c r="A550" s="180" t="s">
        <v>1139</v>
      </c>
      <c r="B550" s="180" t="s">
        <v>1140</v>
      </c>
      <c r="C550" s="180" t="s">
        <v>27</v>
      </c>
    </row>
    <row r="551" spans="1:3" ht="21" customHeight="1">
      <c r="A551" s="180" t="s">
        <v>1141</v>
      </c>
      <c r="B551" s="180" t="s">
        <v>1142</v>
      </c>
      <c r="C551" s="180" t="s">
        <v>27</v>
      </c>
    </row>
    <row r="552" spans="1:4" ht="21" customHeight="1">
      <c r="A552" s="190" t="s">
        <v>1143</v>
      </c>
      <c r="B552" s="63" t="s">
        <v>1144</v>
      </c>
      <c r="C552" s="191" t="s">
        <v>27</v>
      </c>
      <c r="D552" s="188"/>
    </row>
    <row r="553" spans="1:4" ht="21" customHeight="1">
      <c r="A553" s="190" t="s">
        <v>1145</v>
      </c>
      <c r="B553" s="63" t="s">
        <v>1146</v>
      </c>
      <c r="C553" s="191" t="s">
        <v>27</v>
      </c>
      <c r="D553" s="188"/>
    </row>
    <row r="554" spans="1:4" ht="21" customHeight="1">
      <c r="A554" s="190" t="s">
        <v>1147</v>
      </c>
      <c r="B554" s="63" t="s">
        <v>1148</v>
      </c>
      <c r="C554" s="191" t="s">
        <v>27</v>
      </c>
      <c r="D554" s="188"/>
    </row>
    <row r="555" spans="1:4" ht="21" customHeight="1">
      <c r="A555" s="190" t="s">
        <v>1149</v>
      </c>
      <c r="B555" s="63" t="s">
        <v>1150</v>
      </c>
      <c r="C555" s="191" t="s">
        <v>27</v>
      </c>
      <c r="D555" s="188"/>
    </row>
    <row r="556" spans="1:4" ht="21" customHeight="1">
      <c r="A556" s="190" t="s">
        <v>1151</v>
      </c>
      <c r="B556" s="63" t="s">
        <v>1152</v>
      </c>
      <c r="C556" s="191" t="s">
        <v>27</v>
      </c>
      <c r="D556" s="188"/>
    </row>
    <row r="557" spans="1:4" ht="21" customHeight="1">
      <c r="A557" s="180" t="s">
        <v>1153</v>
      </c>
      <c r="B557" s="180" t="s">
        <v>1154</v>
      </c>
      <c r="C557" s="180" t="s">
        <v>27</v>
      </c>
      <c r="D557" s="188"/>
    </row>
    <row r="558" spans="1:4" ht="21" customHeight="1">
      <c r="A558" s="190" t="s">
        <v>1155</v>
      </c>
      <c r="B558" s="63" t="s">
        <v>1156</v>
      </c>
      <c r="C558" s="191" t="s">
        <v>27</v>
      </c>
      <c r="D558" s="188"/>
    </row>
    <row r="559" spans="1:3" ht="21" customHeight="1">
      <c r="A559" s="180" t="s">
        <v>1157</v>
      </c>
      <c r="B559" s="180" t="s">
        <v>1158</v>
      </c>
      <c r="C559" s="180" t="s">
        <v>27</v>
      </c>
    </row>
    <row r="560" spans="1:4" ht="21" customHeight="1">
      <c r="A560" s="190" t="s">
        <v>1159</v>
      </c>
      <c r="B560" s="63" t="s">
        <v>1160</v>
      </c>
      <c r="C560" s="191" t="s">
        <v>27</v>
      </c>
      <c r="D560" s="188"/>
    </row>
    <row r="561" spans="1:4" ht="21" customHeight="1">
      <c r="A561" s="190" t="s">
        <v>1161</v>
      </c>
      <c r="B561" s="63" t="s">
        <v>1162</v>
      </c>
      <c r="C561" s="191" t="s">
        <v>27</v>
      </c>
      <c r="D561" s="188"/>
    </row>
    <row r="562" spans="1:4" ht="21" customHeight="1">
      <c r="A562" s="190" t="s">
        <v>1163</v>
      </c>
      <c r="B562" s="63" t="s">
        <v>1164</v>
      </c>
      <c r="C562" s="191" t="s">
        <v>30</v>
      </c>
      <c r="D562" s="188"/>
    </row>
    <row r="563" spans="1:4" ht="21" customHeight="1">
      <c r="A563" s="190" t="s">
        <v>1165</v>
      </c>
      <c r="B563" s="63" t="s">
        <v>1166</v>
      </c>
      <c r="C563" s="191" t="s">
        <v>27</v>
      </c>
      <c r="D563" s="188"/>
    </row>
    <row r="564" spans="1:3" ht="21" customHeight="1">
      <c r="A564" s="180" t="s">
        <v>1167</v>
      </c>
      <c r="B564" s="180" t="s">
        <v>1168</v>
      </c>
      <c r="C564" s="180" t="s">
        <v>57</v>
      </c>
    </row>
    <row r="565" spans="1:4" ht="21" customHeight="1">
      <c r="A565" s="190" t="s">
        <v>1169</v>
      </c>
      <c r="B565" s="63" t="s">
        <v>1170</v>
      </c>
      <c r="C565" s="191" t="s">
        <v>27</v>
      </c>
      <c r="D565" s="188"/>
    </row>
    <row r="566" spans="1:4" ht="21" customHeight="1">
      <c r="A566" s="190" t="s">
        <v>1171</v>
      </c>
      <c r="B566" s="63" t="s">
        <v>1172</v>
      </c>
      <c r="C566" s="191" t="s">
        <v>30</v>
      </c>
      <c r="D566" s="188"/>
    </row>
    <row r="567" spans="1:3" ht="21" customHeight="1">
      <c r="A567" s="180" t="s">
        <v>1173</v>
      </c>
      <c r="B567" s="180" t="s">
        <v>1174</v>
      </c>
      <c r="C567" s="180" t="s">
        <v>116</v>
      </c>
    </row>
    <row r="568" spans="1:4" ht="21" customHeight="1">
      <c r="A568" s="180" t="s">
        <v>1175</v>
      </c>
      <c r="B568" s="186" t="s">
        <v>1176</v>
      </c>
      <c r="C568" s="187" t="s">
        <v>24</v>
      </c>
      <c r="D568" s="188"/>
    </row>
    <row r="569" spans="1:4" ht="21" customHeight="1">
      <c r="A569" s="190" t="s">
        <v>1177</v>
      </c>
      <c r="B569" s="63" t="s">
        <v>1178</v>
      </c>
      <c r="C569" s="191" t="s">
        <v>17</v>
      </c>
      <c r="D569" s="188"/>
    </row>
    <row r="570" spans="1:4" ht="21" customHeight="1">
      <c r="A570" s="189" t="s">
        <v>1179</v>
      </c>
      <c r="B570" s="186" t="s">
        <v>1180</v>
      </c>
      <c r="C570" s="192" t="s">
        <v>157</v>
      </c>
      <c r="D570" s="188"/>
    </row>
    <row r="571" spans="1:4" ht="21" customHeight="1">
      <c r="A571" s="180" t="s">
        <v>1181</v>
      </c>
      <c r="B571" s="180" t="s">
        <v>1182</v>
      </c>
      <c r="C571" s="180" t="s">
        <v>6</v>
      </c>
      <c r="D571" s="188"/>
    </row>
    <row r="572" spans="1:4" ht="21" customHeight="1">
      <c r="A572" s="180" t="s">
        <v>1183</v>
      </c>
      <c r="B572" s="186" t="s">
        <v>1184</v>
      </c>
      <c r="C572" s="187" t="s">
        <v>242</v>
      </c>
      <c r="D572" s="188"/>
    </row>
    <row r="573" spans="1:4" ht="21" customHeight="1">
      <c r="A573" s="180" t="s">
        <v>1185</v>
      </c>
      <c r="B573" s="186" t="s">
        <v>1186</v>
      </c>
      <c r="C573" s="187" t="s">
        <v>11</v>
      </c>
      <c r="D573" s="188"/>
    </row>
    <row r="574" spans="1:4" ht="21" customHeight="1">
      <c r="A574" s="180" t="s">
        <v>1187</v>
      </c>
      <c r="B574" s="186" t="s">
        <v>1188</v>
      </c>
      <c r="C574" s="187" t="s">
        <v>242</v>
      </c>
      <c r="D574" s="188"/>
    </row>
    <row r="575" spans="1:4" ht="21" customHeight="1">
      <c r="A575" s="180" t="s">
        <v>1189</v>
      </c>
      <c r="B575" s="180" t="s">
        <v>1190</v>
      </c>
      <c r="C575" s="180" t="s">
        <v>17</v>
      </c>
      <c r="D575" s="188"/>
    </row>
    <row r="576" spans="1:3" ht="21" customHeight="1">
      <c r="A576" s="180" t="s">
        <v>1191</v>
      </c>
      <c r="B576" s="180" t="s">
        <v>1192</v>
      </c>
      <c r="C576" s="180" t="s">
        <v>88</v>
      </c>
    </row>
    <row r="577" spans="1:3" ht="21" customHeight="1">
      <c r="A577" s="180" t="s">
        <v>1193</v>
      </c>
      <c r="B577" s="180" t="s">
        <v>1194</v>
      </c>
      <c r="C577" s="180" t="s">
        <v>27</v>
      </c>
    </row>
    <row r="578" spans="1:3" ht="21" customHeight="1">
      <c r="A578" s="180" t="s">
        <v>1195</v>
      </c>
      <c r="B578" s="180" t="s">
        <v>1196</v>
      </c>
      <c r="C578" s="180" t="s">
        <v>135</v>
      </c>
    </row>
    <row r="579" spans="1:4" ht="21" customHeight="1">
      <c r="A579" s="190" t="s">
        <v>1197</v>
      </c>
      <c r="B579" s="63" t="s">
        <v>1198</v>
      </c>
      <c r="C579" s="191" t="s">
        <v>30</v>
      </c>
      <c r="D579" s="188"/>
    </row>
    <row r="580" spans="1:3" ht="21" customHeight="1">
      <c r="A580" s="180" t="s">
        <v>1199</v>
      </c>
      <c r="B580" s="180" t="s">
        <v>1200</v>
      </c>
      <c r="C580" s="180" t="s">
        <v>88</v>
      </c>
    </row>
    <row r="581" spans="1:4" ht="21" customHeight="1">
      <c r="A581" s="190" t="s">
        <v>1201</v>
      </c>
      <c r="B581" s="63" t="s">
        <v>1202</v>
      </c>
      <c r="C581" s="191" t="s">
        <v>17</v>
      </c>
      <c r="D581" s="188"/>
    </row>
    <row r="582" spans="1:4" ht="21" customHeight="1">
      <c r="A582" s="190" t="s">
        <v>1203</v>
      </c>
      <c r="B582" s="63" t="s">
        <v>1204</v>
      </c>
      <c r="C582" s="191" t="s">
        <v>17</v>
      </c>
      <c r="D582" s="188"/>
    </row>
    <row r="583" spans="1:4" ht="21" customHeight="1">
      <c r="A583" s="180" t="s">
        <v>1205</v>
      </c>
      <c r="B583" s="186" t="s">
        <v>1206</v>
      </c>
      <c r="C583" s="187" t="s">
        <v>24</v>
      </c>
      <c r="D583" s="188"/>
    </row>
    <row r="584" spans="1:3" ht="21" customHeight="1">
      <c r="A584" s="180" t="s">
        <v>1207</v>
      </c>
      <c r="B584" s="180" t="s">
        <v>1208</v>
      </c>
      <c r="C584" s="180" t="s">
        <v>17</v>
      </c>
    </row>
    <row r="585" spans="1:3" ht="21" customHeight="1">
      <c r="A585" s="180" t="s">
        <v>1209</v>
      </c>
      <c r="B585" s="180" t="s">
        <v>1210</v>
      </c>
      <c r="C585" s="180" t="s">
        <v>160</v>
      </c>
    </row>
    <row r="586" spans="1:4" ht="21" customHeight="1">
      <c r="A586" s="190" t="s">
        <v>1211</v>
      </c>
      <c r="B586" s="63" t="s">
        <v>1212</v>
      </c>
      <c r="C586" s="191" t="s">
        <v>27</v>
      </c>
      <c r="D586" s="188"/>
    </row>
    <row r="587" spans="1:4" ht="21" customHeight="1">
      <c r="A587" s="190" t="s">
        <v>1213</v>
      </c>
      <c r="B587" s="63" t="s">
        <v>1214</v>
      </c>
      <c r="C587" s="191" t="s">
        <v>17</v>
      </c>
      <c r="D587" s="188"/>
    </row>
    <row r="588" spans="1:4" ht="21" customHeight="1">
      <c r="A588" s="189" t="s">
        <v>1215</v>
      </c>
      <c r="B588" s="186" t="s">
        <v>1216</v>
      </c>
      <c r="C588" s="187" t="s">
        <v>24</v>
      </c>
      <c r="D588" s="188"/>
    </row>
    <row r="589" spans="1:2" ht="21" customHeight="1">
      <c r="A589" s="180" t="s">
        <v>1217</v>
      </c>
      <c r="B589" s="180" t="s">
        <v>1218</v>
      </c>
    </row>
    <row r="590" spans="1:4" ht="21" customHeight="1">
      <c r="A590" s="180" t="s">
        <v>1219</v>
      </c>
      <c r="B590" s="186" t="s">
        <v>1220</v>
      </c>
      <c r="C590" s="187" t="s">
        <v>24</v>
      </c>
      <c r="D590" s="188"/>
    </row>
    <row r="591" spans="1:3" ht="21" customHeight="1">
      <c r="A591" s="180" t="s">
        <v>1221</v>
      </c>
      <c r="B591" s="180" t="s">
        <v>1222</v>
      </c>
      <c r="C591" s="180" t="s">
        <v>27</v>
      </c>
    </row>
    <row r="592" spans="1:4" ht="21" customHeight="1">
      <c r="A592" s="190" t="s">
        <v>1223</v>
      </c>
      <c r="B592" s="63" t="s">
        <v>1224</v>
      </c>
      <c r="C592" s="191" t="s">
        <v>123</v>
      </c>
      <c r="D592" s="188"/>
    </row>
    <row r="593" spans="1:4" ht="21" customHeight="1">
      <c r="A593" s="190" t="s">
        <v>1225</v>
      </c>
      <c r="B593" s="63" t="s">
        <v>1226</v>
      </c>
      <c r="C593" s="191" t="s">
        <v>123</v>
      </c>
      <c r="D593" s="188"/>
    </row>
    <row r="594" spans="1:4" ht="21" customHeight="1">
      <c r="A594" s="190" t="s">
        <v>1227</v>
      </c>
      <c r="B594" s="63" t="s">
        <v>1228</v>
      </c>
      <c r="C594" s="191" t="s">
        <v>27</v>
      </c>
      <c r="D594" s="188"/>
    </row>
    <row r="595" spans="1:4" ht="21" customHeight="1">
      <c r="A595" s="190" t="s">
        <v>1229</v>
      </c>
      <c r="B595" s="63" t="s">
        <v>1230</v>
      </c>
      <c r="C595" s="191" t="s">
        <v>30</v>
      </c>
      <c r="D595" s="188"/>
    </row>
    <row r="596" spans="1:3" ht="21" customHeight="1">
      <c r="A596" s="180" t="s">
        <v>1231</v>
      </c>
      <c r="B596" s="180" t="s">
        <v>1232</v>
      </c>
      <c r="C596" s="180" t="s">
        <v>17</v>
      </c>
    </row>
    <row r="597" spans="1:3" ht="21" customHeight="1">
      <c r="A597" s="180" t="s">
        <v>1233</v>
      </c>
      <c r="B597" s="180" t="s">
        <v>1234</v>
      </c>
      <c r="C597" s="180" t="s">
        <v>1235</v>
      </c>
    </row>
    <row r="598" spans="1:4" ht="21" customHeight="1">
      <c r="A598" s="190" t="s">
        <v>1236</v>
      </c>
      <c r="B598" s="63" t="s">
        <v>1237</v>
      </c>
      <c r="C598" s="191" t="s">
        <v>123</v>
      </c>
      <c r="D598" s="188"/>
    </row>
    <row r="599" spans="1:4" ht="21" customHeight="1">
      <c r="A599" s="189" t="s">
        <v>1238</v>
      </c>
      <c r="B599" s="186" t="s">
        <v>1239</v>
      </c>
      <c r="C599" s="187" t="s">
        <v>242</v>
      </c>
      <c r="D599" s="188"/>
    </row>
    <row r="600" spans="1:4" ht="21" customHeight="1">
      <c r="A600" s="180" t="s">
        <v>1240</v>
      </c>
      <c r="B600" s="186" t="s">
        <v>1241</v>
      </c>
      <c r="C600" s="187" t="s">
        <v>24</v>
      </c>
      <c r="D600" s="188"/>
    </row>
    <row r="601" spans="1:4" ht="21" customHeight="1">
      <c r="A601" s="180" t="s">
        <v>1242</v>
      </c>
      <c r="B601" s="186" t="s">
        <v>1243</v>
      </c>
      <c r="C601" s="187" t="s">
        <v>68</v>
      </c>
      <c r="D601" s="188"/>
    </row>
    <row r="602" spans="1:4" ht="21" customHeight="1">
      <c r="A602" s="190" t="s">
        <v>1244</v>
      </c>
      <c r="B602" s="63" t="s">
        <v>1245</v>
      </c>
      <c r="C602" s="191" t="s">
        <v>73</v>
      </c>
      <c r="D602" s="188"/>
    </row>
    <row r="603" spans="1:3" ht="21" customHeight="1">
      <c r="A603" s="180" t="s">
        <v>1246</v>
      </c>
      <c r="B603" s="180" t="s">
        <v>1247</v>
      </c>
      <c r="C603" s="180" t="s">
        <v>1248</v>
      </c>
    </row>
    <row r="604" spans="1:4" ht="21" customHeight="1">
      <c r="A604" s="189" t="s">
        <v>1249</v>
      </c>
      <c r="B604" s="189" t="s">
        <v>1250</v>
      </c>
      <c r="C604" s="192" t="s">
        <v>157</v>
      </c>
      <c r="D604" s="188"/>
    </row>
    <row r="605" spans="1:4" ht="21" customHeight="1">
      <c r="A605" s="180" t="s">
        <v>73</v>
      </c>
      <c r="B605" s="180" t="s">
        <v>1251</v>
      </c>
      <c r="C605" s="180" t="s">
        <v>30</v>
      </c>
      <c r="D605" s="188"/>
    </row>
    <row r="606" spans="1:3" ht="21" customHeight="1">
      <c r="A606" s="180" t="s">
        <v>1252</v>
      </c>
      <c r="B606" s="180" t="s">
        <v>1253</v>
      </c>
      <c r="C606" s="180" t="s">
        <v>116</v>
      </c>
    </row>
    <row r="607" spans="1:3" ht="21" customHeight="1">
      <c r="A607" s="180" t="s">
        <v>1254</v>
      </c>
      <c r="B607" s="180" t="s">
        <v>1255</v>
      </c>
      <c r="C607" s="180" t="s">
        <v>88</v>
      </c>
    </row>
    <row r="608" spans="1:3" ht="21" customHeight="1">
      <c r="A608" s="180" t="s">
        <v>1256</v>
      </c>
      <c r="B608" s="180" t="s">
        <v>1257</v>
      </c>
      <c r="C608" s="180" t="s">
        <v>88</v>
      </c>
    </row>
    <row r="609" spans="1:4" ht="21" customHeight="1">
      <c r="A609" s="180" t="s">
        <v>1258</v>
      </c>
      <c r="B609" s="186" t="s">
        <v>1259</v>
      </c>
      <c r="C609" s="187" t="s">
        <v>11</v>
      </c>
      <c r="D609" s="188"/>
    </row>
    <row r="610" spans="1:4" ht="21" customHeight="1">
      <c r="A610" s="63" t="s">
        <v>1260</v>
      </c>
      <c r="B610" s="63" t="s">
        <v>1261</v>
      </c>
      <c r="C610" s="195" t="s">
        <v>73</v>
      </c>
      <c r="D610" s="194"/>
    </row>
    <row r="611" spans="1:4" ht="21" customHeight="1">
      <c r="A611" s="190" t="s">
        <v>1262</v>
      </c>
      <c r="B611" s="63" t="s">
        <v>1263</v>
      </c>
      <c r="C611" s="191" t="s">
        <v>40</v>
      </c>
      <c r="D611" s="188"/>
    </row>
    <row r="612" spans="1:3" ht="21" customHeight="1">
      <c r="A612" s="180" t="s">
        <v>1264</v>
      </c>
      <c r="B612" s="180" t="s">
        <v>1265</v>
      </c>
      <c r="C612" s="180" t="s">
        <v>27</v>
      </c>
    </row>
    <row r="613" spans="1:3" ht="21" customHeight="1">
      <c r="A613" s="190" t="s">
        <v>1266</v>
      </c>
      <c r="B613" s="180" t="s">
        <v>1267</v>
      </c>
      <c r="C613" s="180" t="s">
        <v>1268</v>
      </c>
    </row>
    <row r="614" spans="1:4" ht="21" customHeight="1">
      <c r="A614" s="189" t="s">
        <v>1269</v>
      </c>
      <c r="B614" s="186" t="s">
        <v>1270</v>
      </c>
      <c r="C614" s="192" t="s">
        <v>157</v>
      </c>
      <c r="D614" s="188"/>
    </row>
    <row r="615" spans="1:4" ht="21" customHeight="1">
      <c r="A615" s="189" t="s">
        <v>1271</v>
      </c>
      <c r="B615" s="186" t="s">
        <v>1272</v>
      </c>
      <c r="C615" s="187" t="s">
        <v>24</v>
      </c>
      <c r="D615" s="188"/>
    </row>
    <row r="616" spans="1:4" ht="21" customHeight="1">
      <c r="A616" s="180" t="s">
        <v>1273</v>
      </c>
      <c r="B616" s="180" t="s">
        <v>1274</v>
      </c>
      <c r="C616" s="180" t="s">
        <v>123</v>
      </c>
      <c r="D616" s="188"/>
    </row>
    <row r="617" spans="1:3" ht="21" customHeight="1">
      <c r="A617" s="180" t="s">
        <v>1275</v>
      </c>
      <c r="B617" s="180" t="s">
        <v>1276</v>
      </c>
      <c r="C617" s="180" t="s">
        <v>88</v>
      </c>
    </row>
    <row r="618" spans="1:4" ht="21" customHeight="1">
      <c r="A618" s="180" t="s">
        <v>1277</v>
      </c>
      <c r="B618" s="186" t="s">
        <v>1278</v>
      </c>
      <c r="C618" s="187" t="s">
        <v>11</v>
      </c>
      <c r="D618" s="188"/>
    </row>
    <row r="619" spans="1:4" ht="21" customHeight="1">
      <c r="A619" s="180" t="s">
        <v>1279</v>
      </c>
      <c r="B619" s="186" t="s">
        <v>1280</v>
      </c>
      <c r="C619" s="187" t="s">
        <v>274</v>
      </c>
      <c r="D619" s="188"/>
    </row>
    <row r="620" spans="1:3" ht="21" customHeight="1">
      <c r="A620" s="180" t="s">
        <v>1281</v>
      </c>
      <c r="B620" s="180" t="s">
        <v>1282</v>
      </c>
      <c r="C620" s="180" t="s">
        <v>17</v>
      </c>
    </row>
    <row r="621" spans="1:4" ht="21" customHeight="1">
      <c r="A621" s="190" t="s">
        <v>1283</v>
      </c>
      <c r="B621" s="63" t="s">
        <v>1284</v>
      </c>
      <c r="C621" s="191" t="s">
        <v>27</v>
      </c>
      <c r="D621" s="188"/>
    </row>
    <row r="622" spans="1:4" ht="21" customHeight="1">
      <c r="A622" s="190" t="s">
        <v>1285</v>
      </c>
      <c r="B622" s="63" t="s">
        <v>1286</v>
      </c>
      <c r="C622" s="191" t="s">
        <v>73</v>
      </c>
      <c r="D622" s="188"/>
    </row>
    <row r="623" spans="1:3" ht="21" customHeight="1">
      <c r="A623" s="180" t="s">
        <v>1287</v>
      </c>
      <c r="B623" s="180" t="s">
        <v>1288</v>
      </c>
      <c r="C623" s="180" t="s">
        <v>116</v>
      </c>
    </row>
    <row r="624" spans="1:4" ht="21" customHeight="1">
      <c r="A624" s="180" t="s">
        <v>1289</v>
      </c>
      <c r="B624" s="186" t="s">
        <v>1290</v>
      </c>
      <c r="C624" s="187" t="s">
        <v>11</v>
      </c>
      <c r="D624" s="188"/>
    </row>
    <row r="625" spans="1:3" ht="21" customHeight="1">
      <c r="A625" s="180" t="s">
        <v>1291</v>
      </c>
      <c r="B625" s="180" t="s">
        <v>1292</v>
      </c>
      <c r="C625" s="180" t="s">
        <v>27</v>
      </c>
    </row>
    <row r="626" spans="1:4" s="179" customFormat="1" ht="21" customHeight="1">
      <c r="A626" s="190" t="s">
        <v>1293</v>
      </c>
      <c r="B626" s="63" t="s">
        <v>1294</v>
      </c>
      <c r="C626" s="191" t="s">
        <v>73</v>
      </c>
      <c r="D626" s="188"/>
    </row>
    <row r="627" spans="1:4" s="179" customFormat="1" ht="21" customHeight="1">
      <c r="A627" s="180" t="s">
        <v>1295</v>
      </c>
      <c r="B627" s="180" t="s">
        <v>1296</v>
      </c>
      <c r="C627" s="180" t="s">
        <v>27</v>
      </c>
      <c r="D627" s="181"/>
    </row>
    <row r="628" spans="1:4" s="179" customFormat="1" ht="21" customHeight="1">
      <c r="A628" s="180" t="s">
        <v>1297</v>
      </c>
      <c r="B628" s="180" t="s">
        <v>1298</v>
      </c>
      <c r="C628" s="180" t="s">
        <v>17</v>
      </c>
      <c r="D628" s="181"/>
    </row>
    <row r="629" spans="1:4" s="179" customFormat="1" ht="21" customHeight="1">
      <c r="A629" s="190" t="s">
        <v>1299</v>
      </c>
      <c r="B629" s="63" t="s">
        <v>1300</v>
      </c>
      <c r="C629" s="191" t="s">
        <v>40</v>
      </c>
      <c r="D629" s="188"/>
    </row>
    <row r="630" spans="1:4" s="179" customFormat="1" ht="21" customHeight="1">
      <c r="A630" s="180" t="s">
        <v>1301</v>
      </c>
      <c r="B630" s="186" t="s">
        <v>1302</v>
      </c>
      <c r="C630" s="187" t="s">
        <v>68</v>
      </c>
      <c r="D630" s="188"/>
    </row>
    <row r="631" spans="1:3" ht="21" customHeight="1">
      <c r="A631" s="180" t="s">
        <v>1303</v>
      </c>
      <c r="B631" s="180" t="s">
        <v>1304</v>
      </c>
      <c r="C631" s="180" t="s">
        <v>88</v>
      </c>
    </row>
    <row r="632" spans="1:4" ht="21" customHeight="1">
      <c r="A632" s="190" t="s">
        <v>1305</v>
      </c>
      <c r="B632" s="63" t="s">
        <v>1306</v>
      </c>
      <c r="C632" s="191" t="s">
        <v>17</v>
      </c>
      <c r="D632" s="188"/>
    </row>
    <row r="633" spans="1:4" ht="21" customHeight="1">
      <c r="A633" s="180" t="s">
        <v>1307</v>
      </c>
      <c r="B633" s="180" t="s">
        <v>1308</v>
      </c>
      <c r="C633" s="180" t="s">
        <v>73</v>
      </c>
      <c r="D633" s="188"/>
    </row>
    <row r="634" spans="1:4" ht="21" customHeight="1">
      <c r="A634" s="180" t="s">
        <v>1309</v>
      </c>
      <c r="B634" s="180" t="s">
        <v>1310</v>
      </c>
      <c r="C634" s="180" t="s">
        <v>274</v>
      </c>
      <c r="D634" s="188"/>
    </row>
    <row r="635" spans="1:4" ht="21" customHeight="1">
      <c r="A635" s="180" t="s">
        <v>1311</v>
      </c>
      <c r="B635" s="180" t="s">
        <v>1312</v>
      </c>
      <c r="C635" s="180" t="s">
        <v>123</v>
      </c>
      <c r="D635" s="188"/>
    </row>
    <row r="636" spans="1:4" ht="21" customHeight="1">
      <c r="A636" s="189" t="s">
        <v>1313</v>
      </c>
      <c r="B636" s="186" t="s">
        <v>1314</v>
      </c>
      <c r="C636" s="192" t="s">
        <v>157</v>
      </c>
      <c r="D636" s="188"/>
    </row>
    <row r="637" spans="1:4" ht="21" customHeight="1">
      <c r="A637" s="180" t="s">
        <v>1315</v>
      </c>
      <c r="B637" s="180" t="s">
        <v>1316</v>
      </c>
      <c r="C637" s="180" t="s">
        <v>116</v>
      </c>
      <c r="D637" s="188"/>
    </row>
    <row r="638" spans="1:4" ht="21" customHeight="1">
      <c r="A638" s="180" t="s">
        <v>1317</v>
      </c>
      <c r="B638" s="180" t="s">
        <v>1318</v>
      </c>
      <c r="C638" s="180" t="s">
        <v>30</v>
      </c>
      <c r="D638" s="188"/>
    </row>
    <row r="639" spans="1:4" ht="21" customHeight="1">
      <c r="A639" s="190" t="s">
        <v>1319</v>
      </c>
      <c r="B639" s="63" t="s">
        <v>1320</v>
      </c>
      <c r="C639" s="191" t="s">
        <v>27</v>
      </c>
      <c r="D639" s="188"/>
    </row>
    <row r="640" spans="1:3" ht="21" customHeight="1">
      <c r="A640" s="180" t="s">
        <v>1321</v>
      </c>
      <c r="B640" s="180" t="s">
        <v>1322</v>
      </c>
      <c r="C640" s="180" t="s">
        <v>27</v>
      </c>
    </row>
    <row r="641" spans="1:3" ht="21" customHeight="1">
      <c r="A641" s="180" t="s">
        <v>1323</v>
      </c>
      <c r="B641" s="180" t="s">
        <v>1324</v>
      </c>
      <c r="C641" s="180" t="s">
        <v>73</v>
      </c>
    </row>
    <row r="642" spans="1:4" ht="21" customHeight="1">
      <c r="A642" s="190" t="s">
        <v>1325</v>
      </c>
      <c r="B642" s="63" t="s">
        <v>1326</v>
      </c>
      <c r="C642" s="191" t="s">
        <v>123</v>
      </c>
      <c r="D642" s="188"/>
    </row>
    <row r="643" spans="1:4" ht="21" customHeight="1">
      <c r="A643" s="190" t="s">
        <v>1327</v>
      </c>
      <c r="B643" s="63" t="s">
        <v>1328</v>
      </c>
      <c r="C643" s="191" t="s">
        <v>17</v>
      </c>
      <c r="D643" s="188"/>
    </row>
    <row r="644" spans="1:4" ht="21" customHeight="1">
      <c r="A644" s="180" t="s">
        <v>1329</v>
      </c>
      <c r="B644" s="180" t="s">
        <v>1330</v>
      </c>
      <c r="C644" s="180" t="s">
        <v>17</v>
      </c>
      <c r="D644" s="188"/>
    </row>
    <row r="645" spans="1:3" ht="21" customHeight="1">
      <c r="A645" s="180" t="s">
        <v>1331</v>
      </c>
      <c r="B645" s="180" t="s">
        <v>1332</v>
      </c>
      <c r="C645" s="180" t="s">
        <v>27</v>
      </c>
    </row>
    <row r="646" spans="1:4" ht="21" customHeight="1">
      <c r="A646" s="180" t="s">
        <v>1333</v>
      </c>
      <c r="B646" s="180" t="s">
        <v>1334</v>
      </c>
      <c r="C646" s="180" t="s">
        <v>30</v>
      </c>
      <c r="D646" s="188"/>
    </row>
    <row r="647" spans="1:3" ht="21" customHeight="1">
      <c r="A647" s="180" t="s">
        <v>1335</v>
      </c>
      <c r="B647" s="180" t="s">
        <v>1336</v>
      </c>
      <c r="C647" s="180" t="s">
        <v>57</v>
      </c>
    </row>
    <row r="648" spans="1:3" ht="21" customHeight="1">
      <c r="A648" s="180" t="s">
        <v>1337</v>
      </c>
      <c r="B648" s="180" t="s">
        <v>1338</v>
      </c>
      <c r="C648" s="180" t="s">
        <v>27</v>
      </c>
    </row>
    <row r="649" spans="1:4" ht="21" customHeight="1">
      <c r="A649" s="180" t="s">
        <v>1339</v>
      </c>
      <c r="B649" s="186" t="s">
        <v>1340</v>
      </c>
      <c r="C649" s="187" t="s">
        <v>242</v>
      </c>
      <c r="D649" s="188"/>
    </row>
    <row r="650" spans="1:3" ht="21" customHeight="1">
      <c r="A650" s="180" t="s">
        <v>1341</v>
      </c>
      <c r="B650" s="180" t="s">
        <v>1342</v>
      </c>
      <c r="C650" s="180" t="s">
        <v>73</v>
      </c>
    </row>
    <row r="651" spans="1:4" ht="21" customHeight="1">
      <c r="A651" s="190" t="s">
        <v>1343</v>
      </c>
      <c r="B651" s="63" t="s">
        <v>1344</v>
      </c>
      <c r="C651" s="191" t="s">
        <v>27</v>
      </c>
      <c r="D651" s="188"/>
    </row>
    <row r="652" spans="1:4" ht="21" customHeight="1">
      <c r="A652" s="180" t="s">
        <v>1345</v>
      </c>
      <c r="B652" s="186" t="s">
        <v>1344</v>
      </c>
      <c r="C652" s="187" t="s">
        <v>62</v>
      </c>
      <c r="D652" s="188"/>
    </row>
    <row r="653" spans="1:4" ht="21" customHeight="1">
      <c r="A653" s="190" t="s">
        <v>1346</v>
      </c>
      <c r="B653" s="63" t="s">
        <v>1347</v>
      </c>
      <c r="C653" s="191" t="s">
        <v>17</v>
      </c>
      <c r="D653" s="188"/>
    </row>
    <row r="654" spans="1:4" ht="21" customHeight="1">
      <c r="A654" s="180" t="s">
        <v>1348</v>
      </c>
      <c r="B654" s="180" t="s">
        <v>1349</v>
      </c>
      <c r="C654" s="180" t="s">
        <v>30</v>
      </c>
      <c r="D654" s="188"/>
    </row>
    <row r="655" spans="1:4" ht="21" customHeight="1">
      <c r="A655" s="189" t="s">
        <v>1350</v>
      </c>
      <c r="B655" s="186" t="s">
        <v>1351</v>
      </c>
      <c r="C655" s="187" t="s">
        <v>68</v>
      </c>
      <c r="D655" s="188"/>
    </row>
    <row r="656" spans="1:3" ht="21" customHeight="1">
      <c r="A656" s="180" t="s">
        <v>1352</v>
      </c>
      <c r="B656" s="180" t="s">
        <v>1353</v>
      </c>
      <c r="C656" s="180" t="s">
        <v>123</v>
      </c>
    </row>
    <row r="657" spans="1:4" ht="21" customHeight="1">
      <c r="A657" s="190" t="s">
        <v>1354</v>
      </c>
      <c r="B657" s="63" t="s">
        <v>1355</v>
      </c>
      <c r="C657" s="191" t="s">
        <v>30</v>
      </c>
      <c r="D657" s="188"/>
    </row>
    <row r="658" spans="1:4" ht="21" customHeight="1">
      <c r="A658" s="190" t="s">
        <v>1356</v>
      </c>
      <c r="B658" s="63" t="s">
        <v>1357</v>
      </c>
      <c r="C658" s="191" t="s">
        <v>27</v>
      </c>
      <c r="D658" s="188"/>
    </row>
    <row r="659" spans="1:4" ht="21" customHeight="1">
      <c r="A659" s="190" t="s">
        <v>1358</v>
      </c>
      <c r="B659" s="63" t="s">
        <v>1359</v>
      </c>
      <c r="C659" s="191" t="s">
        <v>30</v>
      </c>
      <c r="D659" s="188"/>
    </row>
    <row r="660" spans="1:3" ht="21" customHeight="1">
      <c r="A660" s="180" t="s">
        <v>1360</v>
      </c>
      <c r="B660" s="180" t="s">
        <v>1361</v>
      </c>
      <c r="C660" s="180" t="s">
        <v>231</v>
      </c>
    </row>
    <row r="661" spans="1:4" ht="21" customHeight="1">
      <c r="A661" s="180" t="s">
        <v>1362</v>
      </c>
      <c r="B661" s="180" t="s">
        <v>1363</v>
      </c>
      <c r="C661" s="180" t="s">
        <v>689</v>
      </c>
      <c r="D661" s="188"/>
    </row>
    <row r="662" spans="1:4" ht="21" customHeight="1">
      <c r="A662" s="190" t="s">
        <v>1364</v>
      </c>
      <c r="B662" s="63" t="s">
        <v>1365</v>
      </c>
      <c r="C662" s="191" t="s">
        <v>40</v>
      </c>
      <c r="D662" s="188"/>
    </row>
    <row r="663" spans="1:3" ht="21" customHeight="1">
      <c r="A663" s="180" t="s">
        <v>1366</v>
      </c>
      <c r="B663" s="180" t="s">
        <v>1367</v>
      </c>
      <c r="C663" s="180" t="s">
        <v>17</v>
      </c>
    </row>
    <row r="664" spans="1:4" ht="21" customHeight="1">
      <c r="A664" s="180" t="s">
        <v>1368</v>
      </c>
      <c r="B664" s="186" t="s">
        <v>1369</v>
      </c>
      <c r="C664" s="187" t="s">
        <v>24</v>
      </c>
      <c r="D664" s="188"/>
    </row>
    <row r="665" spans="1:3" ht="21" customHeight="1">
      <c r="A665" s="180" t="s">
        <v>1370</v>
      </c>
      <c r="B665" s="180" t="s">
        <v>1371</v>
      </c>
      <c r="C665" s="180" t="s">
        <v>27</v>
      </c>
    </row>
    <row r="666" spans="1:4" ht="21" customHeight="1">
      <c r="A666" s="190" t="s">
        <v>1372</v>
      </c>
      <c r="B666" s="63" t="s">
        <v>1373</v>
      </c>
      <c r="C666" s="191" t="s">
        <v>73</v>
      </c>
      <c r="D666" s="188"/>
    </row>
    <row r="667" spans="1:4" s="179" customFormat="1" ht="21" customHeight="1">
      <c r="A667" s="189" t="s">
        <v>1374</v>
      </c>
      <c r="B667" s="186" t="s">
        <v>1375</v>
      </c>
      <c r="C667" s="187" t="s">
        <v>24</v>
      </c>
      <c r="D667" s="188"/>
    </row>
    <row r="668" spans="1:4" s="179" customFormat="1" ht="21" customHeight="1">
      <c r="A668" s="189" t="s">
        <v>1376</v>
      </c>
      <c r="B668" s="186" t="s">
        <v>1377</v>
      </c>
      <c r="C668" s="192" t="s">
        <v>242</v>
      </c>
      <c r="D668" s="188"/>
    </row>
    <row r="669" spans="1:4" s="179" customFormat="1" ht="21" customHeight="1">
      <c r="A669" s="180" t="s">
        <v>1378</v>
      </c>
      <c r="B669" s="180" t="s">
        <v>1379</v>
      </c>
      <c r="C669" s="180" t="s">
        <v>111</v>
      </c>
      <c r="D669" s="181"/>
    </row>
    <row r="670" spans="1:4" s="179" customFormat="1" ht="21" customHeight="1">
      <c r="A670" s="197" t="s">
        <v>1380</v>
      </c>
      <c r="B670" s="197" t="s">
        <v>1381</v>
      </c>
      <c r="C670" s="180" t="s">
        <v>289</v>
      </c>
      <c r="D670" s="181"/>
    </row>
    <row r="671" spans="1:4" s="179" customFormat="1" ht="21" customHeight="1">
      <c r="A671" s="189" t="s">
        <v>1382</v>
      </c>
      <c r="B671" s="186" t="s">
        <v>1383</v>
      </c>
      <c r="C671" s="192" t="s">
        <v>157</v>
      </c>
      <c r="D671" s="188"/>
    </row>
    <row r="672" spans="1:3" ht="21" customHeight="1">
      <c r="A672" s="180" t="s">
        <v>1384</v>
      </c>
      <c r="B672" s="180" t="s">
        <v>1385</v>
      </c>
      <c r="C672" s="180" t="s">
        <v>37</v>
      </c>
    </row>
    <row r="673" spans="1:4" ht="21" customHeight="1">
      <c r="A673" s="180" t="s">
        <v>1386</v>
      </c>
      <c r="B673" s="186" t="s">
        <v>1387</v>
      </c>
      <c r="C673" s="187" t="s">
        <v>62</v>
      </c>
      <c r="D673" s="188"/>
    </row>
    <row r="674" spans="1:4" ht="21" customHeight="1">
      <c r="A674" s="190" t="s">
        <v>1388</v>
      </c>
      <c r="B674" s="63" t="s">
        <v>1389</v>
      </c>
      <c r="C674" s="191" t="s">
        <v>30</v>
      </c>
      <c r="D674" s="188"/>
    </row>
    <row r="675" spans="1:4" ht="21" customHeight="1">
      <c r="A675" s="190" t="s">
        <v>1390</v>
      </c>
      <c r="B675" s="63" t="s">
        <v>1391</v>
      </c>
      <c r="C675" s="191" t="s">
        <v>73</v>
      </c>
      <c r="D675" s="188"/>
    </row>
    <row r="676" spans="1:4" ht="21" customHeight="1">
      <c r="A676" s="180" t="s">
        <v>1392</v>
      </c>
      <c r="B676" s="186" t="s">
        <v>1393</v>
      </c>
      <c r="C676" s="187" t="s">
        <v>11</v>
      </c>
      <c r="D676" s="188"/>
    </row>
    <row r="677" spans="1:3" ht="21" customHeight="1">
      <c r="A677" s="180" t="s">
        <v>1394</v>
      </c>
      <c r="B677" s="180" t="s">
        <v>1395</v>
      </c>
      <c r="C677" s="180" t="s">
        <v>31</v>
      </c>
    </row>
    <row r="678" spans="1:3" ht="21" customHeight="1">
      <c r="A678" s="180" t="s">
        <v>1396</v>
      </c>
      <c r="B678" s="180" t="s">
        <v>1397</v>
      </c>
      <c r="C678" s="180" t="s">
        <v>1398</v>
      </c>
    </row>
    <row r="679" spans="1:4" ht="21" customHeight="1">
      <c r="A679" s="190" t="s">
        <v>1399</v>
      </c>
      <c r="B679" s="63" t="s">
        <v>1400</v>
      </c>
      <c r="C679" s="191" t="s">
        <v>27</v>
      </c>
      <c r="D679" s="188"/>
    </row>
    <row r="680" spans="1:4" ht="21" customHeight="1">
      <c r="A680" s="190" t="s">
        <v>1401</v>
      </c>
      <c r="B680" s="63" t="s">
        <v>1402</v>
      </c>
      <c r="C680" s="191" t="s">
        <v>30</v>
      </c>
      <c r="D680" s="188"/>
    </row>
    <row r="681" spans="1:4" ht="21" customHeight="1">
      <c r="A681" s="190" t="s">
        <v>1403</v>
      </c>
      <c r="B681" s="63" t="s">
        <v>1404</v>
      </c>
      <c r="C681" s="191" t="s">
        <v>123</v>
      </c>
      <c r="D681" s="188"/>
    </row>
    <row r="682" spans="1:3" ht="21" customHeight="1">
      <c r="A682" s="180" t="s">
        <v>1405</v>
      </c>
      <c r="B682" s="180" t="s">
        <v>1406</v>
      </c>
      <c r="C682" s="180" t="s">
        <v>405</v>
      </c>
    </row>
    <row r="683" spans="1:4" ht="21" customHeight="1">
      <c r="A683" s="189" t="s">
        <v>1407</v>
      </c>
      <c r="B683" s="186" t="s">
        <v>1408</v>
      </c>
      <c r="C683" s="187" t="s">
        <v>68</v>
      </c>
      <c r="D683" s="188"/>
    </row>
    <row r="684" spans="1:4" ht="21" customHeight="1">
      <c r="A684" s="189" t="s">
        <v>1409</v>
      </c>
      <c r="B684" s="186" t="s">
        <v>1410</v>
      </c>
      <c r="C684" s="192" t="s">
        <v>45</v>
      </c>
      <c r="D684" s="188"/>
    </row>
    <row r="685" spans="1:3" ht="21" customHeight="1">
      <c r="A685" s="180" t="s">
        <v>1411</v>
      </c>
      <c r="B685" s="180" t="s">
        <v>1412</v>
      </c>
      <c r="C685" s="180" t="s">
        <v>1066</v>
      </c>
    </row>
    <row r="686" spans="1:4" ht="21" customHeight="1">
      <c r="A686" s="190" t="s">
        <v>1413</v>
      </c>
      <c r="B686" s="63" t="s">
        <v>1414</v>
      </c>
      <c r="C686" s="191" t="s">
        <v>123</v>
      </c>
      <c r="D686" s="188"/>
    </row>
    <row r="687" spans="1:4" ht="21" customHeight="1">
      <c r="A687" s="180" t="s">
        <v>1415</v>
      </c>
      <c r="B687" s="186" t="s">
        <v>1416</v>
      </c>
      <c r="C687" s="187" t="s">
        <v>24</v>
      </c>
      <c r="D687" s="188"/>
    </row>
    <row r="688" spans="1:4" ht="21" customHeight="1">
      <c r="A688" s="189" t="s">
        <v>1417</v>
      </c>
      <c r="B688" s="186" t="s">
        <v>1418</v>
      </c>
      <c r="C688" s="192" t="s">
        <v>103</v>
      </c>
      <c r="D688" s="188"/>
    </row>
    <row r="689" spans="1:4" ht="21" customHeight="1">
      <c r="A689" s="180" t="s">
        <v>1419</v>
      </c>
      <c r="B689" s="186" t="s">
        <v>1420</v>
      </c>
      <c r="C689" s="187" t="s">
        <v>899</v>
      </c>
      <c r="D689" s="188"/>
    </row>
    <row r="690" spans="1:3" ht="21" customHeight="1">
      <c r="A690" s="180" t="s">
        <v>1421</v>
      </c>
      <c r="B690" s="180" t="s">
        <v>1422</v>
      </c>
      <c r="C690" s="180" t="s">
        <v>30</v>
      </c>
    </row>
    <row r="691" spans="1:4" ht="21" customHeight="1">
      <c r="A691" s="190" t="s">
        <v>1423</v>
      </c>
      <c r="B691" s="63" t="s">
        <v>1424</v>
      </c>
      <c r="C691" s="191" t="s">
        <v>30</v>
      </c>
      <c r="D691" s="188"/>
    </row>
    <row r="692" spans="1:4" ht="21" customHeight="1">
      <c r="A692" s="190" t="s">
        <v>1425</v>
      </c>
      <c r="B692" s="63" t="s">
        <v>1426</v>
      </c>
      <c r="C692" s="191" t="s">
        <v>40</v>
      </c>
      <c r="D692" s="188"/>
    </row>
    <row r="693" spans="1:3" ht="21" customHeight="1">
      <c r="A693" s="180" t="s">
        <v>1427</v>
      </c>
      <c r="B693" s="180" t="s">
        <v>1428</v>
      </c>
      <c r="C693" s="180" t="s">
        <v>27</v>
      </c>
    </row>
    <row r="694" spans="1:4" ht="21" customHeight="1">
      <c r="A694" s="189" t="s">
        <v>1429</v>
      </c>
      <c r="B694" s="186" t="s">
        <v>1430</v>
      </c>
      <c r="C694" s="192" t="s">
        <v>157</v>
      </c>
      <c r="D694" s="188"/>
    </row>
    <row r="695" spans="1:4" ht="21" customHeight="1">
      <c r="A695" s="180" t="s">
        <v>1431</v>
      </c>
      <c r="B695" s="180" t="s">
        <v>1432</v>
      </c>
      <c r="C695" s="180" t="s">
        <v>73</v>
      </c>
      <c r="D695" s="188"/>
    </row>
    <row r="696" spans="1:3" ht="21" customHeight="1">
      <c r="A696" s="180" t="s">
        <v>1433</v>
      </c>
      <c r="B696" s="180" t="s">
        <v>1434</v>
      </c>
      <c r="C696" s="180" t="s">
        <v>123</v>
      </c>
    </row>
    <row r="697" spans="1:4" ht="21" customHeight="1">
      <c r="A697" s="190" t="s">
        <v>1435</v>
      </c>
      <c r="B697" s="63" t="s">
        <v>1436</v>
      </c>
      <c r="C697" s="191" t="s">
        <v>30</v>
      </c>
      <c r="D697" s="188"/>
    </row>
    <row r="698" spans="1:4" ht="21" customHeight="1">
      <c r="A698" s="180" t="s">
        <v>1437</v>
      </c>
      <c r="B698" s="180" t="s">
        <v>1438</v>
      </c>
      <c r="C698" s="180" t="s">
        <v>31</v>
      </c>
      <c r="D698" s="188"/>
    </row>
    <row r="699" spans="1:4" ht="21" customHeight="1">
      <c r="A699" s="180" t="s">
        <v>1439</v>
      </c>
      <c r="B699" s="180" t="s">
        <v>1440</v>
      </c>
      <c r="C699" s="180" t="s">
        <v>175</v>
      </c>
      <c r="D699" s="188"/>
    </row>
    <row r="700" spans="1:4" ht="21" customHeight="1">
      <c r="A700" s="190" t="s">
        <v>1441</v>
      </c>
      <c r="B700" s="63" t="s">
        <v>1442</v>
      </c>
      <c r="C700" s="191" t="s">
        <v>123</v>
      </c>
      <c r="D700" s="188"/>
    </row>
    <row r="701" spans="1:4" ht="21" customHeight="1">
      <c r="A701" s="190" t="s">
        <v>1443</v>
      </c>
      <c r="B701" s="63" t="s">
        <v>1444</v>
      </c>
      <c r="C701" s="191" t="s">
        <v>123</v>
      </c>
      <c r="D701" s="188"/>
    </row>
    <row r="702" spans="1:4" ht="21" customHeight="1">
      <c r="A702" s="190" t="s">
        <v>1445</v>
      </c>
      <c r="B702" s="63" t="s">
        <v>1446</v>
      </c>
      <c r="C702" s="191" t="s">
        <v>123</v>
      </c>
      <c r="D702" s="188"/>
    </row>
    <row r="703" spans="1:4" ht="21" customHeight="1">
      <c r="A703" s="180" t="s">
        <v>1447</v>
      </c>
      <c r="B703" s="180" t="s">
        <v>1448</v>
      </c>
      <c r="C703" s="180" t="s">
        <v>689</v>
      </c>
      <c r="D703" s="188"/>
    </row>
    <row r="704" spans="1:4" ht="21" customHeight="1">
      <c r="A704" s="180" t="s">
        <v>1449</v>
      </c>
      <c r="B704" s="180" t="s">
        <v>1450</v>
      </c>
      <c r="C704" s="180" t="s">
        <v>31</v>
      </c>
      <c r="D704" s="188"/>
    </row>
    <row r="705" spans="1:4" ht="21" customHeight="1">
      <c r="A705" s="190" t="s">
        <v>1451</v>
      </c>
      <c r="B705" s="63" t="s">
        <v>1452</v>
      </c>
      <c r="C705" s="191" t="s">
        <v>40</v>
      </c>
      <c r="D705" s="188"/>
    </row>
    <row r="706" spans="1:3" ht="21" customHeight="1">
      <c r="A706" s="180" t="s">
        <v>1453</v>
      </c>
      <c r="B706" s="180" t="s">
        <v>1454</v>
      </c>
      <c r="C706" s="180" t="s">
        <v>37</v>
      </c>
    </row>
    <row r="707" spans="1:3" ht="21" customHeight="1">
      <c r="A707" s="180" t="s">
        <v>1455</v>
      </c>
      <c r="B707" s="180" t="s">
        <v>1456</v>
      </c>
      <c r="C707" s="180" t="s">
        <v>116</v>
      </c>
    </row>
    <row r="708" spans="1:4" ht="21" customHeight="1">
      <c r="A708" s="190" t="s">
        <v>1457</v>
      </c>
      <c r="B708" s="63" t="s">
        <v>1458</v>
      </c>
      <c r="C708" s="191" t="s">
        <v>123</v>
      </c>
      <c r="D708" s="188"/>
    </row>
    <row r="709" spans="1:3" ht="21" customHeight="1">
      <c r="A709" s="180" t="s">
        <v>1459</v>
      </c>
      <c r="B709" s="180" t="s">
        <v>1460</v>
      </c>
      <c r="C709" s="180" t="s">
        <v>27</v>
      </c>
    </row>
    <row r="710" spans="1:4" ht="21" customHeight="1">
      <c r="A710" s="180" t="s">
        <v>1461</v>
      </c>
      <c r="B710" s="180" t="s">
        <v>1462</v>
      </c>
      <c r="C710" s="180" t="s">
        <v>116</v>
      </c>
      <c r="D710" s="188"/>
    </row>
    <row r="711" spans="1:4" ht="21" customHeight="1">
      <c r="A711" s="180" t="s">
        <v>1463</v>
      </c>
      <c r="B711" s="180" t="s">
        <v>1464</v>
      </c>
      <c r="C711" s="180" t="s">
        <v>175</v>
      </c>
      <c r="D711" s="188"/>
    </row>
    <row r="712" spans="1:4" ht="21" customHeight="1">
      <c r="A712" s="190" t="s">
        <v>1465</v>
      </c>
      <c r="B712" s="63" t="s">
        <v>1466</v>
      </c>
      <c r="C712" s="191" t="s">
        <v>27</v>
      </c>
      <c r="D712" s="188"/>
    </row>
    <row r="713" spans="1:3" ht="21" customHeight="1">
      <c r="A713" s="180" t="s">
        <v>1467</v>
      </c>
      <c r="B713" s="180" t="s">
        <v>1468</v>
      </c>
      <c r="C713" s="180" t="s">
        <v>27</v>
      </c>
    </row>
    <row r="714" spans="1:3" ht="21" customHeight="1">
      <c r="A714" s="180" t="s">
        <v>1469</v>
      </c>
      <c r="B714" s="180" t="s">
        <v>1470</v>
      </c>
      <c r="C714" s="180" t="s">
        <v>57</v>
      </c>
    </row>
    <row r="715" spans="1:3" ht="21" customHeight="1">
      <c r="A715" s="180" t="s">
        <v>1471</v>
      </c>
      <c r="B715" s="180" t="s">
        <v>1472</v>
      </c>
      <c r="C715" s="180" t="s">
        <v>782</v>
      </c>
    </row>
    <row r="716" spans="1:4" ht="21" customHeight="1">
      <c r="A716" s="190" t="s">
        <v>1473</v>
      </c>
      <c r="B716" s="63" t="s">
        <v>1474</v>
      </c>
      <c r="C716" s="191" t="s">
        <v>30</v>
      </c>
      <c r="D716" s="188"/>
    </row>
    <row r="717" spans="1:4" ht="21" customHeight="1">
      <c r="A717" s="190" t="s">
        <v>1475</v>
      </c>
      <c r="B717" s="63" t="s">
        <v>1476</v>
      </c>
      <c r="C717" s="191" t="s">
        <v>30</v>
      </c>
      <c r="D717" s="188"/>
    </row>
    <row r="718" spans="1:3" ht="21" customHeight="1">
      <c r="A718" s="180" t="s">
        <v>1477</v>
      </c>
      <c r="B718" s="180" t="s">
        <v>1478</v>
      </c>
      <c r="C718" s="180" t="s">
        <v>111</v>
      </c>
    </row>
    <row r="719" spans="1:4" ht="21" customHeight="1">
      <c r="A719" s="180" t="s">
        <v>1479</v>
      </c>
      <c r="B719" s="180" t="s">
        <v>1480</v>
      </c>
      <c r="C719" s="191" t="s">
        <v>27</v>
      </c>
      <c r="D719" s="188"/>
    </row>
    <row r="720" spans="1:4" ht="21" customHeight="1">
      <c r="A720" s="180" t="s">
        <v>1481</v>
      </c>
      <c r="B720" s="186" t="s">
        <v>1482</v>
      </c>
      <c r="C720" s="187" t="s">
        <v>11</v>
      </c>
      <c r="D720" s="188"/>
    </row>
    <row r="721" spans="1:3" ht="21" customHeight="1">
      <c r="A721" s="180" t="s">
        <v>1483</v>
      </c>
      <c r="B721" s="180" t="s">
        <v>1484</v>
      </c>
      <c r="C721" s="180" t="s">
        <v>123</v>
      </c>
    </row>
    <row r="722" spans="1:4" ht="21" customHeight="1">
      <c r="A722" s="190" t="s">
        <v>1485</v>
      </c>
      <c r="B722" s="63" t="s">
        <v>1486</v>
      </c>
      <c r="C722" s="191" t="s">
        <v>40</v>
      </c>
      <c r="D722" s="188"/>
    </row>
    <row r="723" spans="1:3" ht="21" customHeight="1">
      <c r="A723" s="180" t="s">
        <v>1487</v>
      </c>
      <c r="B723" s="180" t="s">
        <v>1488</v>
      </c>
      <c r="C723" s="180" t="s">
        <v>57</v>
      </c>
    </row>
    <row r="724" spans="1:4" ht="21" customHeight="1">
      <c r="A724" s="180" t="s">
        <v>1489</v>
      </c>
      <c r="B724" s="180" t="s">
        <v>1490</v>
      </c>
      <c r="C724" s="180" t="s">
        <v>689</v>
      </c>
      <c r="D724" s="188"/>
    </row>
    <row r="725" spans="1:4" ht="21" customHeight="1">
      <c r="A725" s="190" t="s">
        <v>1491</v>
      </c>
      <c r="B725" s="63" t="s">
        <v>1492</v>
      </c>
      <c r="C725" s="191" t="s">
        <v>27</v>
      </c>
      <c r="D725" s="188"/>
    </row>
    <row r="726" spans="1:4" ht="21" customHeight="1">
      <c r="A726" s="190" t="s">
        <v>1493</v>
      </c>
      <c r="B726" s="63" t="s">
        <v>1494</v>
      </c>
      <c r="C726" s="191" t="s">
        <v>30</v>
      </c>
      <c r="D726" s="188"/>
    </row>
    <row r="727" spans="1:4" ht="21" customHeight="1">
      <c r="A727" s="190" t="s">
        <v>1495</v>
      </c>
      <c r="B727" s="63" t="s">
        <v>1496</v>
      </c>
      <c r="C727" s="191" t="s">
        <v>123</v>
      </c>
      <c r="D727" s="188"/>
    </row>
    <row r="728" spans="1:3" ht="21" customHeight="1">
      <c r="A728" s="180" t="s">
        <v>1497</v>
      </c>
      <c r="B728" s="180" t="s">
        <v>1498</v>
      </c>
      <c r="C728" s="180" t="s">
        <v>116</v>
      </c>
    </row>
    <row r="729" spans="1:4" ht="21" customHeight="1">
      <c r="A729" s="180" t="s">
        <v>1499</v>
      </c>
      <c r="B729" s="180" t="s">
        <v>1500</v>
      </c>
      <c r="C729" s="180" t="s">
        <v>116</v>
      </c>
      <c r="D729" s="188"/>
    </row>
    <row r="730" spans="1:4" ht="21" customHeight="1">
      <c r="A730" s="180" t="s">
        <v>1501</v>
      </c>
      <c r="B730" s="180" t="s">
        <v>1502</v>
      </c>
      <c r="C730" s="180" t="s">
        <v>689</v>
      </c>
      <c r="D730" s="188"/>
    </row>
    <row r="731" spans="1:4" ht="21" customHeight="1">
      <c r="A731" s="180" t="s">
        <v>1503</v>
      </c>
      <c r="B731" s="180" t="s">
        <v>1504</v>
      </c>
      <c r="C731" s="180" t="s">
        <v>123</v>
      </c>
      <c r="D731" s="188"/>
    </row>
    <row r="732" spans="1:4" ht="21" customHeight="1">
      <c r="A732" s="190" t="s">
        <v>1505</v>
      </c>
      <c r="B732" s="63" t="s">
        <v>1506</v>
      </c>
      <c r="C732" s="191" t="s">
        <v>27</v>
      </c>
      <c r="D732" s="188"/>
    </row>
    <row r="733" spans="1:4" ht="21" customHeight="1">
      <c r="A733" s="180" t="s">
        <v>1507</v>
      </c>
      <c r="B733" s="186" t="s">
        <v>1508</v>
      </c>
      <c r="C733" s="187" t="s">
        <v>24</v>
      </c>
      <c r="D733" s="188"/>
    </row>
    <row r="734" spans="1:4" ht="21" customHeight="1">
      <c r="A734" s="180" t="s">
        <v>1509</v>
      </c>
      <c r="B734" s="180" t="s">
        <v>1510</v>
      </c>
      <c r="C734" s="180" t="s">
        <v>689</v>
      </c>
      <c r="D734" s="188"/>
    </row>
    <row r="735" spans="1:4" ht="21" customHeight="1">
      <c r="A735" s="180" t="s">
        <v>1511</v>
      </c>
      <c r="B735" s="186" t="s">
        <v>1512</v>
      </c>
      <c r="C735" s="187" t="s">
        <v>11</v>
      </c>
      <c r="D735" s="188"/>
    </row>
    <row r="736" spans="1:4" ht="21" customHeight="1">
      <c r="A736" s="190" t="s">
        <v>1513</v>
      </c>
      <c r="B736" s="63" t="s">
        <v>1514</v>
      </c>
      <c r="C736" s="191" t="s">
        <v>73</v>
      </c>
      <c r="D736" s="188"/>
    </row>
    <row r="737" spans="1:4" ht="21" customHeight="1">
      <c r="A737" s="180" t="s">
        <v>1515</v>
      </c>
      <c r="B737" s="186" t="s">
        <v>1516</v>
      </c>
      <c r="C737" s="187" t="s">
        <v>11</v>
      </c>
      <c r="D737" s="188"/>
    </row>
    <row r="738" spans="1:4" ht="21" customHeight="1">
      <c r="A738" s="180" t="s">
        <v>1517</v>
      </c>
      <c r="B738" s="186" t="s">
        <v>1518</v>
      </c>
      <c r="C738" s="187" t="s">
        <v>11</v>
      </c>
      <c r="D738" s="188"/>
    </row>
    <row r="739" spans="1:4" ht="21" customHeight="1">
      <c r="A739" s="180" t="s">
        <v>1519</v>
      </c>
      <c r="B739" s="180" t="s">
        <v>1520</v>
      </c>
      <c r="C739" s="180" t="s">
        <v>30</v>
      </c>
      <c r="D739" s="188"/>
    </row>
    <row r="740" spans="1:4" ht="21" customHeight="1">
      <c r="A740" s="190" t="s">
        <v>1521</v>
      </c>
      <c r="B740" s="63" t="s">
        <v>1522</v>
      </c>
      <c r="C740" s="191" t="s">
        <v>40</v>
      </c>
      <c r="D740" s="188"/>
    </row>
    <row r="741" spans="1:4" ht="21" customHeight="1">
      <c r="A741" s="189" t="s">
        <v>1523</v>
      </c>
      <c r="B741" s="189" t="s">
        <v>1524</v>
      </c>
      <c r="C741" s="192" t="s">
        <v>157</v>
      </c>
      <c r="D741" s="188"/>
    </row>
    <row r="742" spans="1:4" ht="21" customHeight="1">
      <c r="A742" s="189" t="s">
        <v>1525</v>
      </c>
      <c r="B742" s="186" t="s">
        <v>1526</v>
      </c>
      <c r="C742" s="187" t="s">
        <v>242</v>
      </c>
      <c r="D742" s="188"/>
    </row>
    <row r="743" spans="1:4" ht="21" customHeight="1">
      <c r="A743" s="180" t="s">
        <v>1527</v>
      </c>
      <c r="B743" s="186" t="s">
        <v>1528</v>
      </c>
      <c r="C743" s="187" t="s">
        <v>274</v>
      </c>
      <c r="D743" s="188"/>
    </row>
    <row r="744" spans="1:4" ht="21" customHeight="1">
      <c r="A744" s="190" t="s">
        <v>1529</v>
      </c>
      <c r="B744" s="63" t="s">
        <v>1530</v>
      </c>
      <c r="C744" s="191" t="s">
        <v>123</v>
      </c>
      <c r="D744" s="188"/>
    </row>
    <row r="745" spans="1:3" ht="21" customHeight="1">
      <c r="A745" s="180" t="s">
        <v>1531</v>
      </c>
      <c r="B745" s="180" t="s">
        <v>1532</v>
      </c>
      <c r="C745" s="180" t="s">
        <v>123</v>
      </c>
    </row>
    <row r="746" spans="1:4" ht="21" customHeight="1">
      <c r="A746" s="180" t="s">
        <v>1533</v>
      </c>
      <c r="B746" s="180" t="s">
        <v>1534</v>
      </c>
      <c r="C746" s="180" t="s">
        <v>30</v>
      </c>
      <c r="D746" s="188"/>
    </row>
    <row r="747" spans="1:3" ht="21" customHeight="1">
      <c r="A747" s="180" t="s">
        <v>1535</v>
      </c>
      <c r="B747" s="180" t="s">
        <v>1536</v>
      </c>
      <c r="C747" s="180" t="s">
        <v>405</v>
      </c>
    </row>
    <row r="748" spans="1:4" ht="21" customHeight="1">
      <c r="A748" s="190" t="s">
        <v>1537</v>
      </c>
      <c r="B748" s="63" t="s">
        <v>1538</v>
      </c>
      <c r="C748" s="191" t="s">
        <v>30</v>
      </c>
      <c r="D748" s="188"/>
    </row>
    <row r="749" spans="1:3" ht="21" customHeight="1">
      <c r="A749" s="180" t="s">
        <v>1539</v>
      </c>
      <c r="B749" s="180" t="s">
        <v>1540</v>
      </c>
      <c r="C749" s="180" t="s">
        <v>30</v>
      </c>
    </row>
    <row r="750" spans="1:4" ht="21" customHeight="1">
      <c r="A750" s="189" t="s">
        <v>1541</v>
      </c>
      <c r="B750" s="186" t="s">
        <v>1542</v>
      </c>
      <c r="C750" s="192" t="s">
        <v>157</v>
      </c>
      <c r="D750" s="188"/>
    </row>
    <row r="751" spans="1:4" ht="21" customHeight="1">
      <c r="A751" s="189" t="s">
        <v>1543</v>
      </c>
      <c r="B751" s="186" t="s">
        <v>1544</v>
      </c>
      <c r="C751" s="192" t="s">
        <v>157</v>
      </c>
      <c r="D751" s="188"/>
    </row>
    <row r="752" spans="1:4" ht="21" customHeight="1">
      <c r="A752" s="189" t="s">
        <v>1545</v>
      </c>
      <c r="B752" s="189" t="s">
        <v>1546</v>
      </c>
      <c r="C752" s="192" t="s">
        <v>157</v>
      </c>
      <c r="D752" s="188"/>
    </row>
    <row r="753" spans="1:4" ht="21" customHeight="1">
      <c r="A753" s="190" t="s">
        <v>1547</v>
      </c>
      <c r="B753" s="63" t="s">
        <v>1548</v>
      </c>
      <c r="C753" s="191" t="s">
        <v>17</v>
      </c>
      <c r="D753" s="188"/>
    </row>
    <row r="754" spans="1:3" ht="21" customHeight="1">
      <c r="A754" s="180" t="s">
        <v>1549</v>
      </c>
      <c r="B754" s="180" t="s">
        <v>1550</v>
      </c>
      <c r="C754" s="180" t="s">
        <v>123</v>
      </c>
    </row>
    <row r="755" spans="1:4" ht="21" customHeight="1">
      <c r="A755" s="189" t="s">
        <v>1551</v>
      </c>
      <c r="B755" s="186" t="s">
        <v>1552</v>
      </c>
      <c r="C755" s="192" t="s">
        <v>157</v>
      </c>
      <c r="D755" s="188"/>
    </row>
    <row r="756" spans="1:4" ht="21" customHeight="1">
      <c r="A756" s="180" t="s">
        <v>1553</v>
      </c>
      <c r="B756" s="186" t="s">
        <v>1554</v>
      </c>
      <c r="C756" s="187" t="s">
        <v>274</v>
      </c>
      <c r="D756" s="188"/>
    </row>
    <row r="757" spans="1:4" ht="21" customHeight="1">
      <c r="A757" s="189" t="s">
        <v>1555</v>
      </c>
      <c r="B757" s="189" t="s">
        <v>1556</v>
      </c>
      <c r="C757" s="192" t="s">
        <v>157</v>
      </c>
      <c r="D757" s="188"/>
    </row>
    <row r="758" spans="1:4" ht="21" customHeight="1">
      <c r="A758" s="180" t="s">
        <v>1557</v>
      </c>
      <c r="B758" s="180" t="s">
        <v>1558</v>
      </c>
      <c r="C758" s="180" t="s">
        <v>689</v>
      </c>
      <c r="D758" s="188"/>
    </row>
    <row r="759" spans="1:3" ht="21" customHeight="1">
      <c r="A759" s="180" t="s">
        <v>1559</v>
      </c>
      <c r="B759" s="180" t="s">
        <v>1560</v>
      </c>
      <c r="C759" s="180" t="s">
        <v>160</v>
      </c>
    </row>
    <row r="760" spans="1:4" ht="21" customHeight="1">
      <c r="A760" s="189" t="s">
        <v>1561</v>
      </c>
      <c r="B760" s="186" t="s">
        <v>1562</v>
      </c>
      <c r="C760" s="192" t="s">
        <v>157</v>
      </c>
      <c r="D760" s="188"/>
    </row>
    <row r="761" spans="1:4" ht="21" customHeight="1">
      <c r="A761" s="190" t="s">
        <v>1563</v>
      </c>
      <c r="B761" s="63" t="s">
        <v>1564</v>
      </c>
      <c r="C761" s="191" t="s">
        <v>27</v>
      </c>
      <c r="D761" s="188"/>
    </row>
    <row r="762" spans="1:4" ht="21" customHeight="1">
      <c r="A762" s="189" t="s">
        <v>1565</v>
      </c>
      <c r="B762" s="186" t="s">
        <v>1566</v>
      </c>
      <c r="C762" s="187" t="s">
        <v>274</v>
      </c>
      <c r="D762" s="188"/>
    </row>
    <row r="763" spans="1:3" ht="21" customHeight="1">
      <c r="A763" s="180" t="s">
        <v>1567</v>
      </c>
      <c r="B763" s="180" t="s">
        <v>1568</v>
      </c>
      <c r="C763" s="180" t="s">
        <v>405</v>
      </c>
    </row>
    <row r="764" spans="1:3" ht="21" customHeight="1">
      <c r="A764" s="180" t="s">
        <v>1569</v>
      </c>
      <c r="B764" s="180" t="s">
        <v>1570</v>
      </c>
      <c r="C764" s="180" t="s">
        <v>405</v>
      </c>
    </row>
    <row r="765" spans="1:3" ht="21" customHeight="1">
      <c r="A765" s="180" t="s">
        <v>1571</v>
      </c>
      <c r="B765" s="180" t="s">
        <v>1572</v>
      </c>
      <c r="C765" s="180" t="s">
        <v>405</v>
      </c>
    </row>
    <row r="766" spans="1:3" ht="21" customHeight="1">
      <c r="A766" s="180" t="s">
        <v>1573</v>
      </c>
      <c r="B766" s="180" t="s">
        <v>1574</v>
      </c>
      <c r="C766" s="180" t="s">
        <v>405</v>
      </c>
    </row>
    <row r="767" spans="1:3" ht="21" customHeight="1">
      <c r="A767" s="180" t="s">
        <v>1575</v>
      </c>
      <c r="B767" s="180" t="s">
        <v>1576</v>
      </c>
      <c r="C767" s="180" t="s">
        <v>405</v>
      </c>
    </row>
    <row r="768" spans="1:3" ht="21" customHeight="1">
      <c r="A768" s="180" t="s">
        <v>1577</v>
      </c>
      <c r="B768" s="180" t="s">
        <v>1578</v>
      </c>
      <c r="C768" s="180" t="s">
        <v>405</v>
      </c>
    </row>
    <row r="769" spans="1:3" ht="21" customHeight="1">
      <c r="A769" s="180" t="s">
        <v>1579</v>
      </c>
      <c r="B769" s="180" t="s">
        <v>1580</v>
      </c>
      <c r="C769" s="180" t="s">
        <v>405</v>
      </c>
    </row>
    <row r="770" spans="1:3" ht="21" customHeight="1">
      <c r="A770" s="180" t="s">
        <v>1581</v>
      </c>
      <c r="B770" s="180" t="s">
        <v>1582</v>
      </c>
      <c r="C770" s="180" t="s">
        <v>1583</v>
      </c>
    </row>
    <row r="771" spans="1:3" ht="21" customHeight="1">
      <c r="A771" s="180" t="s">
        <v>1584</v>
      </c>
      <c r="B771" s="180" t="s">
        <v>1585</v>
      </c>
      <c r="C771" s="180" t="s">
        <v>405</v>
      </c>
    </row>
    <row r="772" spans="1:3" ht="21" customHeight="1">
      <c r="A772" s="180" t="s">
        <v>1586</v>
      </c>
      <c r="B772" s="180" t="s">
        <v>1587</v>
      </c>
      <c r="C772" s="180" t="s">
        <v>405</v>
      </c>
    </row>
    <row r="773" spans="1:3" ht="21" customHeight="1">
      <c r="A773" s="180" t="s">
        <v>1588</v>
      </c>
      <c r="B773" s="180" t="s">
        <v>1589</v>
      </c>
      <c r="C773" s="180" t="s">
        <v>405</v>
      </c>
    </row>
    <row r="774" spans="1:3" ht="21" customHeight="1">
      <c r="A774" s="180" t="s">
        <v>1590</v>
      </c>
      <c r="B774" s="180" t="s">
        <v>1591</v>
      </c>
      <c r="C774" s="180" t="s">
        <v>405</v>
      </c>
    </row>
    <row r="775" spans="1:3" ht="21" customHeight="1">
      <c r="A775" s="180" t="s">
        <v>1592</v>
      </c>
      <c r="B775" s="180" t="s">
        <v>1593</v>
      </c>
      <c r="C775" s="180" t="s">
        <v>405</v>
      </c>
    </row>
    <row r="776" spans="1:3" ht="21" customHeight="1">
      <c r="A776" s="180" t="s">
        <v>1594</v>
      </c>
      <c r="B776" s="180" t="s">
        <v>1595</v>
      </c>
      <c r="C776" s="180" t="s">
        <v>405</v>
      </c>
    </row>
    <row r="777" spans="1:3" ht="21" customHeight="1">
      <c r="A777" s="180" t="s">
        <v>1596</v>
      </c>
      <c r="B777" s="180" t="s">
        <v>1597</v>
      </c>
      <c r="C777" s="180" t="s">
        <v>405</v>
      </c>
    </row>
    <row r="778" spans="1:3" ht="21" customHeight="1">
      <c r="A778" s="180" t="s">
        <v>1598</v>
      </c>
      <c r="B778" s="180" t="s">
        <v>1599</v>
      </c>
      <c r="C778" s="180" t="s">
        <v>405</v>
      </c>
    </row>
    <row r="779" spans="1:3" ht="21" customHeight="1">
      <c r="A779" s="180" t="s">
        <v>1600</v>
      </c>
      <c r="B779" s="180" t="s">
        <v>1601</v>
      </c>
      <c r="C779" s="180" t="s">
        <v>1583</v>
      </c>
    </row>
    <row r="780" spans="1:3" ht="21" customHeight="1">
      <c r="A780" s="180" t="s">
        <v>1602</v>
      </c>
      <c r="B780" s="180" t="s">
        <v>1603</v>
      </c>
      <c r="C780" s="180" t="s">
        <v>405</v>
      </c>
    </row>
    <row r="781" spans="1:3" ht="21" customHeight="1">
      <c r="A781" s="180" t="s">
        <v>1604</v>
      </c>
      <c r="B781" s="180" t="s">
        <v>1605</v>
      </c>
      <c r="C781" s="180" t="s">
        <v>405</v>
      </c>
    </row>
    <row r="782" spans="1:3" ht="21" customHeight="1">
      <c r="A782" s="180" t="s">
        <v>1606</v>
      </c>
      <c r="B782" s="180" t="s">
        <v>1607</v>
      </c>
      <c r="C782" s="180" t="s">
        <v>1583</v>
      </c>
    </row>
    <row r="783" spans="1:3" ht="21" customHeight="1">
      <c r="A783" s="180" t="s">
        <v>1608</v>
      </c>
      <c r="B783" s="180" t="s">
        <v>1609</v>
      </c>
      <c r="C783" s="180" t="s">
        <v>405</v>
      </c>
    </row>
    <row r="784" spans="1:3" ht="21" customHeight="1">
      <c r="A784" s="180" t="s">
        <v>1610</v>
      </c>
      <c r="B784" s="180" t="s">
        <v>1611</v>
      </c>
      <c r="C784" s="180" t="s">
        <v>1583</v>
      </c>
    </row>
    <row r="785" spans="1:3" ht="21" customHeight="1">
      <c r="A785" s="180" t="s">
        <v>1612</v>
      </c>
      <c r="B785" s="180" t="s">
        <v>1613</v>
      </c>
      <c r="C785" s="180" t="s">
        <v>1583</v>
      </c>
    </row>
    <row r="786" spans="1:3" ht="21" customHeight="1">
      <c r="A786" s="180" t="s">
        <v>1614</v>
      </c>
      <c r="B786" s="180" t="s">
        <v>1615</v>
      </c>
      <c r="C786" s="180" t="s">
        <v>405</v>
      </c>
    </row>
    <row r="787" spans="1:3" ht="21" customHeight="1">
      <c r="A787" s="180" t="s">
        <v>1616</v>
      </c>
      <c r="B787" s="180" t="s">
        <v>1617</v>
      </c>
      <c r="C787" s="180" t="s">
        <v>405</v>
      </c>
    </row>
    <row r="788" spans="1:3" ht="21" customHeight="1">
      <c r="A788" s="180" t="s">
        <v>1618</v>
      </c>
      <c r="B788" s="180" t="s">
        <v>1619</v>
      </c>
      <c r="C788" s="180" t="s">
        <v>1583</v>
      </c>
    </row>
    <row r="789" spans="1:3" ht="21" customHeight="1">
      <c r="A789" s="180" t="s">
        <v>1620</v>
      </c>
      <c r="B789" s="180" t="s">
        <v>1621</v>
      </c>
      <c r="C789" s="180" t="s">
        <v>1583</v>
      </c>
    </row>
    <row r="790" spans="1:3" ht="21" customHeight="1">
      <c r="A790" s="180" t="s">
        <v>1622</v>
      </c>
      <c r="B790" s="180" t="s">
        <v>1623</v>
      </c>
      <c r="C790" s="180" t="s">
        <v>1583</v>
      </c>
    </row>
    <row r="791" spans="1:3" ht="21" customHeight="1">
      <c r="A791" s="180" t="s">
        <v>1624</v>
      </c>
      <c r="B791" s="180" t="s">
        <v>1625</v>
      </c>
      <c r="C791" s="180" t="s">
        <v>405</v>
      </c>
    </row>
    <row r="792" spans="1:3" ht="21" customHeight="1">
      <c r="A792" s="180" t="s">
        <v>1626</v>
      </c>
      <c r="B792" s="180" t="s">
        <v>1627</v>
      </c>
      <c r="C792" s="180" t="s">
        <v>1583</v>
      </c>
    </row>
    <row r="793" spans="1:3" ht="21" customHeight="1">
      <c r="A793" s="180" t="s">
        <v>1628</v>
      </c>
      <c r="B793" s="180" t="s">
        <v>1629</v>
      </c>
      <c r="C793" s="180" t="s">
        <v>1583</v>
      </c>
    </row>
    <row r="794" spans="1:3" ht="21" customHeight="1">
      <c r="A794" s="180" t="s">
        <v>1630</v>
      </c>
      <c r="B794" s="180" t="s">
        <v>1631</v>
      </c>
      <c r="C794" s="180" t="s">
        <v>1583</v>
      </c>
    </row>
    <row r="795" spans="1:3" ht="21" customHeight="1">
      <c r="A795" s="180" t="s">
        <v>1632</v>
      </c>
      <c r="B795" s="180" t="s">
        <v>1633</v>
      </c>
      <c r="C795" s="180" t="s">
        <v>405</v>
      </c>
    </row>
    <row r="796" spans="1:3" ht="21" customHeight="1">
      <c r="A796" s="180" t="s">
        <v>1634</v>
      </c>
      <c r="B796" s="180" t="s">
        <v>1635</v>
      </c>
      <c r="C796" s="180" t="s">
        <v>405</v>
      </c>
    </row>
    <row r="797" spans="1:3" ht="21" customHeight="1">
      <c r="A797" s="180" t="s">
        <v>1636</v>
      </c>
      <c r="B797" s="180" t="s">
        <v>1637</v>
      </c>
      <c r="C797" s="180" t="s">
        <v>405</v>
      </c>
    </row>
    <row r="798" spans="1:3" ht="21" customHeight="1">
      <c r="A798" s="180" t="s">
        <v>1638</v>
      </c>
      <c r="B798" s="180" t="s">
        <v>1639</v>
      </c>
      <c r="C798" s="180" t="s">
        <v>1583</v>
      </c>
    </row>
    <row r="799" spans="1:3" ht="21" customHeight="1">
      <c r="A799" s="180" t="s">
        <v>1640</v>
      </c>
      <c r="B799" s="180" t="s">
        <v>1641</v>
      </c>
      <c r="C799" s="180" t="s">
        <v>405</v>
      </c>
    </row>
    <row r="800" spans="1:3" ht="21" customHeight="1">
      <c r="A800" s="180" t="s">
        <v>1642</v>
      </c>
      <c r="B800" s="180" t="s">
        <v>1643</v>
      </c>
      <c r="C800" s="180" t="s">
        <v>1583</v>
      </c>
    </row>
    <row r="801" spans="1:3" ht="21" customHeight="1">
      <c r="A801" s="180" t="s">
        <v>1644</v>
      </c>
      <c r="B801" s="180" t="s">
        <v>1645</v>
      </c>
      <c r="C801" s="180" t="s">
        <v>405</v>
      </c>
    </row>
    <row r="802" spans="1:3" ht="21" customHeight="1">
      <c r="A802" s="180" t="s">
        <v>1646</v>
      </c>
      <c r="B802" s="180" t="s">
        <v>1647</v>
      </c>
      <c r="C802" s="180" t="s">
        <v>405</v>
      </c>
    </row>
    <row r="803" spans="1:4" ht="21" customHeight="1">
      <c r="A803" s="190" t="s">
        <v>1648</v>
      </c>
      <c r="B803" s="63" t="s">
        <v>1649</v>
      </c>
      <c r="C803" s="191" t="s">
        <v>30</v>
      </c>
      <c r="D803" s="188"/>
    </row>
    <row r="804" spans="1:3" ht="21" customHeight="1">
      <c r="A804" s="180" t="s">
        <v>1650</v>
      </c>
      <c r="B804" s="180" t="s">
        <v>1651</v>
      </c>
      <c r="C804" s="180" t="s">
        <v>992</v>
      </c>
    </row>
    <row r="805" spans="1:2" ht="21" customHeight="1">
      <c r="A805" s="180" t="s">
        <v>1652</v>
      </c>
      <c r="B805" s="180" t="s">
        <v>1653</v>
      </c>
    </row>
    <row r="806" spans="1:4" ht="21" customHeight="1">
      <c r="A806" s="180" t="s">
        <v>1654</v>
      </c>
      <c r="B806" s="186" t="s">
        <v>1655</v>
      </c>
      <c r="C806" s="187" t="s">
        <v>899</v>
      </c>
      <c r="D806" s="188"/>
    </row>
    <row r="807" spans="1:4" ht="21" customHeight="1">
      <c r="A807" s="190" t="s">
        <v>1656</v>
      </c>
      <c r="B807" s="63" t="s">
        <v>1657</v>
      </c>
      <c r="C807" s="191" t="s">
        <v>30</v>
      </c>
      <c r="D807" s="188"/>
    </row>
    <row r="808" spans="1:4" ht="21" customHeight="1">
      <c r="A808" s="180" t="s">
        <v>1658</v>
      </c>
      <c r="B808" s="180" t="s">
        <v>1659</v>
      </c>
      <c r="C808" s="180" t="s">
        <v>14</v>
      </c>
      <c r="D808" s="188"/>
    </row>
    <row r="809" spans="1:4" ht="21" customHeight="1">
      <c r="A809" s="190" t="s">
        <v>1660</v>
      </c>
      <c r="B809" s="63" t="s">
        <v>1661</v>
      </c>
      <c r="C809" s="191" t="s">
        <v>40</v>
      </c>
      <c r="D809" s="188"/>
    </row>
    <row r="810" spans="1:4" ht="21" customHeight="1">
      <c r="A810" s="190" t="s">
        <v>1662</v>
      </c>
      <c r="B810" s="63" t="s">
        <v>1663</v>
      </c>
      <c r="C810" s="191" t="s">
        <v>73</v>
      </c>
      <c r="D810" s="188"/>
    </row>
    <row r="811" spans="1:4" ht="21" customHeight="1">
      <c r="A811" s="190" t="s">
        <v>1664</v>
      </c>
      <c r="B811" s="63" t="s">
        <v>1665</v>
      </c>
      <c r="C811" s="191" t="s">
        <v>17</v>
      </c>
      <c r="D811" s="188"/>
    </row>
    <row r="812" spans="1:3" ht="21" customHeight="1">
      <c r="A812" s="180" t="s">
        <v>1666</v>
      </c>
      <c r="B812" s="180" t="s">
        <v>1667</v>
      </c>
      <c r="C812" s="180" t="s">
        <v>1668</v>
      </c>
    </row>
    <row r="813" spans="1:3" ht="21" customHeight="1">
      <c r="A813" s="180" t="s">
        <v>1669</v>
      </c>
      <c r="B813" s="180" t="s">
        <v>1670</v>
      </c>
      <c r="C813" s="180" t="s">
        <v>782</v>
      </c>
    </row>
    <row r="814" spans="1:3" ht="21" customHeight="1">
      <c r="A814" s="180" t="s">
        <v>1671</v>
      </c>
      <c r="B814" s="180" t="s">
        <v>1672</v>
      </c>
      <c r="C814" s="180" t="s">
        <v>76</v>
      </c>
    </row>
    <row r="815" spans="1:4" ht="21" customHeight="1">
      <c r="A815" s="180" t="s">
        <v>1673</v>
      </c>
      <c r="B815" s="180" t="s">
        <v>1674</v>
      </c>
      <c r="C815" s="180" t="s">
        <v>30</v>
      </c>
      <c r="D815" s="188"/>
    </row>
    <row r="816" spans="1:3" ht="21" customHeight="1">
      <c r="A816" s="180" t="s">
        <v>1675</v>
      </c>
      <c r="B816" s="180" t="s">
        <v>1676</v>
      </c>
      <c r="C816" s="180" t="s">
        <v>1248</v>
      </c>
    </row>
    <row r="817" spans="1:3" ht="21" customHeight="1">
      <c r="A817" s="180" t="s">
        <v>1677</v>
      </c>
      <c r="B817" s="180" t="s">
        <v>1678</v>
      </c>
      <c r="C817" s="180" t="s">
        <v>57</v>
      </c>
    </row>
    <row r="818" spans="1:3" ht="21" customHeight="1">
      <c r="A818" s="180" t="s">
        <v>1679</v>
      </c>
      <c r="B818" s="180" t="s">
        <v>1680</v>
      </c>
      <c r="C818" s="180" t="s">
        <v>160</v>
      </c>
    </row>
    <row r="819" spans="1:3" ht="21" customHeight="1">
      <c r="A819" s="180" t="s">
        <v>1681</v>
      </c>
      <c r="B819" s="180" t="s">
        <v>1682</v>
      </c>
      <c r="C819" s="180" t="s">
        <v>1683</v>
      </c>
    </row>
    <row r="820" spans="1:2" ht="21" customHeight="1">
      <c r="A820" s="180" t="s">
        <v>1684</v>
      </c>
      <c r="B820" s="180" t="s">
        <v>1685</v>
      </c>
    </row>
    <row r="821" spans="1:3" ht="21" customHeight="1">
      <c r="A821" s="180" t="s">
        <v>1686</v>
      </c>
      <c r="B821" s="180" t="s">
        <v>1687</v>
      </c>
      <c r="C821" s="180" t="s">
        <v>30</v>
      </c>
    </row>
    <row r="822" spans="1:4" ht="21" customHeight="1">
      <c r="A822" s="189" t="s">
        <v>1688</v>
      </c>
      <c r="B822" s="186" t="s">
        <v>1689</v>
      </c>
      <c r="C822" s="192" t="s">
        <v>242</v>
      </c>
      <c r="D822" s="188"/>
    </row>
    <row r="823" spans="1:3" ht="21" customHeight="1">
      <c r="A823" s="180" t="s">
        <v>1652</v>
      </c>
      <c r="B823" s="180" t="s">
        <v>1690</v>
      </c>
      <c r="C823" s="180" t="s">
        <v>752</v>
      </c>
    </row>
    <row r="824" spans="1:4" ht="21" customHeight="1">
      <c r="A824" s="190" t="s">
        <v>1691</v>
      </c>
      <c r="B824" s="63" t="s">
        <v>1692</v>
      </c>
      <c r="C824" s="191" t="s">
        <v>17</v>
      </c>
      <c r="D824" s="188"/>
    </row>
    <row r="825" spans="1:3" ht="21" customHeight="1">
      <c r="A825" s="180" t="s">
        <v>1693</v>
      </c>
      <c r="B825" s="180" t="s">
        <v>1694</v>
      </c>
      <c r="C825" s="180" t="s">
        <v>27</v>
      </c>
    </row>
    <row r="826" spans="1:3" ht="21" customHeight="1">
      <c r="A826" s="180" t="s">
        <v>1695</v>
      </c>
      <c r="B826" s="180" t="s">
        <v>1696</v>
      </c>
      <c r="C826" s="180" t="s">
        <v>1066</v>
      </c>
    </row>
    <row r="827" spans="1:3" ht="21" customHeight="1">
      <c r="A827" s="180" t="s">
        <v>1697</v>
      </c>
      <c r="B827" s="180" t="s">
        <v>1698</v>
      </c>
      <c r="C827" s="180" t="s">
        <v>27</v>
      </c>
    </row>
    <row r="828" spans="1:3" ht="21" customHeight="1">
      <c r="A828" s="180" t="s">
        <v>1699</v>
      </c>
      <c r="B828" s="180" t="s">
        <v>1700</v>
      </c>
      <c r="C828" s="180" t="s">
        <v>37</v>
      </c>
    </row>
    <row r="829" spans="1:4" ht="21" customHeight="1">
      <c r="A829" s="180" t="s">
        <v>1701</v>
      </c>
      <c r="B829" s="180" t="s">
        <v>1702</v>
      </c>
      <c r="C829" s="180" t="s">
        <v>30</v>
      </c>
      <c r="D829" s="188"/>
    </row>
    <row r="830" spans="1:4" ht="21" customHeight="1">
      <c r="A830" s="189" t="s">
        <v>1703</v>
      </c>
      <c r="B830" s="186" t="s">
        <v>1704</v>
      </c>
      <c r="C830" s="187" t="s">
        <v>62</v>
      </c>
      <c r="D830" s="188"/>
    </row>
    <row r="831" spans="1:4" ht="21" customHeight="1">
      <c r="A831" s="180" t="s">
        <v>1705</v>
      </c>
      <c r="B831" s="180" t="s">
        <v>1706</v>
      </c>
      <c r="C831" s="180" t="s">
        <v>123</v>
      </c>
      <c r="D831" s="188"/>
    </row>
    <row r="832" spans="1:4" ht="21" customHeight="1">
      <c r="A832" s="189" t="s">
        <v>1707</v>
      </c>
      <c r="B832" s="186" t="s">
        <v>1708</v>
      </c>
      <c r="C832" s="187" t="s">
        <v>24</v>
      </c>
      <c r="D832" s="188"/>
    </row>
    <row r="833" spans="1:4" ht="21" customHeight="1">
      <c r="A833" s="180" t="s">
        <v>1709</v>
      </c>
      <c r="B833" s="180" t="s">
        <v>1710</v>
      </c>
      <c r="C833" s="180" t="s">
        <v>14</v>
      </c>
      <c r="D833" s="188"/>
    </row>
    <row r="834" spans="1:4" ht="21" customHeight="1">
      <c r="A834" s="180" t="s">
        <v>1711</v>
      </c>
      <c r="B834" s="186" t="s">
        <v>1712</v>
      </c>
      <c r="C834" s="187" t="s">
        <v>11</v>
      </c>
      <c r="D834" s="188"/>
    </row>
    <row r="835" spans="1:4" ht="21" customHeight="1">
      <c r="A835" s="180" t="s">
        <v>1713</v>
      </c>
      <c r="B835" s="186" t="s">
        <v>1714</v>
      </c>
      <c r="C835" s="187" t="s">
        <v>24</v>
      </c>
      <c r="D835" s="188"/>
    </row>
    <row r="836" spans="1:4" ht="21" customHeight="1">
      <c r="A836" s="190" t="s">
        <v>1715</v>
      </c>
      <c r="B836" s="63" t="s">
        <v>1716</v>
      </c>
      <c r="C836" s="191" t="s">
        <v>30</v>
      </c>
      <c r="D836" s="188"/>
    </row>
    <row r="837" spans="1:4" ht="21" customHeight="1">
      <c r="A837" s="189" t="s">
        <v>1717</v>
      </c>
      <c r="B837" s="186" t="s">
        <v>1718</v>
      </c>
      <c r="C837" s="192" t="s">
        <v>45</v>
      </c>
      <c r="D837" s="188"/>
    </row>
    <row r="838" spans="1:4" ht="21" customHeight="1">
      <c r="A838" s="190" t="s">
        <v>1719</v>
      </c>
      <c r="B838" s="63" t="s">
        <v>1720</v>
      </c>
      <c r="C838" s="191" t="s">
        <v>30</v>
      </c>
      <c r="D838" s="188"/>
    </row>
    <row r="839" spans="1:3" ht="21" customHeight="1">
      <c r="A839" s="180" t="s">
        <v>1721</v>
      </c>
      <c r="B839" s="180" t="s">
        <v>1722</v>
      </c>
      <c r="C839" s="180" t="s">
        <v>30</v>
      </c>
    </row>
    <row r="840" spans="1:4" ht="21" customHeight="1">
      <c r="A840" s="180" t="s">
        <v>1723</v>
      </c>
      <c r="B840" s="180" t="s">
        <v>1724</v>
      </c>
      <c r="C840" s="180" t="s">
        <v>30</v>
      </c>
      <c r="D840" s="188"/>
    </row>
    <row r="841" spans="1:4" ht="21" customHeight="1">
      <c r="A841" s="180" t="s">
        <v>1725</v>
      </c>
      <c r="B841" s="180" t="s">
        <v>1726</v>
      </c>
      <c r="C841" s="180" t="s">
        <v>30</v>
      </c>
      <c r="D841" s="188"/>
    </row>
    <row r="842" spans="1:4" ht="21" customHeight="1">
      <c r="A842" s="180" t="s">
        <v>1727</v>
      </c>
      <c r="B842" s="180" t="s">
        <v>1728</v>
      </c>
      <c r="C842" s="180" t="s">
        <v>30</v>
      </c>
      <c r="D842" s="188"/>
    </row>
    <row r="843" spans="1:4" ht="21" customHeight="1">
      <c r="A843" s="180" t="s">
        <v>1729</v>
      </c>
      <c r="B843" s="180" t="s">
        <v>1730</v>
      </c>
      <c r="C843" s="180" t="s">
        <v>30</v>
      </c>
      <c r="D843" s="188"/>
    </row>
    <row r="844" spans="1:3" ht="21" customHeight="1">
      <c r="A844" s="180" t="s">
        <v>1731</v>
      </c>
      <c r="B844" s="180" t="s">
        <v>1732</v>
      </c>
      <c r="C844" s="180" t="s">
        <v>30</v>
      </c>
    </row>
    <row r="845" spans="1:2" ht="21" customHeight="1">
      <c r="A845" s="180" t="s">
        <v>1733</v>
      </c>
      <c r="B845" s="180" t="s">
        <v>1732</v>
      </c>
    </row>
    <row r="846" spans="1:2" ht="21" customHeight="1">
      <c r="A846" s="180" t="s">
        <v>1734</v>
      </c>
      <c r="B846" s="180" t="s">
        <v>1735</v>
      </c>
    </row>
    <row r="847" spans="1:3" ht="21" customHeight="1">
      <c r="A847" s="180" t="s">
        <v>1736</v>
      </c>
      <c r="B847" s="180" t="s">
        <v>1737</v>
      </c>
      <c r="C847" s="180" t="s">
        <v>30</v>
      </c>
    </row>
    <row r="848" spans="1:3" ht="21" customHeight="1">
      <c r="A848" s="180" t="s">
        <v>1738</v>
      </c>
      <c r="B848" s="180" t="s">
        <v>1739</v>
      </c>
      <c r="C848" s="180" t="s">
        <v>27</v>
      </c>
    </row>
    <row r="849" spans="1:4" ht="21" customHeight="1">
      <c r="A849" s="180" t="s">
        <v>1740</v>
      </c>
      <c r="B849" s="180" t="s">
        <v>1741</v>
      </c>
      <c r="C849" s="180" t="s">
        <v>30</v>
      </c>
      <c r="D849" s="188"/>
    </row>
    <row r="850" spans="1:3" ht="21" customHeight="1">
      <c r="A850" s="180" t="s">
        <v>1742</v>
      </c>
      <c r="B850" s="180" t="s">
        <v>1743</v>
      </c>
      <c r="C850" s="180" t="s">
        <v>30</v>
      </c>
    </row>
    <row r="851" spans="1:4" ht="21" customHeight="1">
      <c r="A851" s="190" t="s">
        <v>1744</v>
      </c>
      <c r="B851" s="63" t="s">
        <v>1745</v>
      </c>
      <c r="C851" s="191" t="s">
        <v>27</v>
      </c>
      <c r="D851" s="188"/>
    </row>
    <row r="852" spans="1:4" ht="21" customHeight="1">
      <c r="A852" s="190">
        <v>0</v>
      </c>
      <c r="B852" s="63" t="s">
        <v>1746</v>
      </c>
      <c r="C852" s="191" t="s">
        <v>30</v>
      </c>
      <c r="D852" s="188"/>
    </row>
    <row r="853" spans="1:2" ht="21" customHeight="1">
      <c r="A853" s="180" t="s">
        <v>1747</v>
      </c>
      <c r="B853" s="180" t="s">
        <v>1746</v>
      </c>
    </row>
    <row r="854" spans="1:3" ht="21" customHeight="1">
      <c r="A854" s="180" t="s">
        <v>1748</v>
      </c>
      <c r="B854" s="180" t="s">
        <v>1749</v>
      </c>
      <c r="C854" s="180" t="s">
        <v>30</v>
      </c>
    </row>
    <row r="855" spans="1:2" ht="21" customHeight="1">
      <c r="A855" s="180" t="s">
        <v>1750</v>
      </c>
      <c r="B855" s="180" t="s">
        <v>1750</v>
      </c>
    </row>
    <row r="856" spans="1:4" ht="21" customHeight="1">
      <c r="A856" s="190" t="s">
        <v>1751</v>
      </c>
      <c r="B856" s="63" t="s">
        <v>1752</v>
      </c>
      <c r="C856" s="191" t="s">
        <v>30</v>
      </c>
      <c r="D856" s="188"/>
    </row>
    <row r="857" spans="1:4" ht="21" customHeight="1">
      <c r="A857" s="180" t="s">
        <v>1753</v>
      </c>
      <c r="B857" s="186" t="s">
        <v>1754</v>
      </c>
      <c r="C857" s="187" t="s">
        <v>62</v>
      </c>
      <c r="D857" s="188"/>
    </row>
    <row r="858" spans="1:3" ht="21" customHeight="1">
      <c r="A858" s="198" t="s">
        <v>1755</v>
      </c>
      <c r="B858" s="198" t="s">
        <v>1756</v>
      </c>
      <c r="C858" s="180" t="s">
        <v>76</v>
      </c>
    </row>
    <row r="859" spans="1:4" ht="21" customHeight="1">
      <c r="A859" s="189" t="s">
        <v>1757</v>
      </c>
      <c r="B859" s="186" t="s">
        <v>1758</v>
      </c>
      <c r="C859" s="187" t="s">
        <v>274</v>
      </c>
      <c r="D859" s="188"/>
    </row>
    <row r="860" spans="1:4" ht="21" customHeight="1">
      <c r="A860" s="180" t="s">
        <v>1759</v>
      </c>
      <c r="B860" s="186" t="s">
        <v>1760</v>
      </c>
      <c r="C860" s="187" t="s">
        <v>274</v>
      </c>
      <c r="D860" s="188"/>
    </row>
    <row r="861" spans="1:4" ht="21" customHeight="1">
      <c r="A861" s="189" t="s">
        <v>1761</v>
      </c>
      <c r="B861" s="186" t="s">
        <v>1762</v>
      </c>
      <c r="C861" s="192" t="s">
        <v>45</v>
      </c>
      <c r="D861" s="188"/>
    </row>
    <row r="862" spans="1:3" ht="21" customHeight="1">
      <c r="A862" s="180" t="s">
        <v>1763</v>
      </c>
      <c r="B862" s="180" t="s">
        <v>1764</v>
      </c>
      <c r="C862" s="180" t="s">
        <v>37</v>
      </c>
    </row>
    <row r="863" spans="1:3" ht="21" customHeight="1">
      <c r="A863" s="180" t="s">
        <v>1765</v>
      </c>
      <c r="B863" s="180" t="s">
        <v>1766</v>
      </c>
      <c r="C863" s="180" t="s">
        <v>14</v>
      </c>
    </row>
    <row r="864" spans="1:4" ht="21" customHeight="1">
      <c r="A864" s="190" t="s">
        <v>1767</v>
      </c>
      <c r="B864" s="63" t="s">
        <v>1768</v>
      </c>
      <c r="C864" s="191" t="s">
        <v>27</v>
      </c>
      <c r="D864" s="188"/>
    </row>
    <row r="865" spans="1:4" ht="21" customHeight="1">
      <c r="A865" s="190" t="s">
        <v>1769</v>
      </c>
      <c r="B865" s="63" t="s">
        <v>1770</v>
      </c>
      <c r="C865" s="191" t="s">
        <v>73</v>
      </c>
      <c r="D865" s="188"/>
    </row>
    <row r="866" spans="1:4" ht="21" customHeight="1">
      <c r="A866" s="190" t="s">
        <v>1771</v>
      </c>
      <c r="B866" s="63" t="s">
        <v>1772</v>
      </c>
      <c r="C866" s="191" t="s">
        <v>17</v>
      </c>
      <c r="D866" s="188"/>
    </row>
    <row r="867" spans="1:4" ht="21" customHeight="1">
      <c r="A867" s="189" t="s">
        <v>1773</v>
      </c>
      <c r="B867" s="186" t="s">
        <v>1774</v>
      </c>
      <c r="C867" s="192" t="s">
        <v>45</v>
      </c>
      <c r="D867" s="188"/>
    </row>
    <row r="868" spans="1:4" ht="21" customHeight="1">
      <c r="A868" s="180" t="s">
        <v>1775</v>
      </c>
      <c r="B868" s="180" t="s">
        <v>1776</v>
      </c>
      <c r="C868" s="180" t="s">
        <v>175</v>
      </c>
      <c r="D868" s="188"/>
    </row>
    <row r="869" spans="1:4" ht="21" customHeight="1">
      <c r="A869" s="180" t="s">
        <v>1777</v>
      </c>
      <c r="B869" s="180" t="s">
        <v>1778</v>
      </c>
      <c r="C869" s="180" t="s">
        <v>17</v>
      </c>
      <c r="D869" s="188"/>
    </row>
    <row r="870" spans="1:4" ht="21" customHeight="1">
      <c r="A870" s="180" t="s">
        <v>1779</v>
      </c>
      <c r="B870" s="180" t="s">
        <v>1780</v>
      </c>
      <c r="C870" s="180" t="s">
        <v>689</v>
      </c>
      <c r="D870" s="188"/>
    </row>
    <row r="871" spans="1:4" ht="21" customHeight="1">
      <c r="A871" s="180" t="s">
        <v>1781</v>
      </c>
      <c r="B871" s="186" t="s">
        <v>1782</v>
      </c>
      <c r="C871" s="187" t="s">
        <v>24</v>
      </c>
      <c r="D871" s="188"/>
    </row>
    <row r="872" spans="1:4" ht="21" customHeight="1">
      <c r="A872" s="189" t="s">
        <v>1783</v>
      </c>
      <c r="B872" s="186" t="s">
        <v>1784</v>
      </c>
      <c r="C872" s="192" t="s">
        <v>157</v>
      </c>
      <c r="D872" s="188"/>
    </row>
    <row r="873" spans="1:4" ht="21" customHeight="1">
      <c r="A873" s="189" t="s">
        <v>1785</v>
      </c>
      <c r="B873" s="189" t="s">
        <v>1786</v>
      </c>
      <c r="C873" s="192" t="s">
        <v>157</v>
      </c>
      <c r="D873" s="188"/>
    </row>
    <row r="874" spans="1:4" ht="21" customHeight="1">
      <c r="A874" s="189" t="s">
        <v>1787</v>
      </c>
      <c r="B874" s="186" t="s">
        <v>1788</v>
      </c>
      <c r="C874" s="192" t="s">
        <v>157</v>
      </c>
      <c r="D874" s="188"/>
    </row>
    <row r="875" spans="1:4" ht="21" customHeight="1">
      <c r="A875" s="180" t="s">
        <v>1789</v>
      </c>
      <c r="B875" s="186" t="s">
        <v>1790</v>
      </c>
      <c r="C875" s="187" t="s">
        <v>68</v>
      </c>
      <c r="D875" s="188"/>
    </row>
    <row r="876" spans="1:4" ht="21" customHeight="1">
      <c r="A876" s="189" t="s">
        <v>1791</v>
      </c>
      <c r="B876" s="186" t="s">
        <v>1792</v>
      </c>
      <c r="C876" s="187" t="s">
        <v>24</v>
      </c>
      <c r="D876" s="188"/>
    </row>
    <row r="877" spans="1:4" ht="21" customHeight="1">
      <c r="A877" s="180" t="s">
        <v>1793</v>
      </c>
      <c r="B877" s="186" t="s">
        <v>1794</v>
      </c>
      <c r="C877" s="187" t="s">
        <v>68</v>
      </c>
      <c r="D877" s="188"/>
    </row>
    <row r="878" spans="1:3" ht="21" customHeight="1">
      <c r="A878" s="180" t="s">
        <v>1795</v>
      </c>
      <c r="B878" s="180" t="s">
        <v>1796</v>
      </c>
      <c r="C878" s="180" t="s">
        <v>57</v>
      </c>
    </row>
    <row r="879" spans="1:4" ht="21" customHeight="1">
      <c r="A879" s="189" t="s">
        <v>1797</v>
      </c>
      <c r="B879" s="186" t="s">
        <v>1798</v>
      </c>
      <c r="C879" s="187" t="s">
        <v>689</v>
      </c>
      <c r="D879" s="188"/>
    </row>
    <row r="880" spans="1:4" ht="21" customHeight="1">
      <c r="A880" s="190" t="s">
        <v>1799</v>
      </c>
      <c r="B880" s="63" t="s">
        <v>1800</v>
      </c>
      <c r="C880" s="191" t="s">
        <v>30</v>
      </c>
      <c r="D880" s="188"/>
    </row>
    <row r="881" spans="1:3" ht="21" customHeight="1">
      <c r="A881" s="180" t="s">
        <v>1801</v>
      </c>
      <c r="B881" s="180" t="s">
        <v>1802</v>
      </c>
      <c r="C881" s="180" t="s">
        <v>17</v>
      </c>
    </row>
    <row r="882" spans="1:4" ht="21" customHeight="1">
      <c r="A882" s="190" t="s">
        <v>1803</v>
      </c>
      <c r="B882" s="63" t="s">
        <v>1804</v>
      </c>
      <c r="C882" s="191" t="s">
        <v>30</v>
      </c>
      <c r="D882" s="188"/>
    </row>
    <row r="883" spans="1:4" ht="21" customHeight="1">
      <c r="A883" s="190" t="s">
        <v>1805</v>
      </c>
      <c r="B883" s="63" t="s">
        <v>1806</v>
      </c>
      <c r="C883" s="191" t="s">
        <v>17</v>
      </c>
      <c r="D883" s="188"/>
    </row>
    <row r="884" spans="1:3" ht="21" customHeight="1">
      <c r="A884" s="180" t="s">
        <v>1807</v>
      </c>
      <c r="B884" s="180" t="s">
        <v>1808</v>
      </c>
      <c r="C884" s="180" t="s">
        <v>27</v>
      </c>
    </row>
    <row r="885" spans="1:4" ht="21" customHeight="1">
      <c r="A885" s="190" t="s">
        <v>1809</v>
      </c>
      <c r="B885" s="63" t="s">
        <v>1810</v>
      </c>
      <c r="C885" s="191" t="s">
        <v>27</v>
      </c>
      <c r="D885" s="188"/>
    </row>
    <row r="886" spans="1:4" ht="21" customHeight="1">
      <c r="A886" s="190" t="s">
        <v>1811</v>
      </c>
      <c r="B886" s="63" t="s">
        <v>1812</v>
      </c>
      <c r="C886" s="191" t="s">
        <v>73</v>
      </c>
      <c r="D886" s="188"/>
    </row>
    <row r="887" spans="1:4" ht="21" customHeight="1">
      <c r="A887" s="180" t="s">
        <v>1813</v>
      </c>
      <c r="B887" s="186" t="s">
        <v>1814</v>
      </c>
      <c r="C887" s="187" t="s">
        <v>274</v>
      </c>
      <c r="D887" s="188"/>
    </row>
    <row r="888" spans="1:4" ht="21" customHeight="1">
      <c r="A888" s="180" t="s">
        <v>1815</v>
      </c>
      <c r="B888" s="180" t="s">
        <v>1816</v>
      </c>
      <c r="C888" s="180" t="s">
        <v>123</v>
      </c>
      <c r="D888" s="188"/>
    </row>
    <row r="889" spans="1:4" ht="21" customHeight="1">
      <c r="A889" s="63" t="s">
        <v>1817</v>
      </c>
      <c r="B889" s="63" t="s">
        <v>1818</v>
      </c>
      <c r="C889" s="191" t="s">
        <v>30</v>
      </c>
      <c r="D889" s="188"/>
    </row>
    <row r="890" spans="1:4" ht="21" customHeight="1">
      <c r="A890" s="189" t="s">
        <v>1819</v>
      </c>
      <c r="B890" s="186" t="s">
        <v>1820</v>
      </c>
      <c r="C890" s="192" t="s">
        <v>157</v>
      </c>
      <c r="D890" s="188"/>
    </row>
    <row r="891" spans="1:4" ht="21" customHeight="1">
      <c r="A891" s="190" t="s">
        <v>1821</v>
      </c>
      <c r="B891" s="63" t="s">
        <v>1822</v>
      </c>
      <c r="C891" s="191" t="s">
        <v>17</v>
      </c>
      <c r="D891" s="188"/>
    </row>
    <row r="892" spans="1:3" ht="21" customHeight="1">
      <c r="A892" s="180" t="s">
        <v>1823</v>
      </c>
      <c r="B892" s="180" t="s">
        <v>1824</v>
      </c>
      <c r="C892" s="180" t="s">
        <v>1825</v>
      </c>
    </row>
    <row r="893" spans="1:4" ht="21" customHeight="1">
      <c r="A893" s="180" t="s">
        <v>1826</v>
      </c>
      <c r="B893" s="186" t="s">
        <v>1827</v>
      </c>
      <c r="C893" s="187" t="s">
        <v>68</v>
      </c>
      <c r="D893" s="188"/>
    </row>
    <row r="894" spans="1:4" ht="21" customHeight="1">
      <c r="A894" s="180" t="s">
        <v>1828</v>
      </c>
      <c r="B894" s="186" t="s">
        <v>1829</v>
      </c>
      <c r="C894" s="187" t="s">
        <v>85</v>
      </c>
      <c r="D894" s="188"/>
    </row>
    <row r="895" spans="1:3" ht="21" customHeight="1">
      <c r="A895" s="180" t="s">
        <v>1830</v>
      </c>
      <c r="B895" s="180" t="s">
        <v>1831</v>
      </c>
      <c r="C895" s="180" t="s">
        <v>135</v>
      </c>
    </row>
    <row r="896" spans="1:3" ht="21" customHeight="1">
      <c r="A896" s="180" t="s">
        <v>1832</v>
      </c>
      <c r="B896" s="180" t="s">
        <v>1833</v>
      </c>
      <c r="C896" s="180" t="s">
        <v>1066</v>
      </c>
    </row>
    <row r="897" spans="1:3" ht="21" customHeight="1">
      <c r="A897" s="180" t="s">
        <v>1834</v>
      </c>
      <c r="B897" s="180" t="s">
        <v>1835</v>
      </c>
      <c r="C897" s="180" t="s">
        <v>37</v>
      </c>
    </row>
    <row r="898" spans="1:4" ht="21" customHeight="1">
      <c r="A898" s="190" t="s">
        <v>1836</v>
      </c>
      <c r="B898" s="63" t="s">
        <v>1837</v>
      </c>
      <c r="C898" s="191" t="s">
        <v>27</v>
      </c>
      <c r="D898" s="188"/>
    </row>
    <row r="899" spans="1:4" ht="21" customHeight="1">
      <c r="A899" s="190" t="s">
        <v>1838</v>
      </c>
      <c r="B899" s="63" t="s">
        <v>1839</v>
      </c>
      <c r="C899" s="191" t="s">
        <v>123</v>
      </c>
      <c r="D899" s="188"/>
    </row>
    <row r="900" spans="1:4" ht="21" customHeight="1">
      <c r="A900" s="180" t="s">
        <v>1840</v>
      </c>
      <c r="B900" s="180" t="s">
        <v>1841</v>
      </c>
      <c r="C900" s="180" t="s">
        <v>73</v>
      </c>
      <c r="D900" s="188"/>
    </row>
    <row r="901" spans="1:4" ht="21" customHeight="1">
      <c r="A901" s="190" t="s">
        <v>1842</v>
      </c>
      <c r="B901" s="63" t="s">
        <v>1843</v>
      </c>
      <c r="C901" s="191" t="s">
        <v>27</v>
      </c>
      <c r="D901" s="188"/>
    </row>
    <row r="902" spans="1:4" ht="21" customHeight="1">
      <c r="A902" s="190" t="s">
        <v>1844</v>
      </c>
      <c r="B902" s="63" t="s">
        <v>1845</v>
      </c>
      <c r="C902" s="191" t="s">
        <v>27</v>
      </c>
      <c r="D902" s="188"/>
    </row>
    <row r="903" spans="1:4" ht="21" customHeight="1">
      <c r="A903" s="180" t="s">
        <v>1846</v>
      </c>
      <c r="B903" s="180" t="s">
        <v>1847</v>
      </c>
      <c r="C903" s="180" t="s">
        <v>175</v>
      </c>
      <c r="D903" s="188"/>
    </row>
    <row r="904" spans="1:4" ht="21" customHeight="1">
      <c r="A904" s="189" t="s">
        <v>1848</v>
      </c>
      <c r="B904" s="186" t="s">
        <v>1849</v>
      </c>
      <c r="C904" s="192" t="s">
        <v>188</v>
      </c>
      <c r="D904" s="188"/>
    </row>
    <row r="905" spans="1:4" ht="21" customHeight="1">
      <c r="A905" s="180" t="s">
        <v>1850</v>
      </c>
      <c r="B905" s="186" t="s">
        <v>1851</v>
      </c>
      <c r="C905" s="187" t="s">
        <v>62</v>
      </c>
      <c r="D905" s="188"/>
    </row>
    <row r="906" spans="1:4" ht="21" customHeight="1">
      <c r="A906" s="190" t="s">
        <v>1852</v>
      </c>
      <c r="B906" s="63" t="s">
        <v>1853</v>
      </c>
      <c r="C906" s="191" t="s">
        <v>17</v>
      </c>
      <c r="D906" s="188"/>
    </row>
    <row r="907" spans="1:4" ht="21" customHeight="1">
      <c r="A907" s="190" t="s">
        <v>1854</v>
      </c>
      <c r="B907" s="63" t="s">
        <v>1855</v>
      </c>
      <c r="C907" s="191" t="s">
        <v>17</v>
      </c>
      <c r="D907" s="188"/>
    </row>
    <row r="908" spans="1:4" ht="21" customHeight="1">
      <c r="A908" s="190" t="s">
        <v>1856</v>
      </c>
      <c r="B908" s="63" t="s">
        <v>1857</v>
      </c>
      <c r="C908" s="191" t="s">
        <v>40</v>
      </c>
      <c r="D908" s="188"/>
    </row>
    <row r="909" spans="1:2" ht="21" customHeight="1">
      <c r="A909" s="199" t="s">
        <v>1858</v>
      </c>
      <c r="B909" s="180" t="s">
        <v>1859</v>
      </c>
    </row>
    <row r="910" spans="1:3" ht="21" customHeight="1">
      <c r="A910" s="180" t="s">
        <v>1860</v>
      </c>
      <c r="B910" s="180" t="s">
        <v>1861</v>
      </c>
      <c r="C910" s="180" t="s">
        <v>1862</v>
      </c>
    </row>
    <row r="911" spans="1:4" ht="21" customHeight="1">
      <c r="A911" s="190" t="s">
        <v>1863</v>
      </c>
      <c r="B911" s="63" t="s">
        <v>1864</v>
      </c>
      <c r="C911" s="191" t="s">
        <v>40</v>
      </c>
      <c r="D911" s="188"/>
    </row>
    <row r="912" spans="1:4" ht="21" customHeight="1">
      <c r="A912" s="190" t="s">
        <v>1865</v>
      </c>
      <c r="B912" s="63" t="s">
        <v>1866</v>
      </c>
      <c r="C912" s="191" t="s">
        <v>27</v>
      </c>
      <c r="D912" s="188"/>
    </row>
    <row r="913" spans="1:2" ht="21" customHeight="1">
      <c r="A913" s="180" t="s">
        <v>1867</v>
      </c>
      <c r="B913" s="180" t="s">
        <v>1868</v>
      </c>
    </row>
    <row r="914" spans="1:4" ht="21" customHeight="1">
      <c r="A914" s="190" t="s">
        <v>1869</v>
      </c>
      <c r="B914" s="63" t="s">
        <v>1870</v>
      </c>
      <c r="C914" s="191" t="s">
        <v>30</v>
      </c>
      <c r="D914" s="188"/>
    </row>
    <row r="915" spans="1:4" ht="21" customHeight="1">
      <c r="A915" s="190" t="s">
        <v>1871</v>
      </c>
      <c r="B915" s="63" t="s">
        <v>1872</v>
      </c>
      <c r="C915" s="191" t="s">
        <v>123</v>
      </c>
      <c r="D915" s="188"/>
    </row>
    <row r="916" spans="1:4" ht="21" customHeight="1">
      <c r="A916" s="190" t="s">
        <v>1873</v>
      </c>
      <c r="B916" s="63" t="s">
        <v>1874</v>
      </c>
      <c r="C916" s="191" t="s">
        <v>30</v>
      </c>
      <c r="D916" s="188"/>
    </row>
    <row r="917" spans="1:3" ht="21" customHeight="1">
      <c r="A917" s="180" t="s">
        <v>1875</v>
      </c>
      <c r="B917" s="180" t="s">
        <v>1876</v>
      </c>
      <c r="C917" s="180" t="s">
        <v>88</v>
      </c>
    </row>
    <row r="918" spans="1:4" ht="21" customHeight="1">
      <c r="A918" s="180" t="s">
        <v>1877</v>
      </c>
      <c r="B918" s="180" t="s">
        <v>1878</v>
      </c>
      <c r="C918" s="180" t="s">
        <v>31</v>
      </c>
      <c r="D918" s="188"/>
    </row>
    <row r="919" spans="1:3" ht="21" customHeight="1">
      <c r="A919" s="180" t="s">
        <v>1879</v>
      </c>
      <c r="B919" s="180" t="s">
        <v>1880</v>
      </c>
      <c r="C919" s="180" t="s">
        <v>73</v>
      </c>
    </row>
    <row r="920" spans="1:3" ht="21" customHeight="1">
      <c r="A920" s="180" t="s">
        <v>1881</v>
      </c>
      <c r="B920" s="180" t="s">
        <v>1882</v>
      </c>
      <c r="C920" s="180" t="s">
        <v>17</v>
      </c>
    </row>
    <row r="921" spans="1:3" ht="21" customHeight="1">
      <c r="A921" s="180" t="s">
        <v>1883</v>
      </c>
      <c r="B921" s="180" t="s">
        <v>1884</v>
      </c>
      <c r="C921" s="180" t="s">
        <v>123</v>
      </c>
    </row>
    <row r="922" spans="1:4" ht="21" customHeight="1">
      <c r="A922" s="189" t="s">
        <v>1885</v>
      </c>
      <c r="B922" s="186" t="s">
        <v>1886</v>
      </c>
      <c r="C922" s="192" t="s">
        <v>157</v>
      </c>
      <c r="D922" s="188"/>
    </row>
    <row r="923" spans="1:3" ht="21" customHeight="1">
      <c r="A923" s="180" t="s">
        <v>1887</v>
      </c>
      <c r="B923" s="180" t="s">
        <v>1888</v>
      </c>
      <c r="C923" s="180" t="s">
        <v>1889</v>
      </c>
    </row>
    <row r="924" spans="1:3" ht="21" customHeight="1">
      <c r="A924" s="180" t="s">
        <v>1890</v>
      </c>
      <c r="B924" s="180" t="s">
        <v>1891</v>
      </c>
      <c r="C924" s="180" t="s">
        <v>138</v>
      </c>
    </row>
    <row r="925" spans="1:3" ht="21" customHeight="1">
      <c r="A925" s="180" t="s">
        <v>1892</v>
      </c>
      <c r="B925" s="180" t="s">
        <v>1893</v>
      </c>
      <c r="C925" s="180" t="s">
        <v>231</v>
      </c>
    </row>
    <row r="926" spans="1:4" ht="21" customHeight="1">
      <c r="A926" s="189" t="s">
        <v>1894</v>
      </c>
      <c r="B926" s="186" t="s">
        <v>1895</v>
      </c>
      <c r="C926" s="192" t="s">
        <v>157</v>
      </c>
      <c r="D926" s="188"/>
    </row>
    <row r="927" spans="1:4" ht="21" customHeight="1">
      <c r="A927" s="189" t="s">
        <v>1896</v>
      </c>
      <c r="B927" s="186" t="s">
        <v>1897</v>
      </c>
      <c r="C927" s="192" t="s">
        <v>45</v>
      </c>
      <c r="D927" s="188"/>
    </row>
    <row r="928" spans="1:4" ht="21" customHeight="1">
      <c r="A928" s="189" t="s">
        <v>1898</v>
      </c>
      <c r="B928" s="189" t="s">
        <v>1899</v>
      </c>
      <c r="C928" s="192" t="s">
        <v>157</v>
      </c>
      <c r="D928" s="188"/>
    </row>
    <row r="929" spans="1:4" ht="21" customHeight="1">
      <c r="A929" s="180" t="s">
        <v>1900</v>
      </c>
      <c r="B929" s="180" t="s">
        <v>1901</v>
      </c>
      <c r="C929" s="180" t="s">
        <v>188</v>
      </c>
      <c r="D929" s="188"/>
    </row>
    <row r="930" spans="1:4" ht="21" customHeight="1">
      <c r="A930" s="180" t="s">
        <v>1902</v>
      </c>
      <c r="B930" s="186" t="s">
        <v>1903</v>
      </c>
      <c r="C930" s="187" t="s">
        <v>11</v>
      </c>
      <c r="D930" s="188"/>
    </row>
    <row r="931" spans="1:4" ht="21" customHeight="1">
      <c r="A931" s="190" t="s">
        <v>1904</v>
      </c>
      <c r="B931" s="63" t="s">
        <v>1905</v>
      </c>
      <c r="C931" s="191" t="s">
        <v>73</v>
      </c>
      <c r="D931" s="188"/>
    </row>
    <row r="932" spans="1:4" ht="21" customHeight="1">
      <c r="A932" s="190" t="s">
        <v>1906</v>
      </c>
      <c r="B932" s="63" t="s">
        <v>1907</v>
      </c>
      <c r="C932" s="191" t="s">
        <v>17</v>
      </c>
      <c r="D932" s="188"/>
    </row>
    <row r="933" spans="1:4" ht="21" customHeight="1">
      <c r="A933" s="189" t="s">
        <v>1908</v>
      </c>
      <c r="B933" s="186" t="s">
        <v>1909</v>
      </c>
      <c r="C933" s="187" t="s">
        <v>274</v>
      </c>
      <c r="D933" s="188"/>
    </row>
    <row r="934" spans="1:4" ht="21" customHeight="1">
      <c r="A934" s="189" t="s">
        <v>1910</v>
      </c>
      <c r="B934" s="186" t="s">
        <v>1911</v>
      </c>
      <c r="C934" s="187" t="s">
        <v>274</v>
      </c>
      <c r="D934" s="188"/>
    </row>
    <row r="935" spans="1:3" ht="21" customHeight="1">
      <c r="A935" s="180" t="s">
        <v>1912</v>
      </c>
      <c r="B935" s="180" t="s">
        <v>1913</v>
      </c>
      <c r="C935" s="180" t="s">
        <v>123</v>
      </c>
    </row>
    <row r="936" spans="1:2" ht="21" customHeight="1">
      <c r="A936" s="180" t="s">
        <v>1914</v>
      </c>
      <c r="B936" s="180" t="s">
        <v>1915</v>
      </c>
    </row>
    <row r="937" spans="1:4" ht="21" customHeight="1">
      <c r="A937" s="189" t="s">
        <v>1916</v>
      </c>
      <c r="B937" s="186" t="s">
        <v>1917</v>
      </c>
      <c r="C937" s="192" t="s">
        <v>157</v>
      </c>
      <c r="D937" s="188"/>
    </row>
    <row r="938" spans="1:3" ht="21" customHeight="1">
      <c r="A938" s="180" t="s">
        <v>1918</v>
      </c>
      <c r="B938" s="180" t="s">
        <v>1919</v>
      </c>
      <c r="C938" s="180" t="s">
        <v>57</v>
      </c>
    </row>
    <row r="939" spans="1:4" ht="21" customHeight="1">
      <c r="A939" s="190" t="s">
        <v>1920</v>
      </c>
      <c r="B939" s="63" t="s">
        <v>1921</v>
      </c>
      <c r="C939" s="191" t="s">
        <v>17</v>
      </c>
      <c r="D939" s="188"/>
    </row>
    <row r="940" spans="1:4" ht="21" customHeight="1">
      <c r="A940" s="190" t="s">
        <v>1922</v>
      </c>
      <c r="B940" s="63" t="s">
        <v>1923</v>
      </c>
      <c r="C940" s="191" t="s">
        <v>73</v>
      </c>
      <c r="D940" s="188"/>
    </row>
    <row r="941" spans="1:4" ht="21" customHeight="1">
      <c r="A941" s="180" t="s">
        <v>1924</v>
      </c>
      <c r="B941" s="180" t="s">
        <v>1925</v>
      </c>
      <c r="C941" s="180" t="s">
        <v>30</v>
      </c>
      <c r="D941" s="188"/>
    </row>
    <row r="942" spans="1:4" ht="21" customHeight="1">
      <c r="A942" s="180" t="s">
        <v>1926</v>
      </c>
      <c r="B942" s="180" t="s">
        <v>1927</v>
      </c>
      <c r="C942" s="180" t="s">
        <v>116</v>
      </c>
      <c r="D942" s="188"/>
    </row>
    <row r="943" spans="1:4" ht="21" customHeight="1">
      <c r="A943" s="180" t="s">
        <v>1928</v>
      </c>
      <c r="B943" s="180" t="s">
        <v>1929</v>
      </c>
      <c r="C943" s="180" t="s">
        <v>123</v>
      </c>
      <c r="D943" s="188"/>
    </row>
    <row r="944" spans="1:4" ht="21" customHeight="1">
      <c r="A944" s="189" t="s">
        <v>1930</v>
      </c>
      <c r="B944" s="186" t="s">
        <v>1931</v>
      </c>
      <c r="C944" s="192" t="s">
        <v>45</v>
      </c>
      <c r="D944" s="188"/>
    </row>
    <row r="945" spans="1:3" ht="21" customHeight="1">
      <c r="A945" s="180" t="s">
        <v>1932</v>
      </c>
      <c r="B945" s="180" t="s">
        <v>1933</v>
      </c>
      <c r="C945" s="180" t="s">
        <v>73</v>
      </c>
    </row>
    <row r="946" spans="1:4" ht="21" customHeight="1">
      <c r="A946" s="180" t="s">
        <v>1934</v>
      </c>
      <c r="B946" s="186" t="s">
        <v>1935</v>
      </c>
      <c r="C946" s="187" t="s">
        <v>11</v>
      </c>
      <c r="D946" s="188"/>
    </row>
    <row r="947" spans="1:4" ht="21" customHeight="1">
      <c r="A947" s="189" t="s">
        <v>1936</v>
      </c>
      <c r="B947" s="186" t="s">
        <v>1937</v>
      </c>
      <c r="C947" s="192" t="s">
        <v>45</v>
      </c>
      <c r="D947" s="188"/>
    </row>
    <row r="948" spans="1:3" ht="21" customHeight="1">
      <c r="A948" s="180" t="s">
        <v>1938</v>
      </c>
      <c r="B948" s="180" t="s">
        <v>1939</v>
      </c>
      <c r="C948" s="180" t="s">
        <v>123</v>
      </c>
    </row>
    <row r="949" spans="1:4" ht="21" customHeight="1">
      <c r="A949" s="190" t="s">
        <v>1940</v>
      </c>
      <c r="B949" s="63" t="s">
        <v>1941</v>
      </c>
      <c r="C949" s="191" t="s">
        <v>30</v>
      </c>
      <c r="D949" s="188"/>
    </row>
    <row r="950" spans="1:3" ht="21" customHeight="1">
      <c r="A950" s="180" t="s">
        <v>1942</v>
      </c>
      <c r="B950" s="180" t="s">
        <v>1943</v>
      </c>
      <c r="C950" s="180" t="s">
        <v>27</v>
      </c>
    </row>
    <row r="951" spans="1:3" ht="21" customHeight="1">
      <c r="A951" s="180" t="s">
        <v>1944</v>
      </c>
      <c r="B951" s="180" t="s">
        <v>1945</v>
      </c>
      <c r="C951" s="180" t="s">
        <v>27</v>
      </c>
    </row>
    <row r="952" spans="1:3" ht="21" customHeight="1">
      <c r="A952" s="180" t="s">
        <v>1946</v>
      </c>
      <c r="B952" s="180" t="s">
        <v>1947</v>
      </c>
      <c r="C952" s="180" t="s">
        <v>57</v>
      </c>
    </row>
    <row r="953" spans="1:3" ht="21" customHeight="1">
      <c r="A953" s="180" t="s">
        <v>1948</v>
      </c>
      <c r="B953" s="180" t="s">
        <v>1949</v>
      </c>
      <c r="C953" s="180" t="s">
        <v>27</v>
      </c>
    </row>
    <row r="954" spans="1:4" ht="21" customHeight="1">
      <c r="A954" s="189" t="s">
        <v>1950</v>
      </c>
      <c r="B954" s="186" t="s">
        <v>1951</v>
      </c>
      <c r="C954" s="192" t="s">
        <v>45</v>
      </c>
      <c r="D954" s="188"/>
    </row>
    <row r="955" spans="1:4" ht="21" customHeight="1">
      <c r="A955" s="180" t="s">
        <v>1952</v>
      </c>
      <c r="B955" s="186" t="s">
        <v>1953</v>
      </c>
      <c r="C955" s="187" t="s">
        <v>274</v>
      </c>
      <c r="D955" s="188"/>
    </row>
    <row r="956" spans="1:4" ht="21" customHeight="1">
      <c r="A956" s="190" t="s">
        <v>1954</v>
      </c>
      <c r="B956" s="63" t="s">
        <v>1955</v>
      </c>
      <c r="C956" s="191" t="s">
        <v>40</v>
      </c>
      <c r="D956" s="188"/>
    </row>
    <row r="957" spans="1:4" ht="21" customHeight="1">
      <c r="A957" s="190" t="s">
        <v>1956</v>
      </c>
      <c r="B957" s="63" t="s">
        <v>1957</v>
      </c>
      <c r="C957" s="191" t="s">
        <v>17</v>
      </c>
      <c r="D957" s="188"/>
    </row>
    <row r="958" spans="1:3" ht="21" customHeight="1">
      <c r="A958" s="180" t="s">
        <v>1958</v>
      </c>
      <c r="B958" s="180" t="s">
        <v>1959</v>
      </c>
      <c r="C958" s="180" t="s">
        <v>992</v>
      </c>
    </row>
    <row r="959" spans="1:2" ht="21" customHeight="1">
      <c r="A959" s="200" t="s">
        <v>1960</v>
      </c>
      <c r="B959" s="200" t="s">
        <v>1961</v>
      </c>
    </row>
    <row r="960" spans="1:3" ht="21" customHeight="1">
      <c r="A960" s="180" t="s">
        <v>1962</v>
      </c>
      <c r="B960" s="180" t="s">
        <v>1963</v>
      </c>
      <c r="C960" s="180" t="s">
        <v>27</v>
      </c>
    </row>
    <row r="961" spans="1:4" ht="21" customHeight="1">
      <c r="A961" s="190" t="s">
        <v>1964</v>
      </c>
      <c r="B961" s="63" t="s">
        <v>1965</v>
      </c>
      <c r="C961" s="191" t="s">
        <v>30</v>
      </c>
      <c r="D961" s="188"/>
    </row>
    <row r="962" spans="1:3" ht="21" customHeight="1">
      <c r="A962" s="180" t="s">
        <v>1966</v>
      </c>
      <c r="B962" s="180" t="s">
        <v>1967</v>
      </c>
      <c r="C962" s="180" t="s">
        <v>57</v>
      </c>
    </row>
    <row r="963" spans="1:4" ht="21" customHeight="1">
      <c r="A963" s="180" t="s">
        <v>1968</v>
      </c>
      <c r="B963" s="186" t="s">
        <v>1969</v>
      </c>
      <c r="C963" s="187" t="s">
        <v>274</v>
      </c>
      <c r="D963" s="188"/>
    </row>
    <row r="964" spans="1:3" ht="21" customHeight="1">
      <c r="A964" s="200" t="s">
        <v>1970</v>
      </c>
      <c r="B964" s="200" t="s">
        <v>1971</v>
      </c>
      <c r="C964" s="200" t="s">
        <v>782</v>
      </c>
    </row>
    <row r="965" spans="1:4" ht="21" customHeight="1">
      <c r="A965" s="189" t="s">
        <v>1972</v>
      </c>
      <c r="B965" s="186" t="s">
        <v>1973</v>
      </c>
      <c r="C965" s="192" t="s">
        <v>103</v>
      </c>
      <c r="D965" s="188"/>
    </row>
    <row r="966" spans="1:3" ht="21" customHeight="1">
      <c r="A966" s="180" t="s">
        <v>1974</v>
      </c>
      <c r="B966" s="180" t="s">
        <v>1975</v>
      </c>
      <c r="C966" s="180" t="s">
        <v>88</v>
      </c>
    </row>
    <row r="967" spans="1:4" ht="21" customHeight="1">
      <c r="A967" s="189" t="s">
        <v>1976</v>
      </c>
      <c r="B967" s="186" t="s">
        <v>1977</v>
      </c>
      <c r="C967" s="192" t="s">
        <v>157</v>
      </c>
      <c r="D967" s="188"/>
    </row>
    <row r="968" spans="1:4" ht="21" customHeight="1">
      <c r="A968" s="180" t="s">
        <v>1978</v>
      </c>
      <c r="B968" s="186" t="s">
        <v>1979</v>
      </c>
      <c r="C968" s="187" t="s">
        <v>24</v>
      </c>
      <c r="D968" s="188"/>
    </row>
    <row r="969" spans="1:4" ht="21" customHeight="1">
      <c r="A969" s="180" t="s">
        <v>1980</v>
      </c>
      <c r="B969" s="186" t="s">
        <v>1981</v>
      </c>
      <c r="C969" s="187" t="s">
        <v>6</v>
      </c>
      <c r="D969" s="188"/>
    </row>
    <row r="970" spans="1:4" ht="21" customHeight="1">
      <c r="A970" s="180" t="s">
        <v>1982</v>
      </c>
      <c r="B970" s="180" t="s">
        <v>1983</v>
      </c>
      <c r="C970" s="180" t="s">
        <v>73</v>
      </c>
      <c r="D970" s="188"/>
    </row>
    <row r="971" spans="1:4" ht="21" customHeight="1">
      <c r="A971" s="189" t="s">
        <v>1984</v>
      </c>
      <c r="B971" s="186" t="s">
        <v>1985</v>
      </c>
      <c r="C971" s="192" t="s">
        <v>188</v>
      </c>
      <c r="D971" s="188"/>
    </row>
    <row r="972" spans="1:4" ht="21" customHeight="1">
      <c r="A972" s="189" t="s">
        <v>1986</v>
      </c>
      <c r="B972" s="186" t="s">
        <v>1987</v>
      </c>
      <c r="C972" s="192" t="s">
        <v>242</v>
      </c>
      <c r="D972" s="188"/>
    </row>
    <row r="973" spans="1:3" ht="21" customHeight="1">
      <c r="A973" s="180" t="s">
        <v>1988</v>
      </c>
      <c r="B973" s="180" t="s">
        <v>1989</v>
      </c>
      <c r="C973" s="180" t="s">
        <v>30</v>
      </c>
    </row>
    <row r="974" spans="1:4" ht="21" customHeight="1">
      <c r="A974" s="190" t="s">
        <v>1990</v>
      </c>
      <c r="B974" s="63" t="s">
        <v>1991</v>
      </c>
      <c r="C974" s="191" t="s">
        <v>73</v>
      </c>
      <c r="D974" s="188"/>
    </row>
    <row r="975" spans="1:4" ht="21" customHeight="1">
      <c r="A975" s="180" t="s">
        <v>1992</v>
      </c>
      <c r="B975" s="186" t="s">
        <v>1993</v>
      </c>
      <c r="C975" s="187" t="s">
        <v>85</v>
      </c>
      <c r="D975" s="188"/>
    </row>
    <row r="976" spans="1:4" ht="21" customHeight="1">
      <c r="A976" s="190" t="s">
        <v>1994</v>
      </c>
      <c r="B976" s="63" t="s">
        <v>1995</v>
      </c>
      <c r="C976" s="191" t="s">
        <v>123</v>
      </c>
      <c r="D976" s="188"/>
    </row>
    <row r="977" spans="1:4" ht="21" customHeight="1">
      <c r="A977" s="190" t="s">
        <v>1996</v>
      </c>
      <c r="B977" s="63" t="s">
        <v>1997</v>
      </c>
      <c r="C977" s="191" t="s">
        <v>40</v>
      </c>
      <c r="D977" s="188"/>
    </row>
    <row r="978" spans="1:3" ht="21" customHeight="1">
      <c r="A978" s="180" t="s">
        <v>1998</v>
      </c>
      <c r="B978" s="180" t="s">
        <v>1999</v>
      </c>
      <c r="C978" s="180" t="s">
        <v>752</v>
      </c>
    </row>
    <row r="979" spans="1:3" ht="21" customHeight="1">
      <c r="A979" s="180" t="s">
        <v>2000</v>
      </c>
      <c r="B979" s="180" t="s">
        <v>2001</v>
      </c>
      <c r="C979" s="180" t="s">
        <v>2002</v>
      </c>
    </row>
    <row r="980" spans="1:3" ht="21" customHeight="1">
      <c r="A980" s="180" t="s">
        <v>2003</v>
      </c>
      <c r="B980" s="180" t="s">
        <v>2004</v>
      </c>
      <c r="C980" s="180" t="s">
        <v>752</v>
      </c>
    </row>
    <row r="981" spans="1:4" ht="21" customHeight="1">
      <c r="A981" s="180" t="s">
        <v>2005</v>
      </c>
      <c r="B981" s="186" t="s">
        <v>2006</v>
      </c>
      <c r="C981" s="187" t="s">
        <v>11</v>
      </c>
      <c r="D981" s="188"/>
    </row>
    <row r="982" spans="1:4" ht="21" customHeight="1">
      <c r="A982" s="190" t="s">
        <v>2007</v>
      </c>
      <c r="B982" s="63" t="s">
        <v>2008</v>
      </c>
      <c r="C982" s="191" t="s">
        <v>123</v>
      </c>
      <c r="D982" s="188"/>
    </row>
    <row r="983" spans="1:4" ht="21" customHeight="1">
      <c r="A983" s="180" t="s">
        <v>2009</v>
      </c>
      <c r="B983" s="186" t="s">
        <v>2010</v>
      </c>
      <c r="C983" s="187" t="s">
        <v>11</v>
      </c>
      <c r="D983" s="188"/>
    </row>
    <row r="984" spans="1:3" ht="21" customHeight="1">
      <c r="A984" s="180" t="s">
        <v>2011</v>
      </c>
      <c r="B984" s="180" t="s">
        <v>2012</v>
      </c>
      <c r="C984" s="180" t="s">
        <v>116</v>
      </c>
    </row>
    <row r="985" spans="1:3" ht="21" customHeight="1">
      <c r="A985" s="180" t="s">
        <v>2013</v>
      </c>
      <c r="B985" s="180" t="s">
        <v>2014</v>
      </c>
      <c r="C985" s="180" t="s">
        <v>752</v>
      </c>
    </row>
    <row r="986" spans="1:4" ht="21" customHeight="1">
      <c r="A986" s="190" t="s">
        <v>2015</v>
      </c>
      <c r="B986" s="63" t="s">
        <v>2016</v>
      </c>
      <c r="C986" s="191" t="s">
        <v>17</v>
      </c>
      <c r="D986" s="188"/>
    </row>
    <row r="987" spans="1:3" ht="21" customHeight="1">
      <c r="A987" s="180" t="s">
        <v>2017</v>
      </c>
      <c r="B987" s="180" t="s">
        <v>2018</v>
      </c>
      <c r="C987" s="180" t="s">
        <v>88</v>
      </c>
    </row>
    <row r="988" spans="1:4" ht="21" customHeight="1">
      <c r="A988" s="189" t="s">
        <v>2019</v>
      </c>
      <c r="B988" s="186" t="s">
        <v>2020</v>
      </c>
      <c r="C988" s="192" t="s">
        <v>45</v>
      </c>
      <c r="D988" s="188"/>
    </row>
    <row r="989" spans="1:4" ht="21" customHeight="1">
      <c r="A989" s="190" t="s">
        <v>2021</v>
      </c>
      <c r="B989" s="63" t="s">
        <v>2022</v>
      </c>
      <c r="C989" s="191" t="s">
        <v>40</v>
      </c>
      <c r="D989" s="188"/>
    </row>
    <row r="990" spans="1:3" ht="21" customHeight="1">
      <c r="A990" s="180" t="s">
        <v>2023</v>
      </c>
      <c r="B990" s="180" t="s">
        <v>2024</v>
      </c>
      <c r="C990" s="180" t="s">
        <v>88</v>
      </c>
    </row>
    <row r="991" spans="1:4" ht="21" customHeight="1">
      <c r="A991" s="190" t="s">
        <v>2025</v>
      </c>
      <c r="B991" s="63" t="s">
        <v>2026</v>
      </c>
      <c r="C991" s="191" t="s">
        <v>123</v>
      </c>
      <c r="D991" s="188"/>
    </row>
    <row r="992" spans="1:4" ht="21" customHeight="1">
      <c r="A992" s="189" t="s">
        <v>2027</v>
      </c>
      <c r="B992" s="186" t="s">
        <v>2028</v>
      </c>
      <c r="C992" s="192" t="s">
        <v>157</v>
      </c>
      <c r="D992" s="188"/>
    </row>
    <row r="993" spans="1:4" ht="21" customHeight="1">
      <c r="A993" s="189" t="s">
        <v>2029</v>
      </c>
      <c r="B993" s="186" t="s">
        <v>2030</v>
      </c>
      <c r="C993" s="192" t="s">
        <v>157</v>
      </c>
      <c r="D993" s="188"/>
    </row>
    <row r="994" spans="1:4" ht="21" customHeight="1">
      <c r="A994" s="180" t="s">
        <v>2031</v>
      </c>
      <c r="B994" s="186" t="s">
        <v>2032</v>
      </c>
      <c r="C994" s="187" t="s">
        <v>68</v>
      </c>
      <c r="D994" s="188"/>
    </row>
    <row r="995" spans="1:4" ht="21" customHeight="1">
      <c r="A995" s="180" t="s">
        <v>2033</v>
      </c>
      <c r="B995" s="180" t="s">
        <v>2034</v>
      </c>
      <c r="C995" s="180" t="s">
        <v>31</v>
      </c>
      <c r="D995" s="188"/>
    </row>
    <row r="996" spans="1:3" ht="21" customHeight="1">
      <c r="A996" s="180" t="s">
        <v>2035</v>
      </c>
      <c r="B996" s="180" t="s">
        <v>2036</v>
      </c>
      <c r="C996" s="180" t="s">
        <v>27</v>
      </c>
    </row>
    <row r="997" spans="1:4" ht="21" customHeight="1">
      <c r="A997" s="180" t="s">
        <v>2037</v>
      </c>
      <c r="B997" s="180" t="s">
        <v>2038</v>
      </c>
      <c r="C997" s="180" t="s">
        <v>765</v>
      </c>
      <c r="D997" s="188"/>
    </row>
    <row r="998" spans="1:4" ht="21" customHeight="1">
      <c r="A998" s="190" t="s">
        <v>2039</v>
      </c>
      <c r="B998" s="63" t="s">
        <v>2040</v>
      </c>
      <c r="C998" s="191" t="s">
        <v>73</v>
      </c>
      <c r="D998" s="188"/>
    </row>
    <row r="999" spans="1:3" ht="21" customHeight="1">
      <c r="A999" s="180" t="s">
        <v>2041</v>
      </c>
      <c r="B999" s="180" t="s">
        <v>2042</v>
      </c>
      <c r="C999" s="180" t="s">
        <v>116</v>
      </c>
    </row>
    <row r="1000" spans="1:3" ht="21" customHeight="1">
      <c r="A1000" s="180" t="s">
        <v>2043</v>
      </c>
      <c r="B1000" s="180" t="s">
        <v>2044</v>
      </c>
      <c r="C1000" s="180" t="s">
        <v>135</v>
      </c>
    </row>
    <row r="1001" spans="1:4" ht="21" customHeight="1">
      <c r="A1001" s="180" t="s">
        <v>2045</v>
      </c>
      <c r="B1001" s="186" t="s">
        <v>2046</v>
      </c>
      <c r="C1001" s="187" t="s">
        <v>11</v>
      </c>
      <c r="D1001" s="188"/>
    </row>
    <row r="1002" spans="1:3" ht="21" customHeight="1">
      <c r="A1002" s="180" t="s">
        <v>2047</v>
      </c>
      <c r="B1002" s="180" t="s">
        <v>2048</v>
      </c>
      <c r="C1002" s="180" t="s">
        <v>27</v>
      </c>
    </row>
    <row r="1003" spans="1:4" ht="21" customHeight="1">
      <c r="A1003" s="190" t="s">
        <v>2049</v>
      </c>
      <c r="B1003" s="63" t="s">
        <v>2050</v>
      </c>
      <c r="C1003" s="191" t="s">
        <v>27</v>
      </c>
      <c r="D1003" s="188"/>
    </row>
    <row r="1004" spans="1:4" ht="21" customHeight="1">
      <c r="A1004" s="189" t="s">
        <v>2051</v>
      </c>
      <c r="B1004" s="186" t="s">
        <v>2052</v>
      </c>
      <c r="C1004" s="192" t="s">
        <v>157</v>
      </c>
      <c r="D1004" s="188"/>
    </row>
    <row r="1005" spans="1:4" ht="21" customHeight="1">
      <c r="A1005" s="180" t="s">
        <v>2053</v>
      </c>
      <c r="B1005" s="180" t="s">
        <v>2054</v>
      </c>
      <c r="C1005" s="180" t="s">
        <v>17</v>
      </c>
      <c r="D1005" s="188"/>
    </row>
    <row r="1006" spans="1:4" ht="21" customHeight="1">
      <c r="A1006" s="180" t="s">
        <v>2055</v>
      </c>
      <c r="B1006" s="186" t="s">
        <v>2056</v>
      </c>
      <c r="C1006" s="187" t="s">
        <v>11</v>
      </c>
      <c r="D1006" s="188"/>
    </row>
    <row r="1007" spans="1:3" ht="21" customHeight="1">
      <c r="A1007" s="180" t="s">
        <v>2057</v>
      </c>
      <c r="B1007" s="180" t="s">
        <v>2058</v>
      </c>
      <c r="C1007" s="180" t="s">
        <v>231</v>
      </c>
    </row>
    <row r="1008" spans="1:4" ht="21" customHeight="1">
      <c r="A1008" s="189" t="s">
        <v>2059</v>
      </c>
      <c r="B1008" s="186" t="s">
        <v>2060</v>
      </c>
      <c r="C1008" s="187" t="s">
        <v>24</v>
      </c>
      <c r="D1008" s="188"/>
    </row>
    <row r="1009" spans="1:4" ht="21" customHeight="1">
      <c r="A1009" s="180" t="s">
        <v>2061</v>
      </c>
      <c r="B1009" s="186" t="s">
        <v>2062</v>
      </c>
      <c r="C1009" s="187" t="s">
        <v>62</v>
      </c>
      <c r="D1009" s="188"/>
    </row>
    <row r="1010" spans="1:3" ht="21" customHeight="1">
      <c r="A1010" s="180" t="s">
        <v>2063</v>
      </c>
      <c r="B1010" s="180" t="s">
        <v>2064</v>
      </c>
      <c r="C1010" s="180" t="s">
        <v>30</v>
      </c>
    </row>
    <row r="1011" spans="1:4" ht="21" customHeight="1">
      <c r="A1011" s="190" t="s">
        <v>2065</v>
      </c>
      <c r="B1011" s="63" t="s">
        <v>2066</v>
      </c>
      <c r="C1011" s="191" t="s">
        <v>30</v>
      </c>
      <c r="D1011" s="188"/>
    </row>
    <row r="1012" spans="1:4" ht="21" customHeight="1">
      <c r="A1012" s="180" t="s">
        <v>2067</v>
      </c>
      <c r="B1012" s="180" t="s">
        <v>2068</v>
      </c>
      <c r="C1012" s="180" t="s">
        <v>73</v>
      </c>
      <c r="D1012" s="188"/>
    </row>
    <row r="1013" spans="1:3" ht="21" customHeight="1">
      <c r="A1013" s="180" t="s">
        <v>2069</v>
      </c>
      <c r="B1013" s="180" t="s">
        <v>2070</v>
      </c>
      <c r="C1013" s="180" t="s">
        <v>922</v>
      </c>
    </row>
    <row r="1014" spans="1:4" ht="21" customHeight="1">
      <c r="A1014" s="180" t="s">
        <v>2071</v>
      </c>
      <c r="B1014" s="180" t="s">
        <v>2072</v>
      </c>
      <c r="C1014" s="180" t="s">
        <v>30</v>
      </c>
      <c r="D1014" s="188"/>
    </row>
    <row r="1015" spans="1:3" ht="21" customHeight="1">
      <c r="A1015" s="180" t="s">
        <v>2073</v>
      </c>
      <c r="B1015" s="180" t="s">
        <v>2074</v>
      </c>
      <c r="C1015" s="180" t="s">
        <v>27</v>
      </c>
    </row>
    <row r="1016" spans="1:4" ht="21" customHeight="1">
      <c r="A1016" s="190" t="s">
        <v>2075</v>
      </c>
      <c r="B1016" s="63" t="s">
        <v>2076</v>
      </c>
      <c r="C1016" s="191" t="s">
        <v>40</v>
      </c>
      <c r="D1016" s="188"/>
    </row>
    <row r="1017" spans="1:4" ht="21" customHeight="1">
      <c r="A1017" s="180" t="s">
        <v>2077</v>
      </c>
      <c r="B1017" s="186" t="s">
        <v>2078</v>
      </c>
      <c r="C1017" s="187" t="s">
        <v>274</v>
      </c>
      <c r="D1017" s="188"/>
    </row>
    <row r="1018" spans="1:4" ht="21" customHeight="1">
      <c r="A1018" s="190" t="s">
        <v>2079</v>
      </c>
      <c r="B1018" s="63" t="s">
        <v>2080</v>
      </c>
      <c r="C1018" s="191" t="s">
        <v>73</v>
      </c>
      <c r="D1018" s="188"/>
    </row>
    <row r="1019" spans="1:3" ht="21" customHeight="1">
      <c r="A1019" s="180" t="s">
        <v>2081</v>
      </c>
      <c r="B1019" s="180" t="s">
        <v>2082</v>
      </c>
      <c r="C1019" s="180" t="s">
        <v>27</v>
      </c>
    </row>
    <row r="1020" spans="1:4" ht="21" customHeight="1">
      <c r="A1020" s="180" t="s">
        <v>2083</v>
      </c>
      <c r="B1020" s="186" t="s">
        <v>2084</v>
      </c>
      <c r="C1020" s="187" t="s">
        <v>24</v>
      </c>
      <c r="D1020" s="188"/>
    </row>
    <row r="1021" spans="1:4" ht="21" customHeight="1">
      <c r="A1021" s="180" t="s">
        <v>2085</v>
      </c>
      <c r="B1021" s="180" t="s">
        <v>2086</v>
      </c>
      <c r="C1021" s="180" t="s">
        <v>14</v>
      </c>
      <c r="D1021" s="188"/>
    </row>
    <row r="1022" spans="1:4" ht="21" customHeight="1">
      <c r="A1022" s="189" t="s">
        <v>2087</v>
      </c>
      <c r="B1022" s="186" t="s">
        <v>2088</v>
      </c>
      <c r="C1022" s="192" t="s">
        <v>188</v>
      </c>
      <c r="D1022" s="188"/>
    </row>
    <row r="1023" spans="1:3" ht="21" customHeight="1">
      <c r="A1023" s="180" t="s">
        <v>2089</v>
      </c>
      <c r="B1023" s="180" t="s">
        <v>2090</v>
      </c>
      <c r="C1023" s="180" t="s">
        <v>2002</v>
      </c>
    </row>
    <row r="1024" spans="1:4" ht="21" customHeight="1">
      <c r="A1024" s="180" t="s">
        <v>2091</v>
      </c>
      <c r="B1024" s="186" t="s">
        <v>2092</v>
      </c>
      <c r="C1024" s="187" t="s">
        <v>11</v>
      </c>
      <c r="D1024" s="188"/>
    </row>
    <row r="1025" spans="1:4" ht="21" customHeight="1">
      <c r="A1025" s="190" t="s">
        <v>2093</v>
      </c>
      <c r="B1025" s="63" t="s">
        <v>2094</v>
      </c>
      <c r="C1025" s="191" t="s">
        <v>27</v>
      </c>
      <c r="D1025" s="188"/>
    </row>
    <row r="1026" spans="1:3" ht="21" customHeight="1">
      <c r="A1026" s="180" t="s">
        <v>2095</v>
      </c>
      <c r="B1026" s="180" t="s">
        <v>2096</v>
      </c>
      <c r="C1026" s="180" t="s">
        <v>27</v>
      </c>
    </row>
    <row r="1027" spans="1:4" ht="21" customHeight="1">
      <c r="A1027" s="180" t="s">
        <v>2097</v>
      </c>
      <c r="B1027" s="186" t="s">
        <v>2098</v>
      </c>
      <c r="C1027" s="187" t="s">
        <v>68</v>
      </c>
      <c r="D1027" s="188"/>
    </row>
    <row r="1028" spans="1:3" ht="21" customHeight="1">
      <c r="A1028" s="180" t="s">
        <v>2099</v>
      </c>
      <c r="B1028" s="180" t="s">
        <v>2100</v>
      </c>
      <c r="C1028" s="180" t="s">
        <v>73</v>
      </c>
    </row>
    <row r="1029" spans="1:2" ht="21" customHeight="1">
      <c r="A1029" s="180" t="s">
        <v>2101</v>
      </c>
      <c r="B1029" s="180" t="s">
        <v>2102</v>
      </c>
    </row>
    <row r="1030" spans="1:4" ht="21" customHeight="1">
      <c r="A1030" s="189" t="s">
        <v>2103</v>
      </c>
      <c r="B1030" s="186" t="s">
        <v>2104</v>
      </c>
      <c r="C1030" s="192" t="s">
        <v>157</v>
      </c>
      <c r="D1030" s="188"/>
    </row>
    <row r="1031" spans="1:4" ht="21" customHeight="1">
      <c r="A1031" s="180" t="s">
        <v>2105</v>
      </c>
      <c r="B1031" s="186" t="s">
        <v>2106</v>
      </c>
      <c r="C1031" s="187" t="s">
        <v>68</v>
      </c>
      <c r="D1031" s="188"/>
    </row>
    <row r="1032" spans="1:3" ht="21" customHeight="1">
      <c r="A1032" s="180" t="s">
        <v>2107</v>
      </c>
      <c r="B1032" s="180" t="s">
        <v>2108</v>
      </c>
      <c r="C1032" s="180" t="s">
        <v>116</v>
      </c>
    </row>
    <row r="1033" spans="1:4" ht="21" customHeight="1">
      <c r="A1033" s="201" t="s">
        <v>2109</v>
      </c>
      <c r="B1033" s="201" t="s">
        <v>2110</v>
      </c>
      <c r="C1033" s="201" t="s">
        <v>31</v>
      </c>
      <c r="D1033" s="188"/>
    </row>
    <row r="1034" spans="1:4" ht="21" customHeight="1">
      <c r="A1034" s="190" t="s">
        <v>2111</v>
      </c>
      <c r="B1034" s="63" t="s">
        <v>2112</v>
      </c>
      <c r="C1034" s="191" t="s">
        <v>30</v>
      </c>
      <c r="D1034" s="188"/>
    </row>
    <row r="1035" spans="1:3" ht="21" customHeight="1">
      <c r="A1035" s="180" t="s">
        <v>2113</v>
      </c>
      <c r="B1035" s="180" t="s">
        <v>2114</v>
      </c>
      <c r="C1035" s="180" t="s">
        <v>27</v>
      </c>
    </row>
    <row r="1036" spans="1:4" ht="21" customHeight="1">
      <c r="A1036" s="190" t="s">
        <v>2115</v>
      </c>
      <c r="B1036" s="63" t="s">
        <v>2116</v>
      </c>
      <c r="C1036" s="191" t="s">
        <v>30</v>
      </c>
      <c r="D1036" s="188"/>
    </row>
    <row r="1037" spans="1:3" ht="21" customHeight="1">
      <c r="A1037" s="180" t="s">
        <v>2117</v>
      </c>
      <c r="B1037" s="180" t="s">
        <v>2118</v>
      </c>
      <c r="C1037" s="180" t="s">
        <v>88</v>
      </c>
    </row>
    <row r="1038" spans="1:3" ht="21" customHeight="1">
      <c r="A1038" s="180" t="s">
        <v>2119</v>
      </c>
      <c r="B1038" s="180" t="s">
        <v>2120</v>
      </c>
      <c r="C1038" s="180" t="s">
        <v>57</v>
      </c>
    </row>
    <row r="1039" spans="1:4" ht="21" customHeight="1">
      <c r="A1039" s="180" t="s">
        <v>2121</v>
      </c>
      <c r="B1039" s="186" t="s">
        <v>2122</v>
      </c>
      <c r="C1039" s="187" t="s">
        <v>68</v>
      </c>
      <c r="D1039" s="188"/>
    </row>
    <row r="1040" spans="1:4" ht="21" customHeight="1">
      <c r="A1040" s="180" t="s">
        <v>2123</v>
      </c>
      <c r="B1040" s="180" t="s">
        <v>2124</v>
      </c>
      <c r="C1040" s="180" t="s">
        <v>30</v>
      </c>
      <c r="D1040" s="188"/>
    </row>
    <row r="1041" spans="1:4" ht="21" customHeight="1">
      <c r="A1041" s="190" t="s">
        <v>2125</v>
      </c>
      <c r="B1041" s="63" t="s">
        <v>2126</v>
      </c>
      <c r="C1041" s="191" t="s">
        <v>27</v>
      </c>
      <c r="D1041" s="188"/>
    </row>
    <row r="1042" spans="1:4" ht="21" customHeight="1">
      <c r="A1042" s="180" t="s">
        <v>2127</v>
      </c>
      <c r="B1042" s="180" t="s">
        <v>2128</v>
      </c>
      <c r="C1042" s="180" t="s">
        <v>31</v>
      </c>
      <c r="D1042" s="188"/>
    </row>
    <row r="1043" spans="1:4" ht="21" customHeight="1">
      <c r="A1043" s="190" t="s">
        <v>2129</v>
      </c>
      <c r="B1043" s="63" t="s">
        <v>2130</v>
      </c>
      <c r="C1043" s="191" t="s">
        <v>73</v>
      </c>
      <c r="D1043" s="188"/>
    </row>
    <row r="1044" spans="1:4" ht="21" customHeight="1">
      <c r="A1044" s="180" t="s">
        <v>2131</v>
      </c>
      <c r="B1044" s="180" t="s">
        <v>2132</v>
      </c>
      <c r="C1044" s="180" t="s">
        <v>175</v>
      </c>
      <c r="D1044" s="188"/>
    </row>
    <row r="1045" spans="1:4" ht="21" customHeight="1">
      <c r="A1045" s="189" t="s">
        <v>2133</v>
      </c>
      <c r="B1045" s="186" t="s">
        <v>2134</v>
      </c>
      <c r="C1045" s="192" t="s">
        <v>157</v>
      </c>
      <c r="D1045" s="188"/>
    </row>
    <row r="1046" spans="1:4" ht="21" customHeight="1">
      <c r="A1046" s="180" t="s">
        <v>2135</v>
      </c>
      <c r="B1046" s="186" t="s">
        <v>2136</v>
      </c>
      <c r="C1046" s="187" t="s">
        <v>68</v>
      </c>
      <c r="D1046" s="188"/>
    </row>
    <row r="1047" spans="1:3" ht="21" customHeight="1">
      <c r="A1047" s="202" t="s">
        <v>2137</v>
      </c>
      <c r="B1047" s="202" t="s">
        <v>2138</v>
      </c>
      <c r="C1047" s="202" t="s">
        <v>992</v>
      </c>
    </row>
    <row r="1048" spans="1:3" ht="21" customHeight="1">
      <c r="A1048" s="180" t="s">
        <v>2137</v>
      </c>
      <c r="B1048" s="180" t="s">
        <v>2138</v>
      </c>
      <c r="C1048" s="180" t="s">
        <v>992</v>
      </c>
    </row>
    <row r="1049" spans="1:3" ht="21" customHeight="1">
      <c r="A1049" s="180" t="s">
        <v>2139</v>
      </c>
      <c r="B1049" s="180" t="s">
        <v>2140</v>
      </c>
      <c r="C1049" s="180" t="s">
        <v>30</v>
      </c>
    </row>
    <row r="1050" spans="1:4" ht="21" customHeight="1">
      <c r="A1050" s="190" t="s">
        <v>2141</v>
      </c>
      <c r="B1050" s="63" t="s">
        <v>2142</v>
      </c>
      <c r="C1050" s="191" t="s">
        <v>123</v>
      </c>
      <c r="D1050" s="188"/>
    </row>
    <row r="1051" spans="1:3" ht="21" customHeight="1">
      <c r="A1051" s="180" t="s">
        <v>2143</v>
      </c>
      <c r="B1051" s="180" t="s">
        <v>2144</v>
      </c>
      <c r="C1051" s="180" t="s">
        <v>27</v>
      </c>
    </row>
    <row r="1052" spans="1:3" ht="21" customHeight="1">
      <c r="A1052" s="180" t="s">
        <v>2145</v>
      </c>
      <c r="B1052" s="180" t="s">
        <v>2146</v>
      </c>
      <c r="C1052" s="180" t="s">
        <v>992</v>
      </c>
    </row>
    <row r="1053" spans="1:4" ht="21" customHeight="1">
      <c r="A1053" s="180" t="s">
        <v>2147</v>
      </c>
      <c r="B1053" s="186" t="s">
        <v>2148</v>
      </c>
      <c r="C1053" s="187" t="s">
        <v>11</v>
      </c>
      <c r="D1053" s="188"/>
    </row>
    <row r="1054" spans="1:4" ht="21" customHeight="1">
      <c r="A1054" s="189" t="s">
        <v>2149</v>
      </c>
      <c r="B1054" s="186" t="s">
        <v>2150</v>
      </c>
      <c r="C1054" s="192" t="s">
        <v>45</v>
      </c>
      <c r="D1054" s="188"/>
    </row>
    <row r="1055" spans="1:4" ht="21" customHeight="1">
      <c r="A1055" s="180" t="s">
        <v>2151</v>
      </c>
      <c r="B1055" s="186" t="s">
        <v>2152</v>
      </c>
      <c r="C1055" s="187" t="s">
        <v>11</v>
      </c>
      <c r="D1055" s="188"/>
    </row>
    <row r="1056" spans="1:3" ht="21" customHeight="1">
      <c r="A1056" s="180" t="s">
        <v>2153</v>
      </c>
      <c r="B1056" s="180" t="s">
        <v>2154</v>
      </c>
      <c r="C1056" s="180" t="s">
        <v>37</v>
      </c>
    </row>
    <row r="1057" spans="1:4" ht="21" customHeight="1">
      <c r="A1057" s="189" t="s">
        <v>2155</v>
      </c>
      <c r="B1057" s="186" t="s">
        <v>2156</v>
      </c>
      <c r="C1057" s="192" t="s">
        <v>157</v>
      </c>
      <c r="D1057" s="188"/>
    </row>
    <row r="1058" spans="1:4" ht="21" customHeight="1">
      <c r="A1058" s="180" t="s">
        <v>2157</v>
      </c>
      <c r="B1058" s="180" t="s">
        <v>2158</v>
      </c>
      <c r="C1058" s="180" t="s">
        <v>73</v>
      </c>
      <c r="D1058" s="188"/>
    </row>
    <row r="1059" spans="1:3" ht="21" customHeight="1">
      <c r="A1059" s="180" t="s">
        <v>2159</v>
      </c>
      <c r="B1059" s="180" t="s">
        <v>2160</v>
      </c>
      <c r="C1059" s="180" t="s">
        <v>88</v>
      </c>
    </row>
    <row r="1060" spans="1:3" ht="21" customHeight="1">
      <c r="A1060" s="180" t="s">
        <v>2161</v>
      </c>
      <c r="B1060" s="180" t="s">
        <v>2162</v>
      </c>
      <c r="C1060" s="180" t="s">
        <v>88</v>
      </c>
    </row>
    <row r="1061" spans="1:4" ht="21" customHeight="1">
      <c r="A1061" s="180" t="s">
        <v>2163</v>
      </c>
      <c r="B1061" s="186" t="s">
        <v>2164</v>
      </c>
      <c r="C1061" s="187" t="s">
        <v>11</v>
      </c>
      <c r="D1061" s="188"/>
    </row>
    <row r="1062" spans="1:4" ht="21" customHeight="1">
      <c r="A1062" s="190" t="s">
        <v>2165</v>
      </c>
      <c r="B1062" s="63" t="s">
        <v>2166</v>
      </c>
      <c r="C1062" s="191" t="s">
        <v>17</v>
      </c>
      <c r="D1062" s="188"/>
    </row>
    <row r="1063" spans="1:4" ht="21" customHeight="1">
      <c r="A1063" s="190" t="s">
        <v>2167</v>
      </c>
      <c r="B1063" s="63" t="s">
        <v>2168</v>
      </c>
      <c r="C1063" s="191" t="s">
        <v>123</v>
      </c>
      <c r="D1063" s="188"/>
    </row>
    <row r="1064" spans="1:4" ht="21" customHeight="1">
      <c r="A1064" s="180" t="s">
        <v>2169</v>
      </c>
      <c r="B1064" s="186" t="s">
        <v>2170</v>
      </c>
      <c r="C1064" s="187" t="s">
        <v>6</v>
      </c>
      <c r="D1064" s="188"/>
    </row>
    <row r="1065" spans="1:4" ht="21" customHeight="1">
      <c r="A1065" s="189" t="s">
        <v>2171</v>
      </c>
      <c r="B1065" s="186" t="s">
        <v>2172</v>
      </c>
      <c r="C1065" s="192" t="s">
        <v>157</v>
      </c>
      <c r="D1065" s="188"/>
    </row>
    <row r="1066" spans="1:3" ht="21" customHeight="1">
      <c r="A1066" s="180" t="s">
        <v>2173</v>
      </c>
      <c r="B1066" s="180" t="s">
        <v>2174</v>
      </c>
      <c r="C1066" s="180" t="s">
        <v>17</v>
      </c>
    </row>
    <row r="1067" spans="1:4" ht="21" customHeight="1">
      <c r="A1067" s="180" t="s">
        <v>2175</v>
      </c>
      <c r="B1067" s="186" t="s">
        <v>2176</v>
      </c>
      <c r="C1067" s="187" t="s">
        <v>6</v>
      </c>
      <c r="D1067" s="188"/>
    </row>
    <row r="1068" spans="1:4" ht="21" customHeight="1">
      <c r="A1068" s="190" t="s">
        <v>2177</v>
      </c>
      <c r="B1068" s="63" t="s">
        <v>2178</v>
      </c>
      <c r="C1068" s="191" t="s">
        <v>30</v>
      </c>
      <c r="D1068" s="188"/>
    </row>
    <row r="1069" spans="1:3" ht="21" customHeight="1">
      <c r="A1069" s="180" t="s">
        <v>2179</v>
      </c>
      <c r="B1069" s="180" t="s">
        <v>2180</v>
      </c>
      <c r="C1069" s="180" t="s">
        <v>752</v>
      </c>
    </row>
    <row r="1070" spans="1:3" ht="21" customHeight="1">
      <c r="A1070" s="180" t="s">
        <v>2181</v>
      </c>
      <c r="B1070" s="180" t="s">
        <v>2182</v>
      </c>
      <c r="C1070" s="180" t="s">
        <v>440</v>
      </c>
    </row>
    <row r="1071" spans="1:3" ht="21" customHeight="1">
      <c r="A1071" s="180" t="s">
        <v>2183</v>
      </c>
      <c r="B1071" s="180" t="s">
        <v>2184</v>
      </c>
      <c r="C1071" s="191" t="s">
        <v>123</v>
      </c>
    </row>
    <row r="1072" spans="1:4" ht="21" customHeight="1">
      <c r="A1072" s="180" t="s">
        <v>2185</v>
      </c>
      <c r="B1072" s="180" t="s">
        <v>2186</v>
      </c>
      <c r="C1072" s="180" t="s">
        <v>689</v>
      </c>
      <c r="D1072" s="188"/>
    </row>
    <row r="1073" spans="1:4" ht="21" customHeight="1">
      <c r="A1073" s="190" t="s">
        <v>2187</v>
      </c>
      <c r="B1073" s="63" t="s">
        <v>2188</v>
      </c>
      <c r="C1073" s="191" t="s">
        <v>73</v>
      </c>
      <c r="D1073" s="188"/>
    </row>
    <row r="1074" spans="1:3" ht="21" customHeight="1">
      <c r="A1074" s="180" t="s">
        <v>2189</v>
      </c>
      <c r="B1074" s="180" t="s">
        <v>2190</v>
      </c>
      <c r="C1074" s="180" t="s">
        <v>73</v>
      </c>
    </row>
    <row r="1075" spans="1:3" ht="21" customHeight="1">
      <c r="A1075" s="180" t="s">
        <v>2191</v>
      </c>
      <c r="B1075" s="180" t="s">
        <v>2192</v>
      </c>
      <c r="C1075" s="180" t="s">
        <v>27</v>
      </c>
    </row>
    <row r="1076" spans="1:4" ht="21" customHeight="1">
      <c r="A1076" s="180" t="s">
        <v>2193</v>
      </c>
      <c r="B1076" s="180" t="s">
        <v>2194</v>
      </c>
      <c r="C1076" s="180" t="s">
        <v>73</v>
      </c>
      <c r="D1076" s="188"/>
    </row>
    <row r="1077" spans="1:4" ht="21" customHeight="1">
      <c r="A1077" s="180" t="s">
        <v>2195</v>
      </c>
      <c r="B1077" s="180" t="s">
        <v>2196</v>
      </c>
      <c r="C1077" s="180" t="s">
        <v>85</v>
      </c>
      <c r="D1077" s="188"/>
    </row>
    <row r="1078" spans="1:4" ht="21" customHeight="1">
      <c r="A1078" s="190" t="s">
        <v>2197</v>
      </c>
      <c r="B1078" s="63" t="s">
        <v>2198</v>
      </c>
      <c r="C1078" s="191" t="s">
        <v>27</v>
      </c>
      <c r="D1078" s="188"/>
    </row>
    <row r="1079" spans="1:4" ht="21" customHeight="1">
      <c r="A1079" s="189" t="s">
        <v>2199</v>
      </c>
      <c r="B1079" s="186" t="s">
        <v>2200</v>
      </c>
      <c r="C1079" s="192" t="s">
        <v>157</v>
      </c>
      <c r="D1079" s="188"/>
    </row>
    <row r="1080" spans="1:3" ht="21" customHeight="1">
      <c r="A1080" s="180" t="s">
        <v>2201</v>
      </c>
      <c r="B1080" s="180" t="s">
        <v>2202</v>
      </c>
      <c r="C1080" s="180" t="s">
        <v>899</v>
      </c>
    </row>
    <row r="1081" spans="1:4" ht="21" customHeight="1">
      <c r="A1081" s="180" t="s">
        <v>2203</v>
      </c>
      <c r="B1081" s="186" t="s">
        <v>2204</v>
      </c>
      <c r="C1081" s="187" t="s">
        <v>68</v>
      </c>
      <c r="D1081" s="188"/>
    </row>
    <row r="1082" spans="1:4" ht="21" customHeight="1">
      <c r="A1082" s="190" t="s">
        <v>2205</v>
      </c>
      <c r="B1082" s="63" t="s">
        <v>2206</v>
      </c>
      <c r="C1082" s="191" t="s">
        <v>17</v>
      </c>
      <c r="D1082" s="188"/>
    </row>
    <row r="1083" spans="1:4" ht="21" customHeight="1">
      <c r="A1083" s="190" t="s">
        <v>2207</v>
      </c>
      <c r="B1083" s="63" t="s">
        <v>2208</v>
      </c>
      <c r="C1083" s="191" t="s">
        <v>17</v>
      </c>
      <c r="D1083" s="188"/>
    </row>
    <row r="1084" spans="1:3" ht="21" customHeight="1">
      <c r="A1084" s="180" t="s">
        <v>2209</v>
      </c>
      <c r="B1084" s="180" t="s">
        <v>2210</v>
      </c>
      <c r="C1084" s="180" t="s">
        <v>27</v>
      </c>
    </row>
    <row r="1085" spans="1:4" ht="21" customHeight="1">
      <c r="A1085" s="190" t="s">
        <v>2211</v>
      </c>
      <c r="B1085" s="63" t="s">
        <v>2212</v>
      </c>
      <c r="C1085" s="191" t="s">
        <v>27</v>
      </c>
      <c r="D1085" s="188"/>
    </row>
    <row r="1086" spans="1:3" ht="21" customHeight="1">
      <c r="A1086" s="180" t="s">
        <v>2213</v>
      </c>
      <c r="B1086" s="180" t="s">
        <v>2214</v>
      </c>
      <c r="C1086" s="180" t="s">
        <v>231</v>
      </c>
    </row>
    <row r="1087" spans="1:3" ht="21" customHeight="1">
      <c r="A1087" s="180" t="s">
        <v>2215</v>
      </c>
      <c r="B1087" s="180" t="s">
        <v>2216</v>
      </c>
      <c r="C1087" s="180" t="s">
        <v>85</v>
      </c>
    </row>
    <row r="1088" spans="1:4" ht="21" customHeight="1">
      <c r="A1088" s="180" t="s">
        <v>2217</v>
      </c>
      <c r="B1088" s="186" t="s">
        <v>2218</v>
      </c>
      <c r="C1088" s="187" t="s">
        <v>24</v>
      </c>
      <c r="D1088" s="188"/>
    </row>
    <row r="1089" spans="1:4" ht="21" customHeight="1">
      <c r="A1089" s="190" t="s">
        <v>2219</v>
      </c>
      <c r="B1089" s="63" t="s">
        <v>2220</v>
      </c>
      <c r="C1089" s="191" t="s">
        <v>30</v>
      </c>
      <c r="D1089" s="188"/>
    </row>
    <row r="1090" spans="1:4" ht="21" customHeight="1">
      <c r="A1090" s="180" t="s">
        <v>2221</v>
      </c>
      <c r="B1090" s="180" t="s">
        <v>2222</v>
      </c>
      <c r="C1090" s="180" t="s">
        <v>765</v>
      </c>
      <c r="D1090" s="188"/>
    </row>
    <row r="1091" spans="1:4" ht="21" customHeight="1">
      <c r="A1091" s="180" t="s">
        <v>2223</v>
      </c>
      <c r="B1091" s="186" t="s">
        <v>2224</v>
      </c>
      <c r="C1091" s="187" t="s">
        <v>85</v>
      </c>
      <c r="D1091" s="188"/>
    </row>
    <row r="1092" spans="1:3" ht="21" customHeight="1">
      <c r="A1092" s="180" t="s">
        <v>2225</v>
      </c>
      <c r="B1092" s="180" t="s">
        <v>2226</v>
      </c>
      <c r="C1092" s="180" t="s">
        <v>116</v>
      </c>
    </row>
    <row r="1093" spans="1:4" ht="21" customHeight="1">
      <c r="A1093" s="189" t="s">
        <v>2227</v>
      </c>
      <c r="B1093" s="186" t="s">
        <v>2228</v>
      </c>
      <c r="C1093" s="192" t="s">
        <v>45</v>
      </c>
      <c r="D1093" s="188"/>
    </row>
    <row r="1094" spans="1:4" ht="21" customHeight="1">
      <c r="A1094" s="190" t="s">
        <v>2229</v>
      </c>
      <c r="B1094" s="63" t="s">
        <v>2230</v>
      </c>
      <c r="C1094" s="191" t="s">
        <v>40</v>
      </c>
      <c r="D1094" s="188"/>
    </row>
    <row r="1095" spans="1:4" ht="21" customHeight="1">
      <c r="A1095" s="180" t="s">
        <v>31</v>
      </c>
      <c r="B1095" s="180" t="s">
        <v>2231</v>
      </c>
      <c r="C1095" s="180" t="s">
        <v>30</v>
      </c>
      <c r="D1095" s="188"/>
    </row>
    <row r="1096" spans="1:4" ht="21" customHeight="1">
      <c r="A1096" s="189" t="s">
        <v>2232</v>
      </c>
      <c r="B1096" s="186" t="s">
        <v>2233</v>
      </c>
      <c r="C1096" s="192" t="s">
        <v>188</v>
      </c>
      <c r="D1096" s="188"/>
    </row>
    <row r="1097" spans="1:4" ht="21" customHeight="1">
      <c r="A1097" s="180" t="s">
        <v>2234</v>
      </c>
      <c r="B1097" s="180" t="s">
        <v>2235</v>
      </c>
      <c r="C1097" s="180" t="s">
        <v>123</v>
      </c>
      <c r="D1097" s="188"/>
    </row>
    <row r="1098" spans="1:4" ht="21" customHeight="1">
      <c r="A1098" s="180" t="s">
        <v>2236</v>
      </c>
      <c r="B1098" s="186" t="s">
        <v>2237</v>
      </c>
      <c r="C1098" s="187" t="s">
        <v>62</v>
      </c>
      <c r="D1098" s="188"/>
    </row>
    <row r="1099" spans="1:4" ht="21" customHeight="1">
      <c r="A1099" s="180" t="s">
        <v>2238</v>
      </c>
      <c r="B1099" s="180" t="s">
        <v>2239</v>
      </c>
      <c r="C1099" s="180" t="s">
        <v>30</v>
      </c>
      <c r="D1099" s="188"/>
    </row>
    <row r="1100" spans="1:4" ht="21" customHeight="1">
      <c r="A1100" s="190" t="s">
        <v>2240</v>
      </c>
      <c r="B1100" s="63" t="s">
        <v>2241</v>
      </c>
      <c r="C1100" s="191" t="s">
        <v>30</v>
      </c>
      <c r="D1100" s="188"/>
    </row>
    <row r="1101" spans="1:4" ht="21" customHeight="1">
      <c r="A1101" s="180" t="s">
        <v>2242</v>
      </c>
      <c r="B1101" s="180" t="s">
        <v>2243</v>
      </c>
      <c r="C1101" s="180" t="s">
        <v>30</v>
      </c>
      <c r="D1101" s="188"/>
    </row>
    <row r="1102" spans="1:4" ht="21" customHeight="1">
      <c r="A1102" s="180" t="s">
        <v>2244</v>
      </c>
      <c r="B1102" s="180" t="s">
        <v>2245</v>
      </c>
      <c r="C1102" s="180" t="s">
        <v>30</v>
      </c>
      <c r="D1102" s="188"/>
    </row>
    <row r="1103" spans="1:3" ht="21" customHeight="1">
      <c r="A1103" s="180" t="s">
        <v>2246</v>
      </c>
      <c r="B1103" s="180" t="s">
        <v>2247</v>
      </c>
      <c r="C1103" s="180" t="s">
        <v>30</v>
      </c>
    </row>
    <row r="1104" spans="1:4" ht="21" customHeight="1">
      <c r="A1104" s="189" t="s">
        <v>2248</v>
      </c>
      <c r="B1104" s="186" t="s">
        <v>2249</v>
      </c>
      <c r="C1104" s="187" t="s">
        <v>85</v>
      </c>
      <c r="D1104" s="188"/>
    </row>
    <row r="1105" spans="1:3" ht="21" customHeight="1">
      <c r="A1105" s="180" t="s">
        <v>2250</v>
      </c>
      <c r="B1105" s="180" t="s">
        <v>2251</v>
      </c>
      <c r="C1105" s="180" t="s">
        <v>106</v>
      </c>
    </row>
    <row r="1106" spans="1:3" ht="21" customHeight="1">
      <c r="A1106" s="180" t="s">
        <v>2252</v>
      </c>
      <c r="B1106" s="180" t="s">
        <v>2253</v>
      </c>
      <c r="C1106" s="180" t="s">
        <v>73</v>
      </c>
    </row>
    <row r="1107" spans="1:3" ht="21" customHeight="1">
      <c r="A1107" s="180" t="s">
        <v>2254</v>
      </c>
      <c r="B1107" s="180" t="s">
        <v>2255</v>
      </c>
      <c r="C1107" s="180" t="s">
        <v>111</v>
      </c>
    </row>
    <row r="1108" spans="1:4" ht="21" customHeight="1">
      <c r="A1108" s="180" t="s">
        <v>2256</v>
      </c>
      <c r="B1108" s="180" t="s">
        <v>2257</v>
      </c>
      <c r="C1108" s="180" t="s">
        <v>188</v>
      </c>
      <c r="D1108" s="188"/>
    </row>
    <row r="1109" spans="1:4" ht="21" customHeight="1">
      <c r="A1109" s="180" t="s">
        <v>2258</v>
      </c>
      <c r="B1109" s="180" t="s">
        <v>2259</v>
      </c>
      <c r="C1109" s="180" t="s">
        <v>73</v>
      </c>
      <c r="D1109" s="188"/>
    </row>
    <row r="1110" spans="1:4" ht="21" customHeight="1">
      <c r="A1110" s="180" t="s">
        <v>2260</v>
      </c>
      <c r="B1110" s="180" t="s">
        <v>2261</v>
      </c>
      <c r="C1110" s="180" t="s">
        <v>157</v>
      </c>
      <c r="D1110" s="188"/>
    </row>
    <row r="1111" spans="1:4" ht="21" customHeight="1">
      <c r="A1111" s="189" t="s">
        <v>2262</v>
      </c>
      <c r="B1111" s="186" t="s">
        <v>2263</v>
      </c>
      <c r="C1111" s="192" t="s">
        <v>157</v>
      </c>
      <c r="D1111" s="188"/>
    </row>
    <row r="1112" spans="1:4" ht="21" customHeight="1">
      <c r="A1112" s="180" t="s">
        <v>2264</v>
      </c>
      <c r="B1112" s="180" t="s">
        <v>2265</v>
      </c>
      <c r="C1112" s="180" t="s">
        <v>73</v>
      </c>
      <c r="D1112" s="188"/>
    </row>
    <row r="1113" spans="1:3" ht="21" customHeight="1">
      <c r="A1113" s="180" t="s">
        <v>2266</v>
      </c>
      <c r="B1113" s="180" t="s">
        <v>2267</v>
      </c>
      <c r="C1113" s="180" t="s">
        <v>123</v>
      </c>
    </row>
    <row r="1114" spans="1:4" ht="21" customHeight="1">
      <c r="A1114" s="180" t="s">
        <v>2268</v>
      </c>
      <c r="B1114" s="180" t="s">
        <v>2269</v>
      </c>
      <c r="C1114" s="180" t="s">
        <v>73</v>
      </c>
      <c r="D1114" s="188"/>
    </row>
    <row r="1115" spans="1:4" ht="21" customHeight="1">
      <c r="A1115" s="190" t="s">
        <v>2270</v>
      </c>
      <c r="B1115" s="63" t="s">
        <v>2271</v>
      </c>
      <c r="C1115" s="191" t="s">
        <v>73</v>
      </c>
      <c r="D1115" s="188"/>
    </row>
    <row r="1116" spans="1:3" ht="21" customHeight="1">
      <c r="A1116" s="180" t="s">
        <v>2272</v>
      </c>
      <c r="B1116" s="180" t="s">
        <v>2273</v>
      </c>
      <c r="C1116" s="180" t="s">
        <v>116</v>
      </c>
    </row>
    <row r="1117" spans="1:4" ht="21" customHeight="1">
      <c r="A1117" s="180" t="s">
        <v>2274</v>
      </c>
      <c r="B1117" s="180" t="s">
        <v>2275</v>
      </c>
      <c r="C1117" s="180" t="s">
        <v>30</v>
      </c>
      <c r="D1117" s="188"/>
    </row>
    <row r="1118" spans="1:3" ht="21" customHeight="1">
      <c r="A1118" s="180" t="s">
        <v>2276</v>
      </c>
      <c r="B1118" s="180" t="s">
        <v>2277</v>
      </c>
      <c r="C1118" s="180" t="s">
        <v>88</v>
      </c>
    </row>
    <row r="1119" spans="1:3" ht="21" customHeight="1">
      <c r="A1119" s="180" t="s">
        <v>2278</v>
      </c>
      <c r="B1119" s="180" t="s">
        <v>2279</v>
      </c>
      <c r="C1119" s="180" t="s">
        <v>37</v>
      </c>
    </row>
    <row r="1120" spans="1:3" ht="21" customHeight="1">
      <c r="A1120" s="180" t="s">
        <v>2280</v>
      </c>
      <c r="B1120" s="180" t="s">
        <v>2281</v>
      </c>
      <c r="C1120" s="180" t="s">
        <v>123</v>
      </c>
    </row>
    <row r="1121" spans="1:4" ht="21" customHeight="1">
      <c r="A1121" s="190" t="s">
        <v>2282</v>
      </c>
      <c r="B1121" s="63" t="s">
        <v>2283</v>
      </c>
      <c r="C1121" s="191" t="s">
        <v>27</v>
      </c>
      <c r="D1121" s="188"/>
    </row>
    <row r="1122" spans="1:4" ht="21" customHeight="1">
      <c r="A1122" s="190" t="s">
        <v>2284</v>
      </c>
      <c r="B1122" s="63" t="s">
        <v>2285</v>
      </c>
      <c r="C1122" s="191" t="s">
        <v>30</v>
      </c>
      <c r="D1122" s="188"/>
    </row>
    <row r="1123" spans="1:4" ht="21" customHeight="1">
      <c r="A1123" s="189" t="s">
        <v>2286</v>
      </c>
      <c r="B1123" s="186" t="s">
        <v>2287</v>
      </c>
      <c r="C1123" s="192" t="s">
        <v>157</v>
      </c>
      <c r="D1123" s="188"/>
    </row>
    <row r="1124" spans="1:4" ht="21" customHeight="1">
      <c r="A1124" s="190" t="s">
        <v>2288</v>
      </c>
      <c r="B1124" s="63" t="s">
        <v>2289</v>
      </c>
      <c r="C1124" s="191" t="s">
        <v>40</v>
      </c>
      <c r="D1124" s="188"/>
    </row>
    <row r="1125" spans="1:4" ht="21" customHeight="1">
      <c r="A1125" s="190" t="s">
        <v>2290</v>
      </c>
      <c r="B1125" s="63" t="s">
        <v>2291</v>
      </c>
      <c r="C1125" s="191" t="s">
        <v>30</v>
      </c>
      <c r="D1125" s="188"/>
    </row>
    <row r="1126" spans="1:4" ht="21" customHeight="1">
      <c r="A1126" s="180" t="s">
        <v>2292</v>
      </c>
      <c r="B1126" s="186" t="s">
        <v>2293</v>
      </c>
      <c r="C1126" s="187" t="s">
        <v>24</v>
      </c>
      <c r="D1126" s="188"/>
    </row>
    <row r="1127" spans="1:2" ht="21" customHeight="1">
      <c r="A1127" s="180" t="s">
        <v>2294</v>
      </c>
      <c r="B1127" s="180" t="s">
        <v>2295</v>
      </c>
    </row>
    <row r="1128" spans="1:4" ht="21" customHeight="1">
      <c r="A1128" s="180" t="s">
        <v>2296</v>
      </c>
      <c r="B1128" s="180" t="s">
        <v>2297</v>
      </c>
      <c r="C1128" s="180" t="s">
        <v>31</v>
      </c>
      <c r="D1128" s="188"/>
    </row>
    <row r="1129" spans="1:4" ht="21" customHeight="1">
      <c r="A1129" s="190" t="s">
        <v>2298</v>
      </c>
      <c r="B1129" s="63" t="s">
        <v>2299</v>
      </c>
      <c r="C1129" s="191" t="s">
        <v>30</v>
      </c>
      <c r="D1129" s="188"/>
    </row>
    <row r="1130" spans="1:4" ht="21" customHeight="1">
      <c r="A1130" s="190" t="s">
        <v>2300</v>
      </c>
      <c r="B1130" s="63" t="s">
        <v>2301</v>
      </c>
      <c r="C1130" s="191" t="s">
        <v>123</v>
      </c>
      <c r="D1130" s="188"/>
    </row>
    <row r="1131" spans="1:4" ht="21" customHeight="1">
      <c r="A1131" s="189" t="s">
        <v>2300</v>
      </c>
      <c r="B1131" s="186" t="s">
        <v>2301</v>
      </c>
      <c r="C1131" s="187" t="s">
        <v>85</v>
      </c>
      <c r="D1131" s="188"/>
    </row>
    <row r="1132" spans="1:4" ht="21" customHeight="1">
      <c r="A1132" s="189" t="s">
        <v>2302</v>
      </c>
      <c r="B1132" s="189" t="s">
        <v>2303</v>
      </c>
      <c r="C1132" s="192" t="s">
        <v>157</v>
      </c>
      <c r="D1132" s="188"/>
    </row>
    <row r="1133" spans="1:4" ht="21" customHeight="1">
      <c r="A1133" s="190" t="s">
        <v>2304</v>
      </c>
      <c r="B1133" s="63" t="s">
        <v>2305</v>
      </c>
      <c r="C1133" s="191" t="s">
        <v>30</v>
      </c>
      <c r="D1133" s="188"/>
    </row>
    <row r="1134" spans="1:3" ht="21" customHeight="1">
      <c r="A1134" s="180" t="s">
        <v>2306</v>
      </c>
      <c r="B1134" s="180" t="s">
        <v>2307</v>
      </c>
      <c r="C1134" s="180" t="s">
        <v>27</v>
      </c>
    </row>
    <row r="1135" spans="1:4" ht="21" customHeight="1">
      <c r="A1135" s="190" t="s">
        <v>2308</v>
      </c>
      <c r="B1135" s="63" t="s">
        <v>2309</v>
      </c>
      <c r="C1135" s="191" t="s">
        <v>30</v>
      </c>
      <c r="D1135" s="188"/>
    </row>
    <row r="1136" spans="1:4" ht="21" customHeight="1">
      <c r="A1136" s="190" t="s">
        <v>2310</v>
      </c>
      <c r="B1136" s="63" t="s">
        <v>2311</v>
      </c>
      <c r="C1136" s="191" t="s">
        <v>40</v>
      </c>
      <c r="D1136" s="188"/>
    </row>
    <row r="1137" spans="1:4" ht="21" customHeight="1">
      <c r="A1137" s="180" t="s">
        <v>2312</v>
      </c>
      <c r="B1137" s="180" t="s">
        <v>2313</v>
      </c>
      <c r="C1137" s="180" t="s">
        <v>440</v>
      </c>
      <c r="D1137" s="188"/>
    </row>
    <row r="1138" spans="1:3" ht="21" customHeight="1">
      <c r="A1138" s="180" t="s">
        <v>2314</v>
      </c>
      <c r="B1138" s="180" t="s">
        <v>2315</v>
      </c>
      <c r="C1138" s="180" t="s">
        <v>752</v>
      </c>
    </row>
    <row r="1139" spans="1:4" ht="21" customHeight="1">
      <c r="A1139" s="190" t="s">
        <v>2316</v>
      </c>
      <c r="B1139" s="63" t="s">
        <v>2317</v>
      </c>
      <c r="C1139" s="191" t="s">
        <v>17</v>
      </c>
      <c r="D1139" s="188"/>
    </row>
    <row r="1140" spans="1:3" ht="21" customHeight="1">
      <c r="A1140" s="180" t="s">
        <v>2318</v>
      </c>
      <c r="B1140" s="180" t="s">
        <v>2318</v>
      </c>
      <c r="C1140" s="180" t="s">
        <v>30</v>
      </c>
    </row>
    <row r="1141" spans="1:3" ht="21" customHeight="1">
      <c r="A1141" s="180" t="s">
        <v>2319</v>
      </c>
      <c r="B1141" s="180" t="s">
        <v>2320</v>
      </c>
      <c r="C1141" s="180" t="s">
        <v>111</v>
      </c>
    </row>
    <row r="1142" spans="1:3" ht="21" customHeight="1">
      <c r="A1142" s="180" t="s">
        <v>2321</v>
      </c>
      <c r="B1142" s="180" t="s">
        <v>2322</v>
      </c>
      <c r="C1142" s="180" t="s">
        <v>123</v>
      </c>
    </row>
    <row r="1143" spans="1:3" ht="21" customHeight="1">
      <c r="A1143" s="180" t="s">
        <v>2323</v>
      </c>
      <c r="B1143" s="180" t="s">
        <v>2324</v>
      </c>
      <c r="C1143" s="180" t="s">
        <v>123</v>
      </c>
    </row>
    <row r="1144" spans="1:4" ht="21" customHeight="1">
      <c r="A1144" s="180" t="s">
        <v>2325</v>
      </c>
      <c r="B1144" s="186" t="s">
        <v>2326</v>
      </c>
      <c r="C1144" s="187" t="s">
        <v>24</v>
      </c>
      <c r="D1144" s="188"/>
    </row>
    <row r="1145" spans="1:4" ht="21" customHeight="1">
      <c r="A1145" s="180" t="s">
        <v>2327</v>
      </c>
      <c r="B1145" s="180" t="s">
        <v>2328</v>
      </c>
      <c r="C1145" s="180" t="s">
        <v>30</v>
      </c>
      <c r="D1145" s="188"/>
    </row>
    <row r="1146" spans="1:4" ht="21" customHeight="1">
      <c r="A1146" s="180" t="s">
        <v>2329</v>
      </c>
      <c r="B1146" s="186" t="s">
        <v>2330</v>
      </c>
      <c r="C1146" s="187" t="s">
        <v>68</v>
      </c>
      <c r="D1146" s="188"/>
    </row>
    <row r="1147" spans="1:4" ht="21" customHeight="1">
      <c r="A1147" s="189" t="s">
        <v>2331</v>
      </c>
      <c r="B1147" s="186" t="s">
        <v>2332</v>
      </c>
      <c r="C1147" s="187" t="s">
        <v>11</v>
      </c>
      <c r="D1147" s="188"/>
    </row>
    <row r="1148" spans="1:4" ht="21" customHeight="1">
      <c r="A1148" s="180" t="s">
        <v>2333</v>
      </c>
      <c r="B1148" s="186" t="s">
        <v>2334</v>
      </c>
      <c r="C1148" s="187" t="s">
        <v>11</v>
      </c>
      <c r="D1148" s="188"/>
    </row>
    <row r="1149" spans="1:3" ht="21" customHeight="1">
      <c r="A1149" s="180" t="s">
        <v>2335</v>
      </c>
      <c r="B1149" s="180" t="s">
        <v>2336</v>
      </c>
      <c r="C1149" s="180" t="s">
        <v>111</v>
      </c>
    </row>
    <row r="1150" spans="1:4" ht="21" customHeight="1">
      <c r="A1150" s="189" t="s">
        <v>2337</v>
      </c>
      <c r="B1150" s="186" t="s">
        <v>2338</v>
      </c>
      <c r="C1150" s="187" t="s">
        <v>24</v>
      </c>
      <c r="D1150" s="188"/>
    </row>
    <row r="1151" spans="1:4" ht="21" customHeight="1">
      <c r="A1151" s="189" t="s">
        <v>2339</v>
      </c>
      <c r="B1151" s="186" t="s">
        <v>2340</v>
      </c>
      <c r="C1151" s="192" t="s">
        <v>157</v>
      </c>
      <c r="D1151" s="188"/>
    </row>
    <row r="1152" spans="1:4" ht="21" customHeight="1">
      <c r="A1152" s="180" t="s">
        <v>2341</v>
      </c>
      <c r="B1152" s="180" t="s">
        <v>2342</v>
      </c>
      <c r="C1152" s="180" t="s">
        <v>123</v>
      </c>
      <c r="D1152" s="188"/>
    </row>
    <row r="1153" spans="1:4" ht="21" customHeight="1">
      <c r="A1153" s="190" t="s">
        <v>2343</v>
      </c>
      <c r="B1153" s="63" t="s">
        <v>2344</v>
      </c>
      <c r="C1153" s="191" t="s">
        <v>30</v>
      </c>
      <c r="D1153" s="188"/>
    </row>
    <row r="1154" spans="1:4" ht="21" customHeight="1">
      <c r="A1154" s="190" t="s">
        <v>2345</v>
      </c>
      <c r="B1154" s="63" t="s">
        <v>2346</v>
      </c>
      <c r="C1154" s="191" t="s">
        <v>27</v>
      </c>
      <c r="D1154" s="188"/>
    </row>
    <row r="1155" spans="1:4" ht="21" customHeight="1">
      <c r="A1155" s="190" t="s">
        <v>2347</v>
      </c>
      <c r="B1155" s="63" t="s">
        <v>2348</v>
      </c>
      <c r="C1155" s="191" t="s">
        <v>27</v>
      </c>
      <c r="D1155" s="188"/>
    </row>
    <row r="1156" spans="1:4" ht="21" customHeight="1">
      <c r="A1156" s="180" t="s">
        <v>2349</v>
      </c>
      <c r="B1156" s="180" t="s">
        <v>2350</v>
      </c>
      <c r="C1156" s="180" t="s">
        <v>73</v>
      </c>
      <c r="D1156" s="188"/>
    </row>
    <row r="1157" spans="1:3" ht="21" customHeight="1">
      <c r="A1157" s="180" t="s">
        <v>2351</v>
      </c>
      <c r="B1157" s="180" t="s">
        <v>2352</v>
      </c>
      <c r="C1157" s="180" t="s">
        <v>57</v>
      </c>
    </row>
    <row r="1158" spans="1:4" ht="21" customHeight="1">
      <c r="A1158" s="190" t="s">
        <v>2353</v>
      </c>
      <c r="B1158" s="63" t="s">
        <v>2354</v>
      </c>
      <c r="C1158" s="191" t="s">
        <v>30</v>
      </c>
      <c r="D1158" s="188"/>
    </row>
    <row r="1159" spans="1:3" ht="21" customHeight="1">
      <c r="A1159" s="180" t="s">
        <v>2355</v>
      </c>
      <c r="B1159" s="180" t="s">
        <v>2356</v>
      </c>
      <c r="C1159" s="180" t="s">
        <v>88</v>
      </c>
    </row>
    <row r="1160" spans="1:4" ht="21" customHeight="1">
      <c r="A1160" s="180" t="s">
        <v>2357</v>
      </c>
      <c r="B1160" s="186" t="s">
        <v>2358</v>
      </c>
      <c r="C1160" s="187" t="s">
        <v>68</v>
      </c>
      <c r="D1160" s="188"/>
    </row>
    <row r="1161" spans="1:4" ht="21" customHeight="1">
      <c r="A1161" s="180" t="s">
        <v>2359</v>
      </c>
      <c r="B1161" s="186" t="s">
        <v>2360</v>
      </c>
      <c r="C1161" s="187" t="s">
        <v>68</v>
      </c>
      <c r="D1161" s="188"/>
    </row>
    <row r="1162" spans="1:4" ht="21" customHeight="1">
      <c r="A1162" s="190" t="s">
        <v>2361</v>
      </c>
      <c r="B1162" s="63" t="s">
        <v>2362</v>
      </c>
      <c r="C1162" s="191" t="s">
        <v>30</v>
      </c>
      <c r="D1162" s="188"/>
    </row>
    <row r="1163" spans="1:4" ht="21" customHeight="1">
      <c r="A1163" s="189" t="s">
        <v>2363</v>
      </c>
      <c r="B1163" s="186" t="s">
        <v>2364</v>
      </c>
      <c r="C1163" s="192" t="s">
        <v>157</v>
      </c>
      <c r="D1163" s="188"/>
    </row>
    <row r="1164" spans="1:4" ht="21" customHeight="1">
      <c r="A1164" s="190" t="s">
        <v>2365</v>
      </c>
      <c r="B1164" s="63" t="s">
        <v>2366</v>
      </c>
      <c r="C1164" s="191" t="s">
        <v>123</v>
      </c>
      <c r="D1164" s="188"/>
    </row>
    <row r="1165" spans="1:4" ht="21" customHeight="1">
      <c r="A1165" s="190" t="s">
        <v>2367</v>
      </c>
      <c r="B1165" s="63" t="s">
        <v>2368</v>
      </c>
      <c r="C1165" s="191" t="s">
        <v>73</v>
      </c>
      <c r="D1165" s="188"/>
    </row>
    <row r="1166" spans="1:4" ht="21" customHeight="1">
      <c r="A1166" s="189" t="s">
        <v>2369</v>
      </c>
      <c r="B1166" s="186" t="s">
        <v>2370</v>
      </c>
      <c r="C1166" s="187" t="s">
        <v>62</v>
      </c>
      <c r="D1166" s="188"/>
    </row>
    <row r="1167" spans="1:3" ht="21" customHeight="1">
      <c r="A1167" s="180" t="s">
        <v>2371</v>
      </c>
      <c r="B1167" s="180" t="s">
        <v>2372</v>
      </c>
      <c r="C1167" s="180" t="s">
        <v>440</v>
      </c>
    </row>
    <row r="1168" spans="1:4" ht="21" customHeight="1">
      <c r="A1168" s="180" t="s">
        <v>2373</v>
      </c>
      <c r="B1168" s="180" t="s">
        <v>2374</v>
      </c>
      <c r="C1168" s="180" t="s">
        <v>529</v>
      </c>
      <c r="D1168" s="188"/>
    </row>
    <row r="1169" spans="1:4" ht="21" customHeight="1">
      <c r="A1169" s="180" t="s">
        <v>2375</v>
      </c>
      <c r="B1169" s="186" t="s">
        <v>2376</v>
      </c>
      <c r="C1169" s="187" t="s">
        <v>11</v>
      </c>
      <c r="D1169" s="188"/>
    </row>
    <row r="1170" spans="1:4" ht="21" customHeight="1">
      <c r="A1170" s="190" t="s">
        <v>2377</v>
      </c>
      <c r="B1170" s="63" t="s">
        <v>2378</v>
      </c>
      <c r="C1170" s="191" t="s">
        <v>17</v>
      </c>
      <c r="D1170" s="188"/>
    </row>
    <row r="1171" spans="1:3" ht="21" customHeight="1">
      <c r="A1171" s="180" t="s">
        <v>2379</v>
      </c>
      <c r="B1171" s="180" t="s">
        <v>2380</v>
      </c>
      <c r="C1171" s="180" t="s">
        <v>30</v>
      </c>
    </row>
    <row r="1172" spans="1:3" ht="21" customHeight="1">
      <c r="A1172" s="180" t="s">
        <v>2381</v>
      </c>
      <c r="B1172" s="180" t="s">
        <v>2382</v>
      </c>
      <c r="C1172" s="180" t="s">
        <v>57</v>
      </c>
    </row>
    <row r="1173" spans="1:4" ht="21" customHeight="1">
      <c r="A1173" s="189" t="s">
        <v>2383</v>
      </c>
      <c r="B1173" s="186" t="s">
        <v>2384</v>
      </c>
      <c r="C1173" s="187" t="s">
        <v>68</v>
      </c>
      <c r="D1173" s="188"/>
    </row>
    <row r="1174" spans="1:3" ht="21" customHeight="1">
      <c r="A1174" s="180" t="s">
        <v>2385</v>
      </c>
      <c r="B1174" s="180" t="s">
        <v>2386</v>
      </c>
      <c r="C1174" s="180" t="s">
        <v>116</v>
      </c>
    </row>
    <row r="1175" spans="1:3" ht="21" customHeight="1">
      <c r="A1175" s="180" t="s">
        <v>2387</v>
      </c>
      <c r="B1175" s="180" t="s">
        <v>2388</v>
      </c>
      <c r="C1175" s="180" t="s">
        <v>782</v>
      </c>
    </row>
    <row r="1176" spans="1:4" ht="21" customHeight="1">
      <c r="A1176" s="190" t="s">
        <v>2389</v>
      </c>
      <c r="B1176" s="63" t="s">
        <v>2390</v>
      </c>
      <c r="C1176" s="191" t="s">
        <v>40</v>
      </c>
      <c r="D1176" s="188"/>
    </row>
    <row r="1177" spans="1:3" ht="21" customHeight="1">
      <c r="A1177" s="180" t="s">
        <v>2391</v>
      </c>
      <c r="B1177" s="180" t="s">
        <v>2392</v>
      </c>
      <c r="C1177" s="180" t="s">
        <v>27</v>
      </c>
    </row>
    <row r="1178" spans="1:3" ht="21" customHeight="1">
      <c r="A1178" s="180" t="s">
        <v>2393</v>
      </c>
      <c r="B1178" s="180" t="s">
        <v>2394</v>
      </c>
      <c r="C1178" s="180" t="s">
        <v>922</v>
      </c>
    </row>
    <row r="1179" spans="1:2" ht="21" customHeight="1">
      <c r="A1179" s="180" t="s">
        <v>2395</v>
      </c>
      <c r="B1179" s="180" t="s">
        <v>2396</v>
      </c>
    </row>
    <row r="1180" spans="1:4" ht="21" customHeight="1">
      <c r="A1180" s="180" t="s">
        <v>2397</v>
      </c>
      <c r="B1180" s="180" t="s">
        <v>2398</v>
      </c>
      <c r="C1180" s="180" t="s">
        <v>14</v>
      </c>
      <c r="D1180" s="188"/>
    </row>
    <row r="1181" spans="1:4" ht="21" customHeight="1">
      <c r="A1181" s="180" t="s">
        <v>2399</v>
      </c>
      <c r="B1181" s="186" t="s">
        <v>2400</v>
      </c>
      <c r="C1181" s="187" t="s">
        <v>68</v>
      </c>
      <c r="D1181" s="188"/>
    </row>
    <row r="1182" spans="1:4" ht="21" customHeight="1">
      <c r="A1182" s="180" t="s">
        <v>2401</v>
      </c>
      <c r="B1182" s="180" t="s">
        <v>2402</v>
      </c>
      <c r="C1182" s="180" t="s">
        <v>73</v>
      </c>
      <c r="D1182" s="188"/>
    </row>
    <row r="1183" spans="1:3" ht="21" customHeight="1">
      <c r="A1183" s="180" t="s">
        <v>2403</v>
      </c>
      <c r="B1183" s="180" t="s">
        <v>2404</v>
      </c>
      <c r="C1183" s="180" t="s">
        <v>27</v>
      </c>
    </row>
    <row r="1184" spans="1:3" ht="21" customHeight="1">
      <c r="A1184" s="180" t="s">
        <v>2405</v>
      </c>
      <c r="B1184" s="180" t="s">
        <v>2406</v>
      </c>
      <c r="C1184" s="180" t="s">
        <v>17</v>
      </c>
    </row>
    <row r="1185" spans="1:4" ht="21" customHeight="1">
      <c r="A1185" s="190" t="s">
        <v>2407</v>
      </c>
      <c r="B1185" s="63" t="s">
        <v>2408</v>
      </c>
      <c r="C1185" s="191" t="s">
        <v>27</v>
      </c>
      <c r="D1185" s="188"/>
    </row>
    <row r="1186" spans="1:4" ht="21" customHeight="1">
      <c r="A1186" s="180" t="s">
        <v>2409</v>
      </c>
      <c r="B1186" s="180" t="s">
        <v>2410</v>
      </c>
      <c r="C1186" s="180" t="s">
        <v>17</v>
      </c>
      <c r="D1186" s="188"/>
    </row>
    <row r="1187" spans="1:4" ht="21" customHeight="1">
      <c r="A1187" s="180" t="s">
        <v>2411</v>
      </c>
      <c r="B1187" s="180" t="s">
        <v>2412</v>
      </c>
      <c r="C1187" s="180" t="s">
        <v>40</v>
      </c>
      <c r="D1187" s="188"/>
    </row>
    <row r="1188" spans="1:4" ht="21" customHeight="1">
      <c r="A1188" s="180" t="s">
        <v>2413</v>
      </c>
      <c r="B1188" s="186" t="s">
        <v>2414</v>
      </c>
      <c r="C1188" s="187" t="s">
        <v>24</v>
      </c>
      <c r="D1188" s="188"/>
    </row>
    <row r="1189" spans="1:3" ht="21" customHeight="1">
      <c r="A1189" s="180" t="s">
        <v>2415</v>
      </c>
      <c r="B1189" s="180" t="s">
        <v>2416</v>
      </c>
      <c r="C1189" s="180" t="s">
        <v>88</v>
      </c>
    </row>
    <row r="1190" spans="1:4" ht="21" customHeight="1">
      <c r="A1190" s="189" t="s">
        <v>2417</v>
      </c>
      <c r="B1190" s="186" t="s">
        <v>2418</v>
      </c>
      <c r="C1190" s="192" t="s">
        <v>45</v>
      </c>
      <c r="D1190" s="188"/>
    </row>
    <row r="1191" spans="1:3" ht="21" customHeight="1">
      <c r="A1191" s="180" t="s">
        <v>2419</v>
      </c>
      <c r="B1191" s="180" t="s">
        <v>2420</v>
      </c>
      <c r="C1191" s="180" t="s">
        <v>88</v>
      </c>
    </row>
    <row r="1192" spans="1:3" ht="21" customHeight="1">
      <c r="A1192" s="180" t="s">
        <v>2421</v>
      </c>
      <c r="B1192" s="180" t="s">
        <v>2422</v>
      </c>
      <c r="C1192" s="180" t="s">
        <v>123</v>
      </c>
    </row>
    <row r="1193" spans="1:4" ht="21" customHeight="1">
      <c r="A1193" s="189" t="s">
        <v>2423</v>
      </c>
      <c r="B1193" s="186" t="s">
        <v>2424</v>
      </c>
      <c r="C1193" s="192" t="s">
        <v>45</v>
      </c>
      <c r="D1193" s="188"/>
    </row>
    <row r="1194" spans="1:3" ht="21" customHeight="1">
      <c r="A1194" s="180" t="s">
        <v>2425</v>
      </c>
      <c r="B1194" s="180" t="s">
        <v>2426</v>
      </c>
      <c r="C1194" s="180" t="s">
        <v>76</v>
      </c>
    </row>
    <row r="1195" spans="1:3" ht="21" customHeight="1">
      <c r="A1195" s="180" t="s">
        <v>2427</v>
      </c>
      <c r="B1195" s="180" t="s">
        <v>2428</v>
      </c>
      <c r="C1195" s="180" t="s">
        <v>17</v>
      </c>
    </row>
    <row r="1196" spans="1:4" ht="21" customHeight="1">
      <c r="A1196" s="190" t="s">
        <v>2429</v>
      </c>
      <c r="B1196" s="63" t="s">
        <v>2430</v>
      </c>
      <c r="C1196" s="191" t="s">
        <v>123</v>
      </c>
      <c r="D1196" s="188"/>
    </row>
    <row r="1197" spans="1:4" ht="21" customHeight="1">
      <c r="A1197" s="63" t="s">
        <v>2431</v>
      </c>
      <c r="B1197" s="63" t="s">
        <v>2432</v>
      </c>
      <c r="C1197" s="195" t="s">
        <v>73</v>
      </c>
      <c r="D1197" s="194"/>
    </row>
    <row r="1198" spans="1:4" ht="21" customHeight="1">
      <c r="A1198" s="189" t="s">
        <v>2433</v>
      </c>
      <c r="B1198" s="189" t="s">
        <v>2434</v>
      </c>
      <c r="C1198" s="192" t="s">
        <v>157</v>
      </c>
      <c r="D1198" s="188"/>
    </row>
    <row r="1199" spans="1:4" ht="21" customHeight="1">
      <c r="A1199" s="190" t="s">
        <v>2435</v>
      </c>
      <c r="B1199" s="63" t="s">
        <v>2436</v>
      </c>
      <c r="C1199" s="191" t="s">
        <v>73</v>
      </c>
      <c r="D1199" s="188"/>
    </row>
    <row r="1200" spans="1:4" ht="21" customHeight="1">
      <c r="A1200" s="186" t="s">
        <v>2437</v>
      </c>
      <c r="B1200" s="186" t="s">
        <v>2438</v>
      </c>
      <c r="C1200" s="187" t="s">
        <v>62</v>
      </c>
      <c r="D1200" s="188"/>
    </row>
    <row r="1201" spans="1:4" ht="21" customHeight="1">
      <c r="A1201" s="190" t="s">
        <v>2439</v>
      </c>
      <c r="B1201" s="63" t="s">
        <v>2440</v>
      </c>
      <c r="C1201" s="191" t="s">
        <v>27</v>
      </c>
      <c r="D1201" s="188"/>
    </row>
    <row r="1202" spans="1:4" ht="21" customHeight="1">
      <c r="A1202" s="189" t="s">
        <v>2441</v>
      </c>
      <c r="B1202" s="186" t="s">
        <v>2442</v>
      </c>
      <c r="C1202" s="192" t="s">
        <v>45</v>
      </c>
      <c r="D1202" s="188"/>
    </row>
    <row r="1203" spans="1:4" ht="21" customHeight="1">
      <c r="A1203" s="180" t="s">
        <v>2443</v>
      </c>
      <c r="B1203" s="186" t="s">
        <v>2444</v>
      </c>
      <c r="C1203" s="187" t="s">
        <v>11</v>
      </c>
      <c r="D1203" s="188"/>
    </row>
    <row r="1204" spans="1:4" ht="21" customHeight="1">
      <c r="A1204" s="189" t="s">
        <v>2439</v>
      </c>
      <c r="B1204" s="186" t="s">
        <v>2445</v>
      </c>
      <c r="C1204" s="187" t="s">
        <v>242</v>
      </c>
      <c r="D1204" s="188"/>
    </row>
    <row r="1205" spans="1:4" ht="21" customHeight="1">
      <c r="A1205" s="190" t="s">
        <v>2446</v>
      </c>
      <c r="B1205" s="63" t="s">
        <v>2447</v>
      </c>
      <c r="C1205" s="191" t="s">
        <v>782</v>
      </c>
      <c r="D1205" s="188"/>
    </row>
    <row r="1206" spans="1:4" ht="21" customHeight="1">
      <c r="A1206" s="189" t="s">
        <v>2448</v>
      </c>
      <c r="B1206" s="186" t="s">
        <v>2449</v>
      </c>
      <c r="C1206" s="192" t="s">
        <v>157</v>
      </c>
      <c r="D1206" s="188"/>
    </row>
    <row r="1207" spans="1:4" ht="21" customHeight="1">
      <c r="A1207" s="189" t="s">
        <v>2450</v>
      </c>
      <c r="B1207" s="186" t="s">
        <v>2451</v>
      </c>
      <c r="C1207" s="192" t="s">
        <v>242</v>
      </c>
      <c r="D1207" s="188"/>
    </row>
    <row r="1208" spans="1:2" ht="21" customHeight="1">
      <c r="A1208" s="180" t="s">
        <v>2452</v>
      </c>
      <c r="B1208" s="180" t="s">
        <v>2453</v>
      </c>
    </row>
    <row r="1209" spans="1:4" ht="21" customHeight="1">
      <c r="A1209" s="190" t="s">
        <v>2454</v>
      </c>
      <c r="B1209" s="63" t="s">
        <v>2455</v>
      </c>
      <c r="C1209" s="191" t="s">
        <v>123</v>
      </c>
      <c r="D1209" s="188"/>
    </row>
    <row r="1210" spans="1:3" ht="21" customHeight="1">
      <c r="A1210" s="180" t="s">
        <v>2456</v>
      </c>
      <c r="B1210" s="180" t="s">
        <v>2457</v>
      </c>
      <c r="C1210" s="180" t="s">
        <v>31</v>
      </c>
    </row>
    <row r="1211" spans="1:4" ht="21" customHeight="1">
      <c r="A1211" s="63" t="s">
        <v>2458</v>
      </c>
      <c r="B1211" s="63" t="s">
        <v>2459</v>
      </c>
      <c r="C1211" s="195" t="s">
        <v>73</v>
      </c>
      <c r="D1211" s="194"/>
    </row>
    <row r="1212" spans="1:4" ht="21" customHeight="1">
      <c r="A1212" s="190" t="s">
        <v>2460</v>
      </c>
      <c r="B1212" s="63" t="s">
        <v>2461</v>
      </c>
      <c r="C1212" s="191" t="s">
        <v>30</v>
      </c>
      <c r="D1212" s="188"/>
    </row>
    <row r="1213" spans="1:4" ht="21" customHeight="1">
      <c r="A1213" s="189" t="s">
        <v>2460</v>
      </c>
      <c r="B1213" s="186" t="s">
        <v>2461</v>
      </c>
      <c r="C1213" s="192" t="s">
        <v>45</v>
      </c>
      <c r="D1213" s="188"/>
    </row>
    <row r="1214" spans="1:3" ht="21" customHeight="1">
      <c r="A1214" s="180" t="s">
        <v>2462</v>
      </c>
      <c r="B1214" s="180" t="s">
        <v>2463</v>
      </c>
      <c r="C1214" s="180" t="s">
        <v>27</v>
      </c>
    </row>
    <row r="1215" spans="1:4" ht="21" customHeight="1">
      <c r="A1215" s="190" t="s">
        <v>2464</v>
      </c>
      <c r="B1215" s="63" t="s">
        <v>2465</v>
      </c>
      <c r="C1215" s="191" t="s">
        <v>27</v>
      </c>
      <c r="D1215" s="188"/>
    </row>
    <row r="1216" spans="1:4" ht="21" customHeight="1">
      <c r="A1216" s="180" t="s">
        <v>2466</v>
      </c>
      <c r="B1216" s="186" t="s">
        <v>2467</v>
      </c>
      <c r="C1216" s="187" t="s">
        <v>274</v>
      </c>
      <c r="D1216" s="188"/>
    </row>
    <row r="1217" spans="1:4" ht="21" customHeight="1">
      <c r="A1217" s="190" t="s">
        <v>2468</v>
      </c>
      <c r="B1217" s="63" t="s">
        <v>2469</v>
      </c>
      <c r="C1217" s="191" t="s">
        <v>27</v>
      </c>
      <c r="D1217" s="188"/>
    </row>
    <row r="1218" spans="1:4" ht="21" customHeight="1">
      <c r="A1218" s="189" t="s">
        <v>2470</v>
      </c>
      <c r="B1218" s="186" t="s">
        <v>2471</v>
      </c>
      <c r="C1218" s="192" t="s">
        <v>45</v>
      </c>
      <c r="D1218" s="188"/>
    </row>
    <row r="1219" spans="1:4" ht="21" customHeight="1">
      <c r="A1219" s="193" t="s">
        <v>2472</v>
      </c>
      <c r="B1219" s="186" t="s">
        <v>2473</v>
      </c>
      <c r="C1219" s="187" t="s">
        <v>68</v>
      </c>
      <c r="D1219" s="188"/>
    </row>
    <row r="1220" spans="1:4" ht="21" customHeight="1">
      <c r="A1220" s="180" t="s">
        <v>2474</v>
      </c>
      <c r="B1220" s="180" t="s">
        <v>2475</v>
      </c>
      <c r="C1220" s="180" t="s">
        <v>31</v>
      </c>
      <c r="D1220" s="188"/>
    </row>
    <row r="1221" spans="1:3" ht="21" customHeight="1">
      <c r="A1221" s="180" t="s">
        <v>2476</v>
      </c>
      <c r="B1221" s="180" t="s">
        <v>2477</v>
      </c>
      <c r="C1221" s="180" t="s">
        <v>57</v>
      </c>
    </row>
    <row r="1222" spans="1:3" ht="21" customHeight="1">
      <c r="A1222" s="180" t="s">
        <v>2478</v>
      </c>
      <c r="B1222" s="180" t="s">
        <v>2479</v>
      </c>
      <c r="C1222" s="180" t="s">
        <v>73</v>
      </c>
    </row>
    <row r="1223" spans="1:4" ht="21" customHeight="1">
      <c r="A1223" s="189" t="s">
        <v>2480</v>
      </c>
      <c r="B1223" s="186" t="s">
        <v>2481</v>
      </c>
      <c r="C1223" s="187" t="s">
        <v>11</v>
      </c>
      <c r="D1223" s="188"/>
    </row>
    <row r="1224" spans="1:3" ht="21" customHeight="1">
      <c r="A1224" s="180" t="s">
        <v>2482</v>
      </c>
      <c r="B1224" s="180" t="s">
        <v>2483</v>
      </c>
      <c r="C1224" s="180" t="s">
        <v>27</v>
      </c>
    </row>
    <row r="1225" spans="1:4" ht="21" customHeight="1">
      <c r="A1225" s="190" t="s">
        <v>2484</v>
      </c>
      <c r="B1225" s="63" t="s">
        <v>2485</v>
      </c>
      <c r="C1225" s="191" t="s">
        <v>123</v>
      </c>
      <c r="D1225" s="188"/>
    </row>
    <row r="1226" spans="1:3" ht="21" customHeight="1">
      <c r="A1226" s="180" t="s">
        <v>2486</v>
      </c>
      <c r="B1226" s="180" t="s">
        <v>2487</v>
      </c>
      <c r="C1226" s="180" t="s">
        <v>106</v>
      </c>
    </row>
    <row r="1227" spans="1:4" ht="21" customHeight="1">
      <c r="A1227" s="180" t="s">
        <v>2488</v>
      </c>
      <c r="B1227" s="180" t="s">
        <v>2489</v>
      </c>
      <c r="C1227" s="180" t="s">
        <v>31</v>
      </c>
      <c r="D1227" s="188"/>
    </row>
    <row r="1228" spans="1:4" ht="21" customHeight="1">
      <c r="A1228" s="189" t="s">
        <v>2490</v>
      </c>
      <c r="B1228" s="186" t="s">
        <v>2491</v>
      </c>
      <c r="C1228" s="192" t="s">
        <v>157</v>
      </c>
      <c r="D1228" s="188"/>
    </row>
    <row r="1229" spans="1:4" ht="21" customHeight="1">
      <c r="A1229" s="180" t="s">
        <v>2492</v>
      </c>
      <c r="B1229" s="186" t="s">
        <v>2493</v>
      </c>
      <c r="C1229" s="187" t="s">
        <v>2494</v>
      </c>
      <c r="D1229" s="188"/>
    </row>
    <row r="1230" spans="1:4" ht="21" customHeight="1">
      <c r="A1230" s="180" t="s">
        <v>2495</v>
      </c>
      <c r="B1230" s="186" t="s">
        <v>2496</v>
      </c>
      <c r="C1230" s="187" t="s">
        <v>11</v>
      </c>
      <c r="D1230" s="188"/>
    </row>
    <row r="1231" spans="1:4" ht="21" customHeight="1">
      <c r="A1231" s="189" t="s">
        <v>2497</v>
      </c>
      <c r="B1231" s="189" t="s">
        <v>2498</v>
      </c>
      <c r="C1231" s="192" t="s">
        <v>157</v>
      </c>
      <c r="D1231" s="188"/>
    </row>
    <row r="1232" spans="1:4" ht="21" customHeight="1">
      <c r="A1232" s="180" t="s">
        <v>2499</v>
      </c>
      <c r="B1232" s="180" t="s">
        <v>2500</v>
      </c>
      <c r="C1232" s="180" t="s">
        <v>116</v>
      </c>
      <c r="D1232" s="188"/>
    </row>
    <row r="1233" spans="1:4" ht="21" customHeight="1">
      <c r="A1233" s="189" t="s">
        <v>2501</v>
      </c>
      <c r="B1233" s="186" t="s">
        <v>2502</v>
      </c>
      <c r="C1233" s="187" t="s">
        <v>24</v>
      </c>
      <c r="D1233" s="188"/>
    </row>
    <row r="1234" spans="1:4" ht="21" customHeight="1">
      <c r="A1234" s="189" t="s">
        <v>2503</v>
      </c>
      <c r="B1234" s="186" t="s">
        <v>2504</v>
      </c>
      <c r="C1234" s="192" t="s">
        <v>157</v>
      </c>
      <c r="D1234" s="188"/>
    </row>
    <row r="1235" spans="1:4" ht="21" customHeight="1">
      <c r="A1235" s="189" t="s">
        <v>2505</v>
      </c>
      <c r="B1235" s="186" t="s">
        <v>2506</v>
      </c>
      <c r="C1235" s="187" t="s">
        <v>24</v>
      </c>
      <c r="D1235" s="188"/>
    </row>
    <row r="1236" spans="1:4" ht="21" customHeight="1">
      <c r="A1236" s="180" t="s">
        <v>2507</v>
      </c>
      <c r="B1236" s="186" t="s">
        <v>2508</v>
      </c>
      <c r="C1236" s="187" t="s">
        <v>68</v>
      </c>
      <c r="D1236" s="188"/>
    </row>
    <row r="1237" spans="1:4" ht="21" customHeight="1">
      <c r="A1237" s="189" t="s">
        <v>2509</v>
      </c>
      <c r="B1237" s="186" t="s">
        <v>2510</v>
      </c>
      <c r="C1237" s="192" t="s">
        <v>157</v>
      </c>
      <c r="D1237" s="188"/>
    </row>
    <row r="1238" spans="1:4" ht="21" customHeight="1">
      <c r="A1238" s="190" t="s">
        <v>2511</v>
      </c>
      <c r="B1238" s="63" t="s">
        <v>2512</v>
      </c>
      <c r="C1238" s="191" t="s">
        <v>30</v>
      </c>
      <c r="D1238" s="188"/>
    </row>
    <row r="1239" spans="1:3" ht="21" customHeight="1">
      <c r="A1239" s="180" t="s">
        <v>2513</v>
      </c>
      <c r="B1239" s="180" t="s">
        <v>2514</v>
      </c>
      <c r="C1239" s="180" t="s">
        <v>27</v>
      </c>
    </row>
    <row r="1240" spans="1:4" ht="21" customHeight="1">
      <c r="A1240" s="180" t="s">
        <v>2515</v>
      </c>
      <c r="B1240" s="186" t="s">
        <v>2516</v>
      </c>
      <c r="C1240" s="187" t="s">
        <v>68</v>
      </c>
      <c r="D1240" s="188"/>
    </row>
    <row r="1241" spans="1:3" ht="21" customHeight="1">
      <c r="A1241" s="180" t="s">
        <v>2517</v>
      </c>
      <c r="B1241" s="180" t="s">
        <v>2518</v>
      </c>
      <c r="C1241" s="180" t="s">
        <v>37</v>
      </c>
    </row>
    <row r="1242" spans="1:4" ht="21" customHeight="1">
      <c r="A1242" s="180" t="s">
        <v>2519</v>
      </c>
      <c r="B1242" s="186" t="s">
        <v>2520</v>
      </c>
      <c r="C1242" s="187" t="s">
        <v>11</v>
      </c>
      <c r="D1242" s="188"/>
    </row>
    <row r="1243" spans="1:4" ht="21" customHeight="1">
      <c r="A1243" s="180" t="s">
        <v>2521</v>
      </c>
      <c r="B1243" s="186" t="s">
        <v>2522</v>
      </c>
      <c r="C1243" s="187" t="s">
        <v>274</v>
      </c>
      <c r="D1243" s="188"/>
    </row>
    <row r="1244" spans="1:4" ht="21" customHeight="1">
      <c r="A1244" s="189" t="s">
        <v>2523</v>
      </c>
      <c r="B1244" s="189" t="s">
        <v>2524</v>
      </c>
      <c r="C1244" s="192" t="s">
        <v>157</v>
      </c>
      <c r="D1244" s="188"/>
    </row>
    <row r="1245" spans="1:4" ht="21" customHeight="1">
      <c r="A1245" s="189" t="s">
        <v>2525</v>
      </c>
      <c r="B1245" s="186" t="s">
        <v>2526</v>
      </c>
      <c r="C1245" s="192" t="s">
        <v>45</v>
      </c>
      <c r="D1245" s="188"/>
    </row>
    <row r="1246" spans="1:3" ht="21" customHeight="1">
      <c r="A1246" s="180" t="s">
        <v>2527</v>
      </c>
      <c r="B1246" s="180" t="s">
        <v>2528</v>
      </c>
      <c r="C1246" s="180" t="s">
        <v>88</v>
      </c>
    </row>
    <row r="1247" spans="1:4" ht="21" customHeight="1">
      <c r="A1247" s="190" t="s">
        <v>2529</v>
      </c>
      <c r="B1247" s="63" t="s">
        <v>2530</v>
      </c>
      <c r="C1247" s="191" t="s">
        <v>123</v>
      </c>
      <c r="D1247" s="188"/>
    </row>
    <row r="1248" spans="1:4" ht="21" customHeight="1">
      <c r="A1248" s="190" t="s">
        <v>2531</v>
      </c>
      <c r="B1248" s="63" t="s">
        <v>2532</v>
      </c>
      <c r="C1248" s="191" t="s">
        <v>73</v>
      </c>
      <c r="D1248" s="188"/>
    </row>
    <row r="1249" spans="1:4" ht="21" customHeight="1">
      <c r="A1249" s="190" t="s">
        <v>2533</v>
      </c>
      <c r="B1249" s="63" t="s">
        <v>2534</v>
      </c>
      <c r="C1249" s="191" t="s">
        <v>17</v>
      </c>
      <c r="D1249" s="188"/>
    </row>
    <row r="1250" spans="1:4" ht="21" customHeight="1">
      <c r="A1250" s="189" t="s">
        <v>2535</v>
      </c>
      <c r="B1250" s="186" t="s">
        <v>2536</v>
      </c>
      <c r="C1250" s="192" t="s">
        <v>188</v>
      </c>
      <c r="D1250" s="188"/>
    </row>
    <row r="1251" spans="1:4" ht="21" customHeight="1">
      <c r="A1251" s="190" t="s">
        <v>2537</v>
      </c>
      <c r="B1251" s="63" t="s">
        <v>2538</v>
      </c>
      <c r="C1251" s="191" t="s">
        <v>27</v>
      </c>
      <c r="D1251" s="188"/>
    </row>
    <row r="1252" spans="1:4" ht="21" customHeight="1">
      <c r="A1252" s="189" t="s">
        <v>2539</v>
      </c>
      <c r="B1252" s="186" t="s">
        <v>2540</v>
      </c>
      <c r="C1252" s="187" t="s">
        <v>24</v>
      </c>
      <c r="D1252" s="188"/>
    </row>
    <row r="1253" spans="1:3" ht="21" customHeight="1">
      <c r="A1253" s="180" t="s">
        <v>2541</v>
      </c>
      <c r="B1253" s="180" t="s">
        <v>2542</v>
      </c>
      <c r="C1253" s="180" t="s">
        <v>65</v>
      </c>
    </row>
    <row r="1254" spans="1:4" ht="21" customHeight="1">
      <c r="A1254" s="189" t="s">
        <v>2543</v>
      </c>
      <c r="B1254" s="186" t="s">
        <v>2544</v>
      </c>
      <c r="C1254" s="187" t="s">
        <v>68</v>
      </c>
      <c r="D1254" s="188"/>
    </row>
    <row r="1255" spans="1:3" ht="21" customHeight="1">
      <c r="A1255" s="180" t="s">
        <v>2545</v>
      </c>
      <c r="B1255" s="180" t="s">
        <v>2546</v>
      </c>
      <c r="C1255" s="180" t="s">
        <v>27</v>
      </c>
    </row>
    <row r="1256" spans="1:3" ht="21" customHeight="1">
      <c r="A1256" s="180" t="s">
        <v>2547</v>
      </c>
      <c r="B1256" s="180" t="s">
        <v>2548</v>
      </c>
      <c r="C1256" s="180" t="s">
        <v>27</v>
      </c>
    </row>
    <row r="1257" spans="1:4" ht="21" customHeight="1">
      <c r="A1257" s="180" t="s">
        <v>2549</v>
      </c>
      <c r="B1257" s="180" t="s">
        <v>2550</v>
      </c>
      <c r="C1257" s="180" t="s">
        <v>30</v>
      </c>
      <c r="D1257" s="188"/>
    </row>
    <row r="1258" spans="1:3" ht="21" customHeight="1">
      <c r="A1258" s="180" t="s">
        <v>2551</v>
      </c>
      <c r="B1258" s="180" t="s">
        <v>2552</v>
      </c>
      <c r="C1258" s="180" t="s">
        <v>27</v>
      </c>
    </row>
    <row r="1259" spans="1:4" ht="21" customHeight="1">
      <c r="A1259" s="180" t="s">
        <v>2553</v>
      </c>
      <c r="B1259" s="186" t="s">
        <v>2554</v>
      </c>
      <c r="C1259" s="187" t="s">
        <v>85</v>
      </c>
      <c r="D1259" s="188"/>
    </row>
    <row r="1260" spans="1:4" ht="21" customHeight="1">
      <c r="A1260" s="190" t="s">
        <v>2555</v>
      </c>
      <c r="B1260" s="63" t="s">
        <v>2556</v>
      </c>
      <c r="C1260" s="191" t="s">
        <v>103</v>
      </c>
      <c r="D1260" s="188"/>
    </row>
    <row r="1261" spans="1:3" ht="21" customHeight="1">
      <c r="A1261" s="180" t="s">
        <v>2557</v>
      </c>
      <c r="B1261" s="180" t="s">
        <v>2558</v>
      </c>
      <c r="C1261" s="180" t="s">
        <v>2559</v>
      </c>
    </row>
    <row r="1262" spans="1:4" ht="21" customHeight="1">
      <c r="A1262" s="189" t="s">
        <v>2560</v>
      </c>
      <c r="B1262" s="186" t="s">
        <v>2561</v>
      </c>
      <c r="C1262" s="192" t="s">
        <v>45</v>
      </c>
      <c r="D1262" s="188"/>
    </row>
    <row r="1263" spans="1:4" ht="21" customHeight="1">
      <c r="A1263" s="190" t="s">
        <v>2562</v>
      </c>
      <c r="B1263" s="63" t="s">
        <v>2563</v>
      </c>
      <c r="C1263" s="191" t="s">
        <v>30</v>
      </c>
      <c r="D1263" s="188"/>
    </row>
    <row r="1264" spans="1:3" ht="21" customHeight="1">
      <c r="A1264" s="180" t="s">
        <v>2564</v>
      </c>
      <c r="B1264" s="180" t="s">
        <v>2565</v>
      </c>
      <c r="C1264" s="180" t="s">
        <v>73</v>
      </c>
    </row>
    <row r="1265" spans="1:4" ht="21" customHeight="1">
      <c r="A1265" s="180" t="s">
        <v>2566</v>
      </c>
      <c r="B1265" s="180" t="s">
        <v>2567</v>
      </c>
      <c r="C1265" s="180" t="s">
        <v>689</v>
      </c>
      <c r="D1265" s="188"/>
    </row>
    <row r="1266" spans="1:4" ht="21" customHeight="1">
      <c r="A1266" s="193" t="s">
        <v>2568</v>
      </c>
      <c r="B1266" s="193" t="s">
        <v>2569</v>
      </c>
      <c r="C1266" s="193" t="s">
        <v>73</v>
      </c>
      <c r="D1266" s="194"/>
    </row>
    <row r="1267" spans="1:3" ht="21" customHeight="1">
      <c r="A1267" s="180" t="s">
        <v>2570</v>
      </c>
      <c r="B1267" s="180" t="s">
        <v>2571</v>
      </c>
      <c r="C1267" s="191" t="s">
        <v>27</v>
      </c>
    </row>
    <row r="1268" spans="1:4" ht="21" customHeight="1">
      <c r="A1268" s="190" t="s">
        <v>2572</v>
      </c>
      <c r="B1268" s="63" t="s">
        <v>2573</v>
      </c>
      <c r="C1268" s="191" t="s">
        <v>30</v>
      </c>
      <c r="D1268" s="188"/>
    </row>
    <row r="1269" spans="1:3" ht="21" customHeight="1">
      <c r="A1269" s="180" t="s">
        <v>2574</v>
      </c>
      <c r="B1269" s="180" t="s">
        <v>2575</v>
      </c>
      <c r="C1269" s="180" t="s">
        <v>27</v>
      </c>
    </row>
    <row r="1270" spans="1:4" ht="21" customHeight="1">
      <c r="A1270" s="189" t="s">
        <v>2576</v>
      </c>
      <c r="B1270" s="189" t="s">
        <v>2577</v>
      </c>
      <c r="C1270" s="192" t="s">
        <v>157</v>
      </c>
      <c r="D1270" s="188"/>
    </row>
    <row r="1271" spans="1:3" ht="21" customHeight="1">
      <c r="A1271" s="180" t="s">
        <v>2578</v>
      </c>
      <c r="B1271" s="180" t="s">
        <v>2579</v>
      </c>
      <c r="C1271" s="180" t="s">
        <v>992</v>
      </c>
    </row>
    <row r="1272" spans="1:4" ht="21" customHeight="1">
      <c r="A1272" s="189" t="s">
        <v>2580</v>
      </c>
      <c r="B1272" s="186" t="s">
        <v>2581</v>
      </c>
      <c r="C1272" s="187" t="s">
        <v>24</v>
      </c>
      <c r="D1272" s="188"/>
    </row>
    <row r="1273" spans="1:4" ht="21" customHeight="1">
      <c r="A1273" s="190" t="s">
        <v>2582</v>
      </c>
      <c r="B1273" s="63" t="s">
        <v>2583</v>
      </c>
      <c r="C1273" s="191" t="s">
        <v>27</v>
      </c>
      <c r="D1273" s="188"/>
    </row>
    <row r="1274" spans="1:4" ht="21" customHeight="1">
      <c r="A1274" s="180" t="s">
        <v>2584</v>
      </c>
      <c r="B1274" s="186" t="s">
        <v>2585</v>
      </c>
      <c r="C1274" s="187" t="s">
        <v>85</v>
      </c>
      <c r="D1274" s="188"/>
    </row>
    <row r="1275" spans="1:4" ht="21" customHeight="1">
      <c r="A1275" s="190" t="s">
        <v>2586</v>
      </c>
      <c r="B1275" s="63" t="s">
        <v>2587</v>
      </c>
      <c r="C1275" s="191" t="s">
        <v>123</v>
      </c>
      <c r="D1275" s="188"/>
    </row>
    <row r="1276" spans="1:4" ht="21" customHeight="1">
      <c r="A1276" s="190" t="s">
        <v>2588</v>
      </c>
      <c r="B1276" s="63" t="s">
        <v>2589</v>
      </c>
      <c r="C1276" s="191" t="s">
        <v>123</v>
      </c>
      <c r="D1276" s="188"/>
    </row>
    <row r="1277" spans="1:3" ht="21" customHeight="1">
      <c r="A1277" s="180" t="s">
        <v>2590</v>
      </c>
      <c r="B1277" s="180" t="s">
        <v>2591</v>
      </c>
      <c r="C1277" s="180" t="s">
        <v>76</v>
      </c>
    </row>
    <row r="1278" spans="1:3" ht="21" customHeight="1">
      <c r="A1278" s="180" t="s">
        <v>2592</v>
      </c>
      <c r="B1278" s="180" t="s">
        <v>2593</v>
      </c>
      <c r="C1278" s="180" t="s">
        <v>30</v>
      </c>
    </row>
    <row r="1279" spans="1:3" ht="21" customHeight="1">
      <c r="A1279" s="180" t="s">
        <v>2594</v>
      </c>
      <c r="B1279" s="180" t="s">
        <v>2595</v>
      </c>
      <c r="C1279" s="180" t="s">
        <v>138</v>
      </c>
    </row>
    <row r="1280" spans="1:4" ht="21" customHeight="1">
      <c r="A1280" s="189" t="s">
        <v>2596</v>
      </c>
      <c r="B1280" s="186" t="s">
        <v>2597</v>
      </c>
      <c r="C1280" s="187" t="s">
        <v>62</v>
      </c>
      <c r="D1280" s="188"/>
    </row>
    <row r="1281" spans="1:3" ht="21" customHeight="1">
      <c r="A1281" s="200" t="s">
        <v>2598</v>
      </c>
      <c r="B1281" s="200" t="s">
        <v>2599</v>
      </c>
      <c r="C1281" s="180" t="s">
        <v>992</v>
      </c>
    </row>
    <row r="1282" spans="1:4" ht="21" customHeight="1">
      <c r="A1282" s="190" t="s">
        <v>2600</v>
      </c>
      <c r="B1282" s="63" t="s">
        <v>2601</v>
      </c>
      <c r="C1282" s="191" t="s">
        <v>27</v>
      </c>
      <c r="D1282" s="188"/>
    </row>
    <row r="1283" spans="1:4" ht="21" customHeight="1">
      <c r="A1283" s="190" t="s">
        <v>2602</v>
      </c>
      <c r="B1283" s="63" t="s">
        <v>2603</v>
      </c>
      <c r="C1283" s="191" t="s">
        <v>40</v>
      </c>
      <c r="D1283" s="188"/>
    </row>
    <row r="1284" spans="1:4" ht="21" customHeight="1">
      <c r="A1284" s="180" t="s">
        <v>2604</v>
      </c>
      <c r="B1284" s="186" t="s">
        <v>2605</v>
      </c>
      <c r="C1284" s="187" t="s">
        <v>24</v>
      </c>
      <c r="D1284" s="188"/>
    </row>
    <row r="1285" spans="1:4" ht="21" customHeight="1">
      <c r="A1285" s="189" t="s">
        <v>2606</v>
      </c>
      <c r="B1285" s="186" t="s">
        <v>2607</v>
      </c>
      <c r="C1285" s="192" t="s">
        <v>45</v>
      </c>
      <c r="D1285" s="188"/>
    </row>
    <row r="1286" spans="1:4" ht="21" customHeight="1">
      <c r="A1286" s="190" t="s">
        <v>2608</v>
      </c>
      <c r="B1286" s="63" t="s">
        <v>2609</v>
      </c>
      <c r="C1286" s="191" t="s">
        <v>27</v>
      </c>
      <c r="D1286" s="188"/>
    </row>
    <row r="1287" spans="1:4" ht="21" customHeight="1">
      <c r="A1287" s="190" t="s">
        <v>2610</v>
      </c>
      <c r="B1287" s="63" t="s">
        <v>2611</v>
      </c>
      <c r="C1287" s="191" t="s">
        <v>30</v>
      </c>
      <c r="D1287" s="188"/>
    </row>
    <row r="1288" spans="1:4" ht="21" customHeight="1">
      <c r="A1288" s="189" t="s">
        <v>2610</v>
      </c>
      <c r="B1288" s="186" t="s">
        <v>2611</v>
      </c>
      <c r="C1288" s="187" t="s">
        <v>242</v>
      </c>
      <c r="D1288" s="188"/>
    </row>
    <row r="1289" spans="1:4" ht="21" customHeight="1">
      <c r="A1289" s="190" t="s">
        <v>2612</v>
      </c>
      <c r="B1289" s="63" t="s">
        <v>2613</v>
      </c>
      <c r="C1289" s="191" t="s">
        <v>27</v>
      </c>
      <c r="D1289" s="188"/>
    </row>
    <row r="1290" spans="1:4" ht="21" customHeight="1">
      <c r="A1290" s="180" t="s">
        <v>2614</v>
      </c>
      <c r="B1290" s="180" t="s">
        <v>2615</v>
      </c>
      <c r="C1290" s="180" t="s">
        <v>30</v>
      </c>
      <c r="D1290" s="188"/>
    </row>
    <row r="1291" spans="1:4" ht="21" customHeight="1">
      <c r="A1291" s="190" t="s">
        <v>2616</v>
      </c>
      <c r="B1291" s="63" t="s">
        <v>2617</v>
      </c>
      <c r="C1291" s="191" t="s">
        <v>30</v>
      </c>
      <c r="D1291" s="188"/>
    </row>
    <row r="1292" spans="1:3" ht="21" customHeight="1">
      <c r="A1292" s="180" t="s">
        <v>2618</v>
      </c>
      <c r="B1292" s="180" t="s">
        <v>2619</v>
      </c>
      <c r="C1292" s="180" t="s">
        <v>37</v>
      </c>
    </row>
    <row r="1293" spans="1:4" ht="21" customHeight="1">
      <c r="A1293" s="180" t="s">
        <v>2620</v>
      </c>
      <c r="B1293" s="180" t="s">
        <v>2621</v>
      </c>
      <c r="C1293" s="180" t="s">
        <v>30</v>
      </c>
      <c r="D1293" s="188"/>
    </row>
    <row r="1294" spans="1:3" ht="21" customHeight="1">
      <c r="A1294" s="180" t="s">
        <v>2622</v>
      </c>
      <c r="B1294" s="180" t="s">
        <v>2623</v>
      </c>
      <c r="C1294" s="180" t="s">
        <v>27</v>
      </c>
    </row>
    <row r="1295" spans="1:3" ht="21" customHeight="1">
      <c r="A1295" s="180" t="s">
        <v>2624</v>
      </c>
      <c r="B1295" s="180" t="s">
        <v>2625</v>
      </c>
      <c r="C1295" s="180" t="s">
        <v>27</v>
      </c>
    </row>
    <row r="1296" spans="1:4" ht="21" customHeight="1">
      <c r="A1296" s="190" t="s">
        <v>2626</v>
      </c>
      <c r="B1296" s="63" t="s">
        <v>2627</v>
      </c>
      <c r="C1296" s="191" t="s">
        <v>17</v>
      </c>
      <c r="D1296" s="188"/>
    </row>
    <row r="1297" spans="1:4" ht="21" customHeight="1">
      <c r="A1297" s="190" t="s">
        <v>2628</v>
      </c>
      <c r="B1297" s="63" t="s">
        <v>2629</v>
      </c>
      <c r="C1297" s="191" t="s">
        <v>40</v>
      </c>
      <c r="D1297" s="188"/>
    </row>
    <row r="1298" spans="1:3" ht="21" customHeight="1">
      <c r="A1298" s="180" t="s">
        <v>2630</v>
      </c>
      <c r="B1298" s="180" t="s">
        <v>2631</v>
      </c>
      <c r="C1298" s="180" t="s">
        <v>88</v>
      </c>
    </row>
    <row r="1299" spans="1:4" ht="21" customHeight="1">
      <c r="A1299" s="180" t="s">
        <v>2632</v>
      </c>
      <c r="B1299" s="180" t="s">
        <v>2633</v>
      </c>
      <c r="C1299" s="180" t="s">
        <v>123</v>
      </c>
      <c r="D1299" s="188"/>
    </row>
    <row r="1300" spans="1:4" ht="21" customHeight="1">
      <c r="A1300" s="180" t="s">
        <v>2634</v>
      </c>
      <c r="B1300" s="186" t="s">
        <v>2635</v>
      </c>
      <c r="C1300" s="187" t="s">
        <v>242</v>
      </c>
      <c r="D1300" s="188"/>
    </row>
    <row r="1301" spans="1:4" ht="21" customHeight="1">
      <c r="A1301" s="180" t="s">
        <v>2636</v>
      </c>
      <c r="B1301" s="186" t="s">
        <v>2637</v>
      </c>
      <c r="C1301" s="187" t="s">
        <v>62</v>
      </c>
      <c r="D1301" s="188"/>
    </row>
    <row r="1302" spans="1:3" ht="21" customHeight="1">
      <c r="A1302" s="180" t="s">
        <v>2638</v>
      </c>
      <c r="B1302" s="180" t="s">
        <v>2639</v>
      </c>
      <c r="C1302" s="180" t="s">
        <v>27</v>
      </c>
    </row>
    <row r="1303" spans="1:4" ht="21" customHeight="1">
      <c r="A1303" s="189" t="s">
        <v>2640</v>
      </c>
      <c r="B1303" s="186" t="s">
        <v>2641</v>
      </c>
      <c r="C1303" s="187" t="s">
        <v>24</v>
      </c>
      <c r="D1303" s="188"/>
    </row>
    <row r="1304" spans="1:4" ht="21" customHeight="1">
      <c r="A1304" s="190" t="s">
        <v>2642</v>
      </c>
      <c r="B1304" s="63" t="s">
        <v>2643</v>
      </c>
      <c r="C1304" s="191" t="s">
        <v>17</v>
      </c>
      <c r="D1304" s="188"/>
    </row>
    <row r="1305" spans="1:3" ht="21" customHeight="1">
      <c r="A1305" s="180" t="s">
        <v>2644</v>
      </c>
      <c r="B1305" s="180" t="s">
        <v>2645</v>
      </c>
      <c r="C1305" s="180" t="s">
        <v>27</v>
      </c>
    </row>
    <row r="1306" spans="1:3" ht="21" customHeight="1">
      <c r="A1306" s="180" t="s">
        <v>2646</v>
      </c>
      <c r="B1306" s="180" t="s">
        <v>2647</v>
      </c>
      <c r="C1306" s="180" t="s">
        <v>88</v>
      </c>
    </row>
    <row r="1307" spans="1:3" ht="21" customHeight="1">
      <c r="A1307" s="180" t="s">
        <v>2648</v>
      </c>
      <c r="B1307" s="180" t="s">
        <v>2649</v>
      </c>
      <c r="C1307" s="180" t="s">
        <v>88</v>
      </c>
    </row>
    <row r="1308" spans="1:4" ht="21" customHeight="1">
      <c r="A1308" s="180" t="s">
        <v>2650</v>
      </c>
      <c r="B1308" s="180" t="s">
        <v>2651</v>
      </c>
      <c r="C1308" s="180" t="s">
        <v>765</v>
      </c>
      <c r="D1308" s="188"/>
    </row>
    <row r="1309" spans="1:3" ht="21" customHeight="1">
      <c r="A1309" s="180" t="s">
        <v>2652</v>
      </c>
      <c r="B1309" s="180" t="s">
        <v>2653</v>
      </c>
      <c r="C1309" s="180" t="s">
        <v>116</v>
      </c>
    </row>
    <row r="1310" spans="1:3" ht="21" customHeight="1">
      <c r="A1310" s="180" t="s">
        <v>2654</v>
      </c>
      <c r="B1310" s="180" t="s">
        <v>2655</v>
      </c>
      <c r="C1310" s="180" t="s">
        <v>27</v>
      </c>
    </row>
    <row r="1311" spans="1:3" ht="21" customHeight="1">
      <c r="A1311" s="180" t="s">
        <v>2656</v>
      </c>
      <c r="B1311" s="180" t="s">
        <v>2657</v>
      </c>
      <c r="C1311" s="180" t="s">
        <v>123</v>
      </c>
    </row>
    <row r="1312" spans="1:3" ht="21" customHeight="1">
      <c r="A1312" s="180" t="s">
        <v>2658</v>
      </c>
      <c r="B1312" s="180" t="s">
        <v>2659</v>
      </c>
      <c r="C1312" s="180" t="s">
        <v>76</v>
      </c>
    </row>
    <row r="1313" spans="1:4" ht="21" customHeight="1">
      <c r="A1313" s="180" t="s">
        <v>2660</v>
      </c>
      <c r="B1313" s="186" t="s">
        <v>2661</v>
      </c>
      <c r="C1313" s="187" t="s">
        <v>68</v>
      </c>
      <c r="D1313" s="188"/>
    </row>
    <row r="1314" spans="1:3" ht="21" customHeight="1">
      <c r="A1314" s="180" t="s">
        <v>2662</v>
      </c>
      <c r="B1314" s="180" t="s">
        <v>2663</v>
      </c>
      <c r="C1314" s="180" t="s">
        <v>27</v>
      </c>
    </row>
    <row r="1315" spans="1:4" ht="21" customHeight="1">
      <c r="A1315" s="190" t="s">
        <v>2664</v>
      </c>
      <c r="B1315" s="63" t="s">
        <v>2665</v>
      </c>
      <c r="C1315" s="191" t="s">
        <v>40</v>
      </c>
      <c r="D1315" s="188"/>
    </row>
    <row r="1316" spans="1:3" ht="21" customHeight="1">
      <c r="A1316" s="180" t="s">
        <v>2666</v>
      </c>
      <c r="B1316" s="180" t="s">
        <v>2667</v>
      </c>
      <c r="C1316" s="180" t="s">
        <v>88</v>
      </c>
    </row>
    <row r="1317" spans="1:3" ht="21" customHeight="1">
      <c r="A1317" s="180" t="s">
        <v>2668</v>
      </c>
      <c r="B1317" s="180" t="s">
        <v>2669</v>
      </c>
      <c r="C1317" s="180" t="s">
        <v>27</v>
      </c>
    </row>
    <row r="1318" spans="1:4" ht="21" customHeight="1">
      <c r="A1318" s="189" t="s">
        <v>2670</v>
      </c>
      <c r="B1318" s="186" t="s">
        <v>2671</v>
      </c>
      <c r="C1318" s="192" t="s">
        <v>45</v>
      </c>
      <c r="D1318" s="188"/>
    </row>
    <row r="1319" spans="1:4" ht="21" customHeight="1">
      <c r="A1319" s="190" t="s">
        <v>2672</v>
      </c>
      <c r="B1319" s="63" t="s">
        <v>2673</v>
      </c>
      <c r="C1319" s="191" t="s">
        <v>27</v>
      </c>
      <c r="D1319" s="188"/>
    </row>
    <row r="1320" spans="1:3" ht="21" customHeight="1">
      <c r="A1320" s="180" t="s">
        <v>2674</v>
      </c>
      <c r="B1320" s="180" t="s">
        <v>2675</v>
      </c>
      <c r="C1320" s="180" t="s">
        <v>30</v>
      </c>
    </row>
    <row r="1321" spans="1:4" ht="21" customHeight="1">
      <c r="A1321" s="180" t="s">
        <v>2676</v>
      </c>
      <c r="B1321" s="186" t="s">
        <v>2677</v>
      </c>
      <c r="C1321" s="187" t="s">
        <v>68</v>
      </c>
      <c r="D1321" s="188"/>
    </row>
    <row r="1322" spans="1:4" ht="21" customHeight="1">
      <c r="A1322" s="180" t="s">
        <v>2678</v>
      </c>
      <c r="B1322" s="186" t="s">
        <v>2679</v>
      </c>
      <c r="C1322" s="187" t="s">
        <v>85</v>
      </c>
      <c r="D1322" s="188"/>
    </row>
    <row r="1323" spans="1:4" ht="21" customHeight="1">
      <c r="A1323" s="190" t="s">
        <v>2680</v>
      </c>
      <c r="B1323" s="63" t="s">
        <v>2681</v>
      </c>
      <c r="C1323" s="191" t="s">
        <v>27</v>
      </c>
      <c r="D1323" s="188"/>
    </row>
    <row r="1324" spans="1:3" ht="21" customHeight="1">
      <c r="A1324" s="180" t="s">
        <v>2682</v>
      </c>
      <c r="B1324" s="180" t="s">
        <v>2683</v>
      </c>
      <c r="C1324" s="180" t="s">
        <v>752</v>
      </c>
    </row>
    <row r="1325" spans="1:4" ht="21" customHeight="1">
      <c r="A1325" s="190" t="s">
        <v>2684</v>
      </c>
      <c r="B1325" s="63" t="s">
        <v>2685</v>
      </c>
      <c r="C1325" s="191" t="s">
        <v>123</v>
      </c>
      <c r="D1325" s="188"/>
    </row>
    <row r="1326" spans="1:4" ht="21" customHeight="1">
      <c r="A1326" s="180" t="s">
        <v>2686</v>
      </c>
      <c r="B1326" s="186" t="s">
        <v>2687</v>
      </c>
      <c r="C1326" s="187" t="s">
        <v>68</v>
      </c>
      <c r="D1326" s="188"/>
    </row>
    <row r="1327" spans="1:4" ht="21" customHeight="1">
      <c r="A1327" s="189" t="s">
        <v>2688</v>
      </c>
      <c r="B1327" s="186" t="s">
        <v>2689</v>
      </c>
      <c r="C1327" s="187" t="s">
        <v>24</v>
      </c>
      <c r="D1327" s="188"/>
    </row>
    <row r="1328" spans="1:3" ht="21" customHeight="1">
      <c r="A1328" s="180" t="s">
        <v>2690</v>
      </c>
      <c r="B1328" s="180" t="s">
        <v>2691</v>
      </c>
      <c r="C1328" s="180" t="s">
        <v>88</v>
      </c>
    </row>
    <row r="1329" spans="1:4" ht="21" customHeight="1">
      <c r="A1329" s="190" t="s">
        <v>2692</v>
      </c>
      <c r="B1329" s="63" t="s">
        <v>2693</v>
      </c>
      <c r="C1329" s="191" t="s">
        <v>123</v>
      </c>
      <c r="D1329" s="188"/>
    </row>
    <row r="1330" spans="1:4" ht="21" customHeight="1">
      <c r="A1330" s="180" t="s">
        <v>2694</v>
      </c>
      <c r="B1330" s="186" t="s">
        <v>2695</v>
      </c>
      <c r="C1330" s="187" t="s">
        <v>24</v>
      </c>
      <c r="D1330" s="188"/>
    </row>
    <row r="1331" spans="1:4" ht="21" customHeight="1">
      <c r="A1331" s="190" t="s">
        <v>2696</v>
      </c>
      <c r="B1331" s="63" t="s">
        <v>2697</v>
      </c>
      <c r="C1331" s="191" t="s">
        <v>27</v>
      </c>
      <c r="D1331" s="188"/>
    </row>
    <row r="1332" spans="1:3" ht="21" customHeight="1">
      <c r="A1332" s="180" t="s">
        <v>2698</v>
      </c>
      <c r="B1332" s="180" t="s">
        <v>2699</v>
      </c>
      <c r="C1332" s="180" t="s">
        <v>37</v>
      </c>
    </row>
    <row r="1333" spans="1:4" ht="21" customHeight="1">
      <c r="A1333" s="189" t="s">
        <v>2700</v>
      </c>
      <c r="B1333" s="186" t="s">
        <v>2701</v>
      </c>
      <c r="C1333" s="192" t="s">
        <v>45</v>
      </c>
      <c r="D1333" s="188"/>
    </row>
    <row r="1334" spans="1:4" ht="21" customHeight="1">
      <c r="A1334" s="189" t="s">
        <v>2702</v>
      </c>
      <c r="B1334" s="186" t="s">
        <v>2703</v>
      </c>
      <c r="C1334" s="187" t="s">
        <v>11</v>
      </c>
      <c r="D1334" s="188"/>
    </row>
    <row r="1335" spans="1:4" ht="21" customHeight="1">
      <c r="A1335" s="190" t="s">
        <v>2704</v>
      </c>
      <c r="B1335" s="63" t="s">
        <v>2705</v>
      </c>
      <c r="C1335" s="191" t="s">
        <v>17</v>
      </c>
      <c r="D1335" s="188"/>
    </row>
    <row r="1336" spans="1:4" ht="21" customHeight="1">
      <c r="A1336" s="189" t="s">
        <v>2706</v>
      </c>
      <c r="B1336" s="186" t="s">
        <v>2707</v>
      </c>
      <c r="C1336" s="192" t="s">
        <v>45</v>
      </c>
      <c r="D1336" s="188"/>
    </row>
    <row r="1337" spans="1:4" ht="21" customHeight="1">
      <c r="A1337" s="190" t="s">
        <v>2708</v>
      </c>
      <c r="B1337" s="63" t="s">
        <v>2709</v>
      </c>
      <c r="C1337" s="191" t="s">
        <v>17</v>
      </c>
      <c r="D1337" s="188"/>
    </row>
    <row r="1338" spans="1:3" ht="21" customHeight="1">
      <c r="A1338" s="180" t="s">
        <v>2710</v>
      </c>
      <c r="B1338" s="180" t="s">
        <v>2711</v>
      </c>
      <c r="C1338" s="180" t="s">
        <v>27</v>
      </c>
    </row>
    <row r="1339" spans="1:4" ht="21" customHeight="1">
      <c r="A1339" s="190" t="s">
        <v>2712</v>
      </c>
      <c r="B1339" s="63" t="s">
        <v>2713</v>
      </c>
      <c r="C1339" s="191" t="s">
        <v>30</v>
      </c>
      <c r="D1339" s="188"/>
    </row>
    <row r="1340" spans="1:3" ht="21" customHeight="1">
      <c r="A1340" s="180" t="s">
        <v>2714</v>
      </c>
      <c r="B1340" s="180" t="s">
        <v>2715</v>
      </c>
      <c r="C1340" s="180" t="s">
        <v>138</v>
      </c>
    </row>
    <row r="1341" spans="1:4" ht="21" customHeight="1">
      <c r="A1341" s="180" t="s">
        <v>2716</v>
      </c>
      <c r="B1341" s="180" t="s">
        <v>2717</v>
      </c>
      <c r="C1341" s="180" t="s">
        <v>123</v>
      </c>
      <c r="D1341" s="188"/>
    </row>
    <row r="1342" spans="1:3" ht="21" customHeight="1">
      <c r="A1342" s="180" t="s">
        <v>2718</v>
      </c>
      <c r="B1342" s="180" t="s">
        <v>2719</v>
      </c>
      <c r="C1342" s="180" t="s">
        <v>73</v>
      </c>
    </row>
    <row r="1343" spans="1:4" ht="21" customHeight="1">
      <c r="A1343" s="190" t="s">
        <v>2720</v>
      </c>
      <c r="B1343" s="63" t="s">
        <v>2721</v>
      </c>
      <c r="C1343" s="191" t="s">
        <v>123</v>
      </c>
      <c r="D1343" s="188"/>
    </row>
    <row r="1344" spans="1:4" ht="21" customHeight="1">
      <c r="A1344" s="189" t="s">
        <v>2722</v>
      </c>
      <c r="B1344" s="186" t="s">
        <v>2723</v>
      </c>
      <c r="C1344" s="192" t="s">
        <v>45</v>
      </c>
      <c r="D1344" s="188"/>
    </row>
    <row r="1345" spans="1:4" ht="21" customHeight="1">
      <c r="A1345" s="180" t="s">
        <v>2724</v>
      </c>
      <c r="B1345" s="180" t="s">
        <v>2725</v>
      </c>
      <c r="C1345" s="180" t="s">
        <v>17</v>
      </c>
      <c r="D1345" s="188"/>
    </row>
    <row r="1346" spans="1:4" ht="21" customHeight="1">
      <c r="A1346" s="190" t="s">
        <v>2726</v>
      </c>
      <c r="B1346" s="63" t="s">
        <v>2727</v>
      </c>
      <c r="C1346" s="191" t="s">
        <v>40</v>
      </c>
      <c r="D1346" s="188"/>
    </row>
    <row r="1347" spans="1:4" ht="21" customHeight="1">
      <c r="A1347" s="189" t="s">
        <v>2728</v>
      </c>
      <c r="B1347" s="186" t="s">
        <v>2729</v>
      </c>
      <c r="C1347" s="187" t="s">
        <v>68</v>
      </c>
      <c r="D1347" s="188"/>
    </row>
    <row r="1348" spans="1:4" ht="21" customHeight="1">
      <c r="A1348" s="189" t="s">
        <v>2730</v>
      </c>
      <c r="B1348" s="186" t="s">
        <v>2731</v>
      </c>
      <c r="C1348" s="187" t="s">
        <v>17</v>
      </c>
      <c r="D1348" s="188"/>
    </row>
    <row r="1349" spans="1:4" ht="21" customHeight="1">
      <c r="A1349" s="180" t="s">
        <v>2732</v>
      </c>
      <c r="B1349" s="180" t="s">
        <v>2733</v>
      </c>
      <c r="C1349" s="180" t="s">
        <v>31</v>
      </c>
      <c r="D1349" s="188"/>
    </row>
    <row r="1350" spans="1:3" ht="21" customHeight="1">
      <c r="A1350" s="180" t="s">
        <v>2734</v>
      </c>
      <c r="B1350" s="180" t="s">
        <v>2735</v>
      </c>
      <c r="C1350" s="180" t="s">
        <v>88</v>
      </c>
    </row>
    <row r="1351" spans="1:3" ht="21" customHeight="1">
      <c r="A1351" s="180" t="s">
        <v>2736</v>
      </c>
      <c r="B1351" s="180" t="s">
        <v>2737</v>
      </c>
      <c r="C1351" s="180" t="s">
        <v>2738</v>
      </c>
    </row>
    <row r="1352" spans="1:3" ht="21" customHeight="1">
      <c r="A1352" s="180" t="s">
        <v>2739</v>
      </c>
      <c r="B1352" s="180" t="s">
        <v>2740</v>
      </c>
      <c r="C1352" s="180" t="s">
        <v>27</v>
      </c>
    </row>
    <row r="1353" spans="1:3" ht="21" customHeight="1">
      <c r="A1353" s="180" t="s">
        <v>2741</v>
      </c>
      <c r="B1353" s="180" t="s">
        <v>2742</v>
      </c>
      <c r="C1353" s="180" t="s">
        <v>126</v>
      </c>
    </row>
    <row r="1354" spans="1:4" ht="21" customHeight="1">
      <c r="A1354" s="180" t="s">
        <v>2743</v>
      </c>
      <c r="B1354" s="186" t="s">
        <v>2744</v>
      </c>
      <c r="C1354" s="187" t="s">
        <v>68</v>
      </c>
      <c r="D1354" s="188"/>
    </row>
    <row r="1355" spans="1:3" ht="21" customHeight="1">
      <c r="A1355" s="180" t="s">
        <v>2745</v>
      </c>
      <c r="B1355" s="180" t="s">
        <v>2746</v>
      </c>
      <c r="C1355" s="180" t="s">
        <v>73</v>
      </c>
    </row>
    <row r="1356" spans="1:4" ht="21" customHeight="1">
      <c r="A1356" s="190" t="s">
        <v>2747</v>
      </c>
      <c r="B1356" s="63" t="s">
        <v>2748</v>
      </c>
      <c r="C1356" s="191" t="s">
        <v>123</v>
      </c>
      <c r="D1356" s="188"/>
    </row>
    <row r="1357" spans="1:4" ht="21" customHeight="1">
      <c r="A1357" s="190" t="s">
        <v>2749</v>
      </c>
      <c r="B1357" s="63" t="s">
        <v>2750</v>
      </c>
      <c r="C1357" s="191" t="s">
        <v>73</v>
      </c>
      <c r="D1357" s="188"/>
    </row>
    <row r="1358" spans="1:4" ht="21" customHeight="1">
      <c r="A1358" s="180" t="s">
        <v>2751</v>
      </c>
      <c r="B1358" s="186" t="s">
        <v>2752</v>
      </c>
      <c r="C1358" s="187" t="s">
        <v>37</v>
      </c>
      <c r="D1358" s="188"/>
    </row>
    <row r="1359" spans="1:3" ht="21" customHeight="1">
      <c r="A1359" s="180" t="s">
        <v>2753</v>
      </c>
      <c r="B1359" s="180" t="s">
        <v>2754</v>
      </c>
      <c r="C1359" s="180" t="s">
        <v>111</v>
      </c>
    </row>
    <row r="1360" spans="1:4" ht="21" customHeight="1">
      <c r="A1360" s="190" t="s">
        <v>2755</v>
      </c>
      <c r="B1360" s="63" t="s">
        <v>2756</v>
      </c>
      <c r="C1360" s="191" t="s">
        <v>73</v>
      </c>
      <c r="D1360" s="188"/>
    </row>
    <row r="1361" spans="1:4" ht="21" customHeight="1">
      <c r="A1361" s="180" t="s">
        <v>2757</v>
      </c>
      <c r="B1361" s="186" t="s">
        <v>2758</v>
      </c>
      <c r="C1361" s="187" t="s">
        <v>11</v>
      </c>
      <c r="D1361" s="188"/>
    </row>
    <row r="1362" spans="1:4" ht="21" customHeight="1">
      <c r="A1362" s="189" t="s">
        <v>2759</v>
      </c>
      <c r="B1362" s="186" t="s">
        <v>2760</v>
      </c>
      <c r="C1362" s="192" t="s">
        <v>45</v>
      </c>
      <c r="D1362" s="188"/>
    </row>
    <row r="1363" spans="1:3" ht="21" customHeight="1">
      <c r="A1363" s="180" t="s">
        <v>2761</v>
      </c>
      <c r="B1363" s="180" t="s">
        <v>2762</v>
      </c>
      <c r="C1363" s="180" t="s">
        <v>88</v>
      </c>
    </row>
    <row r="1364" spans="1:4" ht="21" customHeight="1">
      <c r="A1364" s="189" t="s">
        <v>2763</v>
      </c>
      <c r="B1364" s="186" t="s">
        <v>2764</v>
      </c>
      <c r="C1364" s="192" t="s">
        <v>45</v>
      </c>
      <c r="D1364" s="188"/>
    </row>
    <row r="1365" spans="1:4" ht="21" customHeight="1">
      <c r="A1365" s="189" t="s">
        <v>2765</v>
      </c>
      <c r="B1365" s="186" t="s">
        <v>2766</v>
      </c>
      <c r="C1365" s="192" t="s">
        <v>188</v>
      </c>
      <c r="D1365" s="188"/>
    </row>
    <row r="1366" spans="1:4" ht="21" customHeight="1">
      <c r="A1366" s="180" t="s">
        <v>2767</v>
      </c>
      <c r="B1366" s="180" t="s">
        <v>2768</v>
      </c>
      <c r="C1366" s="180" t="s">
        <v>14</v>
      </c>
      <c r="D1366" s="188"/>
    </row>
    <row r="1367" spans="1:3" ht="21" customHeight="1">
      <c r="A1367" s="180" t="s">
        <v>2769</v>
      </c>
      <c r="B1367" s="180" t="s">
        <v>2770</v>
      </c>
      <c r="C1367" s="180" t="s">
        <v>27</v>
      </c>
    </row>
    <row r="1368" spans="1:4" ht="21" customHeight="1">
      <c r="A1368" s="190" t="s">
        <v>2771</v>
      </c>
      <c r="B1368" s="63" t="s">
        <v>2772</v>
      </c>
      <c r="C1368" s="191" t="s">
        <v>40</v>
      </c>
      <c r="D1368" s="188"/>
    </row>
    <row r="1369" spans="1:3" ht="21" customHeight="1">
      <c r="A1369" s="180" t="s">
        <v>2773</v>
      </c>
      <c r="B1369" s="180" t="s">
        <v>2774</v>
      </c>
      <c r="C1369" s="180" t="s">
        <v>27</v>
      </c>
    </row>
    <row r="1370" spans="1:4" ht="21" customHeight="1">
      <c r="A1370" s="190" t="s">
        <v>2775</v>
      </c>
      <c r="B1370" s="63" t="s">
        <v>2776</v>
      </c>
      <c r="C1370" s="191" t="s">
        <v>27</v>
      </c>
      <c r="D1370" s="188"/>
    </row>
    <row r="1371" spans="1:3" ht="21" customHeight="1">
      <c r="A1371" s="180" t="s">
        <v>2777</v>
      </c>
      <c r="B1371" s="180" t="s">
        <v>2778</v>
      </c>
      <c r="C1371" s="180" t="s">
        <v>27</v>
      </c>
    </row>
    <row r="1372" spans="1:3" ht="21" customHeight="1">
      <c r="A1372" s="180" t="s">
        <v>2779</v>
      </c>
      <c r="B1372" s="180" t="s">
        <v>2780</v>
      </c>
      <c r="C1372" s="180" t="s">
        <v>27</v>
      </c>
    </row>
    <row r="1373" spans="1:4" ht="21" customHeight="1">
      <c r="A1373" s="190" t="s">
        <v>2781</v>
      </c>
      <c r="B1373" s="63" t="s">
        <v>2782</v>
      </c>
      <c r="C1373" s="191" t="s">
        <v>17</v>
      </c>
      <c r="D1373" s="188"/>
    </row>
    <row r="1374" spans="1:4" ht="21" customHeight="1">
      <c r="A1374" s="180" t="s">
        <v>2783</v>
      </c>
      <c r="B1374" s="186" t="s">
        <v>2784</v>
      </c>
      <c r="C1374" s="187" t="s">
        <v>68</v>
      </c>
      <c r="D1374" s="188"/>
    </row>
    <row r="1375" spans="1:4" ht="21" customHeight="1">
      <c r="A1375" s="190" t="s">
        <v>2785</v>
      </c>
      <c r="B1375" s="63" t="s">
        <v>2786</v>
      </c>
      <c r="C1375" s="191" t="s">
        <v>27</v>
      </c>
      <c r="D1375" s="188"/>
    </row>
    <row r="1376" spans="1:3" ht="21" customHeight="1">
      <c r="A1376" s="180" t="s">
        <v>2787</v>
      </c>
      <c r="B1376" s="180" t="s">
        <v>2788</v>
      </c>
      <c r="C1376" s="180" t="s">
        <v>992</v>
      </c>
    </row>
    <row r="1377" spans="1:4" ht="21" customHeight="1">
      <c r="A1377" s="190" t="s">
        <v>2789</v>
      </c>
      <c r="B1377" s="63" t="s">
        <v>2790</v>
      </c>
      <c r="C1377" s="191" t="s">
        <v>17</v>
      </c>
      <c r="D1377" s="188"/>
    </row>
    <row r="1378" spans="1:4" ht="21" customHeight="1">
      <c r="A1378" s="180" t="s">
        <v>2791</v>
      </c>
      <c r="B1378" s="186" t="s">
        <v>2792</v>
      </c>
      <c r="C1378" s="187" t="s">
        <v>68</v>
      </c>
      <c r="D1378" s="188"/>
    </row>
    <row r="1379" spans="1:4" ht="21" customHeight="1">
      <c r="A1379" s="190" t="s">
        <v>2793</v>
      </c>
      <c r="B1379" s="63" t="s">
        <v>2794</v>
      </c>
      <c r="C1379" s="191" t="s">
        <v>17</v>
      </c>
      <c r="D1379" s="188"/>
    </row>
    <row r="1380" spans="1:4" ht="21" customHeight="1">
      <c r="A1380" s="193" t="s">
        <v>2795</v>
      </c>
      <c r="B1380" s="193" t="s">
        <v>2796</v>
      </c>
      <c r="C1380" s="193" t="s">
        <v>73</v>
      </c>
      <c r="D1380" s="194"/>
    </row>
    <row r="1381" spans="1:4" ht="21" customHeight="1">
      <c r="A1381" s="189" t="s">
        <v>2797</v>
      </c>
      <c r="B1381" s="186" t="s">
        <v>2798</v>
      </c>
      <c r="C1381" s="192" t="s">
        <v>45</v>
      </c>
      <c r="D1381" s="188"/>
    </row>
    <row r="1382" spans="1:4" ht="21" customHeight="1">
      <c r="A1382" s="180" t="s">
        <v>2799</v>
      </c>
      <c r="B1382" s="180" t="s">
        <v>2800</v>
      </c>
      <c r="C1382" s="180" t="s">
        <v>73</v>
      </c>
      <c r="D1382" s="188"/>
    </row>
    <row r="1383" spans="1:3" ht="21" customHeight="1">
      <c r="A1383" s="180" t="s">
        <v>2801</v>
      </c>
      <c r="B1383" s="180" t="s">
        <v>2802</v>
      </c>
      <c r="C1383" s="180" t="s">
        <v>88</v>
      </c>
    </row>
    <row r="1384" spans="1:4" ht="21" customHeight="1">
      <c r="A1384" s="190" t="s">
        <v>2803</v>
      </c>
      <c r="B1384" s="63" t="s">
        <v>2804</v>
      </c>
      <c r="C1384" s="191" t="s">
        <v>123</v>
      </c>
      <c r="D1384" s="188"/>
    </row>
    <row r="1385" spans="1:3" ht="21" customHeight="1">
      <c r="A1385" s="180" t="s">
        <v>2805</v>
      </c>
      <c r="B1385" s="180" t="s">
        <v>2806</v>
      </c>
      <c r="C1385" s="180" t="s">
        <v>73</v>
      </c>
    </row>
    <row r="1386" spans="1:4" ht="21" customHeight="1">
      <c r="A1386" s="63" t="s">
        <v>2807</v>
      </c>
      <c r="B1386" s="63" t="s">
        <v>2808</v>
      </c>
      <c r="C1386" s="191" t="s">
        <v>30</v>
      </c>
      <c r="D1386" s="188"/>
    </row>
    <row r="1387" spans="1:4" ht="21" customHeight="1">
      <c r="A1387" s="180" t="s">
        <v>2809</v>
      </c>
      <c r="B1387" s="186" t="s">
        <v>2810</v>
      </c>
      <c r="C1387" s="187" t="s">
        <v>62</v>
      </c>
      <c r="D1387" s="188"/>
    </row>
    <row r="1388" spans="1:4" ht="21" customHeight="1">
      <c r="A1388" s="190" t="s">
        <v>2811</v>
      </c>
      <c r="B1388" s="63" t="s">
        <v>2812</v>
      </c>
      <c r="C1388" s="191" t="s">
        <v>30</v>
      </c>
      <c r="D1388" s="188"/>
    </row>
    <row r="1389" spans="1:4" ht="21" customHeight="1">
      <c r="A1389" s="180" t="s">
        <v>2813</v>
      </c>
      <c r="B1389" s="186" t="s">
        <v>2814</v>
      </c>
      <c r="C1389" s="187" t="s">
        <v>68</v>
      </c>
      <c r="D1389" s="188"/>
    </row>
    <row r="1390" spans="1:3" ht="21" customHeight="1">
      <c r="A1390" s="180" t="s">
        <v>2815</v>
      </c>
      <c r="B1390" s="180" t="s">
        <v>2816</v>
      </c>
      <c r="C1390" s="180" t="s">
        <v>440</v>
      </c>
    </row>
    <row r="1391" spans="1:4" ht="21" customHeight="1">
      <c r="A1391" s="190" t="s">
        <v>2817</v>
      </c>
      <c r="B1391" s="63" t="s">
        <v>2818</v>
      </c>
      <c r="C1391" s="191" t="s">
        <v>73</v>
      </c>
      <c r="D1391" s="188"/>
    </row>
    <row r="1392" spans="1:4" ht="21" customHeight="1">
      <c r="A1392" s="180" t="s">
        <v>2819</v>
      </c>
      <c r="B1392" s="180" t="s">
        <v>2820</v>
      </c>
      <c r="C1392" s="180" t="s">
        <v>17</v>
      </c>
      <c r="D1392" s="188"/>
    </row>
    <row r="1393" spans="1:4" ht="21" customHeight="1">
      <c r="A1393" s="189" t="s">
        <v>2821</v>
      </c>
      <c r="B1393" s="186" t="s">
        <v>2822</v>
      </c>
      <c r="C1393" s="192" t="s">
        <v>188</v>
      </c>
      <c r="D1393" s="188"/>
    </row>
    <row r="1394" spans="1:3" ht="21" customHeight="1">
      <c r="A1394" s="180" t="s">
        <v>2823</v>
      </c>
      <c r="B1394" s="180" t="s">
        <v>2824</v>
      </c>
      <c r="C1394" s="180" t="s">
        <v>992</v>
      </c>
    </row>
    <row r="1395" spans="1:3" ht="21" customHeight="1">
      <c r="A1395" s="198" t="s">
        <v>2823</v>
      </c>
      <c r="B1395" s="198" t="s">
        <v>2824</v>
      </c>
      <c r="C1395" s="198" t="s">
        <v>992</v>
      </c>
    </row>
    <row r="1396" spans="1:4" ht="21" customHeight="1">
      <c r="A1396" s="180" t="s">
        <v>2825</v>
      </c>
      <c r="B1396" s="180" t="s">
        <v>2826</v>
      </c>
      <c r="C1396" s="180" t="s">
        <v>17</v>
      </c>
      <c r="D1396" s="188"/>
    </row>
    <row r="1397" spans="1:4" ht="21" customHeight="1">
      <c r="A1397" s="180" t="s">
        <v>2827</v>
      </c>
      <c r="B1397" s="186" t="s">
        <v>2828</v>
      </c>
      <c r="C1397" s="187" t="s">
        <v>68</v>
      </c>
      <c r="D1397" s="188"/>
    </row>
    <row r="1398" spans="1:4" ht="21" customHeight="1">
      <c r="A1398" s="189" t="s">
        <v>2829</v>
      </c>
      <c r="B1398" s="186" t="s">
        <v>2830</v>
      </c>
      <c r="C1398" s="192" t="s">
        <v>45</v>
      </c>
      <c r="D1398" s="188"/>
    </row>
    <row r="1399" spans="1:4" ht="21" customHeight="1">
      <c r="A1399" s="190" t="s">
        <v>2831</v>
      </c>
      <c r="B1399" s="63" t="s">
        <v>2832</v>
      </c>
      <c r="C1399" s="191" t="s">
        <v>17</v>
      </c>
      <c r="D1399" s="188"/>
    </row>
    <row r="1400" spans="1:4" ht="21" customHeight="1">
      <c r="A1400" s="190" t="s">
        <v>2833</v>
      </c>
      <c r="B1400" s="63" t="s">
        <v>2834</v>
      </c>
      <c r="C1400" s="191" t="s">
        <v>30</v>
      </c>
      <c r="D1400" s="188"/>
    </row>
    <row r="1401" spans="1:4" ht="21" customHeight="1">
      <c r="A1401" s="190" t="s">
        <v>2835</v>
      </c>
      <c r="B1401" s="63" t="s">
        <v>2836</v>
      </c>
      <c r="C1401" s="191" t="s">
        <v>27</v>
      </c>
      <c r="D1401" s="188"/>
    </row>
    <row r="1402" spans="1:3" ht="21" customHeight="1">
      <c r="A1402" s="180" t="s">
        <v>2837</v>
      </c>
      <c r="B1402" s="180" t="s">
        <v>2838</v>
      </c>
      <c r="C1402" s="180" t="s">
        <v>231</v>
      </c>
    </row>
    <row r="1403" spans="1:4" ht="21" customHeight="1">
      <c r="A1403" s="190" t="s">
        <v>2839</v>
      </c>
      <c r="B1403" s="63" t="s">
        <v>2840</v>
      </c>
      <c r="C1403" s="191" t="s">
        <v>1398</v>
      </c>
      <c r="D1403" s="188"/>
    </row>
    <row r="1404" spans="1:3" ht="21" customHeight="1">
      <c r="A1404" s="180" t="s">
        <v>2841</v>
      </c>
      <c r="B1404" s="180" t="s">
        <v>2842</v>
      </c>
      <c r="C1404" s="180" t="s">
        <v>37</v>
      </c>
    </row>
    <row r="1405" spans="1:2" ht="21" customHeight="1">
      <c r="A1405" s="180" t="s">
        <v>2843</v>
      </c>
      <c r="B1405" s="180" t="s">
        <v>2844</v>
      </c>
    </row>
    <row r="1406" spans="1:4" ht="21" customHeight="1">
      <c r="A1406" s="190" t="s">
        <v>2845</v>
      </c>
      <c r="B1406" s="63" t="s">
        <v>2846</v>
      </c>
      <c r="C1406" s="191" t="s">
        <v>30</v>
      </c>
      <c r="D1406" s="188"/>
    </row>
    <row r="1407" spans="1:4" ht="21" customHeight="1">
      <c r="A1407" s="189" t="s">
        <v>2847</v>
      </c>
      <c r="B1407" s="186" t="s">
        <v>2848</v>
      </c>
      <c r="C1407" s="192" t="s">
        <v>188</v>
      </c>
      <c r="D1407" s="188"/>
    </row>
    <row r="1408" spans="1:3" ht="21" customHeight="1">
      <c r="A1408" s="180" t="s">
        <v>2849</v>
      </c>
      <c r="B1408" s="186" t="s">
        <v>2850</v>
      </c>
      <c r="C1408" s="187" t="s">
        <v>116</v>
      </c>
    </row>
    <row r="1409" spans="1:4" ht="21" customHeight="1">
      <c r="A1409" s="190" t="s">
        <v>2851</v>
      </c>
      <c r="B1409" s="63" t="s">
        <v>2852</v>
      </c>
      <c r="C1409" s="191" t="s">
        <v>40</v>
      </c>
      <c r="D1409" s="188"/>
    </row>
    <row r="1410" spans="1:3" ht="21" customHeight="1">
      <c r="A1410" s="180" t="s">
        <v>2853</v>
      </c>
      <c r="B1410" s="180" t="s">
        <v>2854</v>
      </c>
      <c r="C1410" s="180" t="s">
        <v>27</v>
      </c>
    </row>
    <row r="1411" spans="1:4" ht="21" customHeight="1">
      <c r="A1411" s="180" t="s">
        <v>2855</v>
      </c>
      <c r="B1411" s="186" t="s">
        <v>2856</v>
      </c>
      <c r="C1411" s="187" t="s">
        <v>68</v>
      </c>
      <c r="D1411" s="188"/>
    </row>
    <row r="1412" spans="1:3" ht="21" customHeight="1">
      <c r="A1412" s="180" t="s">
        <v>2857</v>
      </c>
      <c r="B1412" s="180" t="s">
        <v>2858</v>
      </c>
      <c r="C1412" s="180" t="s">
        <v>111</v>
      </c>
    </row>
    <row r="1413" spans="1:3" ht="21" customHeight="1">
      <c r="A1413" s="180" t="s">
        <v>2859</v>
      </c>
      <c r="B1413" s="180" t="s">
        <v>2860</v>
      </c>
      <c r="C1413" s="180" t="s">
        <v>17</v>
      </c>
    </row>
    <row r="1414" spans="1:4" ht="21" customHeight="1">
      <c r="A1414" s="190" t="s">
        <v>2861</v>
      </c>
      <c r="B1414" s="63" t="s">
        <v>2862</v>
      </c>
      <c r="C1414" s="191" t="s">
        <v>17</v>
      </c>
      <c r="D1414" s="188"/>
    </row>
    <row r="1415" spans="1:3" ht="21" customHeight="1">
      <c r="A1415" s="180" t="s">
        <v>2863</v>
      </c>
      <c r="B1415" s="180" t="s">
        <v>2864</v>
      </c>
      <c r="C1415" s="180" t="s">
        <v>76</v>
      </c>
    </row>
    <row r="1416" spans="1:4" ht="21" customHeight="1">
      <c r="A1416" s="190" t="s">
        <v>2865</v>
      </c>
      <c r="B1416" s="63" t="s">
        <v>2866</v>
      </c>
      <c r="C1416" s="191" t="s">
        <v>30</v>
      </c>
      <c r="D1416" s="188"/>
    </row>
    <row r="1417" spans="1:4" ht="21" customHeight="1">
      <c r="A1417" s="190" t="s">
        <v>2867</v>
      </c>
      <c r="B1417" s="63" t="s">
        <v>2868</v>
      </c>
      <c r="C1417" s="191" t="s">
        <v>73</v>
      </c>
      <c r="D1417" s="188"/>
    </row>
    <row r="1418" spans="1:3" ht="21" customHeight="1">
      <c r="A1418" s="180" t="s">
        <v>2869</v>
      </c>
      <c r="B1418" s="180" t="s">
        <v>2870</v>
      </c>
      <c r="C1418" s="180" t="s">
        <v>88</v>
      </c>
    </row>
    <row r="1419" spans="1:4" ht="21" customHeight="1">
      <c r="A1419" s="189" t="s">
        <v>2871</v>
      </c>
      <c r="B1419" s="186" t="s">
        <v>2872</v>
      </c>
      <c r="C1419" s="192" t="s">
        <v>157</v>
      </c>
      <c r="D1419" s="188"/>
    </row>
    <row r="1420" spans="1:3" ht="21" customHeight="1">
      <c r="A1420" s="180" t="s">
        <v>2873</v>
      </c>
      <c r="B1420" s="180" t="s">
        <v>2874</v>
      </c>
      <c r="C1420" s="180" t="s">
        <v>37</v>
      </c>
    </row>
    <row r="1421" spans="1:4" ht="21" customHeight="1">
      <c r="A1421" s="180" t="s">
        <v>2875</v>
      </c>
      <c r="B1421" s="180" t="s">
        <v>2876</v>
      </c>
      <c r="C1421" s="180" t="s">
        <v>689</v>
      </c>
      <c r="D1421" s="188"/>
    </row>
    <row r="1422" spans="1:4" ht="21" customHeight="1">
      <c r="A1422" s="180" t="s">
        <v>2877</v>
      </c>
      <c r="B1422" s="186" t="s">
        <v>2878</v>
      </c>
      <c r="C1422" s="187" t="s">
        <v>62</v>
      </c>
      <c r="D1422" s="188"/>
    </row>
    <row r="1423" spans="1:4" ht="21" customHeight="1">
      <c r="A1423" s="190" t="s">
        <v>2879</v>
      </c>
      <c r="B1423" s="63" t="s">
        <v>2880</v>
      </c>
      <c r="C1423" s="191" t="s">
        <v>17</v>
      </c>
      <c r="D1423" s="188"/>
    </row>
    <row r="1424" spans="1:4" ht="21" customHeight="1">
      <c r="A1424" s="190" t="s">
        <v>2881</v>
      </c>
      <c r="B1424" s="63" t="s">
        <v>2882</v>
      </c>
      <c r="C1424" s="191" t="s">
        <v>30</v>
      </c>
      <c r="D1424" s="188"/>
    </row>
    <row r="1425" spans="1:4" ht="21" customHeight="1">
      <c r="A1425" s="180" t="s">
        <v>2883</v>
      </c>
      <c r="B1425" s="180" t="s">
        <v>2884</v>
      </c>
      <c r="C1425" s="180" t="s">
        <v>45</v>
      </c>
      <c r="D1425" s="188"/>
    </row>
    <row r="1426" spans="1:3" ht="21" customHeight="1">
      <c r="A1426" s="180" t="s">
        <v>2885</v>
      </c>
      <c r="B1426" s="180" t="s">
        <v>2886</v>
      </c>
      <c r="C1426" s="180" t="s">
        <v>30</v>
      </c>
    </row>
    <row r="1427" spans="1:4" ht="21" customHeight="1">
      <c r="A1427" s="189" t="s">
        <v>2887</v>
      </c>
      <c r="B1427" s="186" t="s">
        <v>2888</v>
      </c>
      <c r="C1427" s="192" t="s">
        <v>188</v>
      </c>
      <c r="D1427" s="188"/>
    </row>
    <row r="1428" spans="1:4" ht="21" customHeight="1">
      <c r="A1428" s="190" t="s">
        <v>2889</v>
      </c>
      <c r="B1428" s="63" t="s">
        <v>2890</v>
      </c>
      <c r="C1428" s="191" t="s">
        <v>30</v>
      </c>
      <c r="D1428" s="188"/>
    </row>
    <row r="1429" spans="1:4" ht="21" customHeight="1">
      <c r="A1429" s="190" t="s">
        <v>2891</v>
      </c>
      <c r="B1429" s="63" t="s">
        <v>2892</v>
      </c>
      <c r="C1429" s="191" t="s">
        <v>123</v>
      </c>
      <c r="D1429" s="188"/>
    </row>
    <row r="1430" spans="1:4" ht="21" customHeight="1">
      <c r="A1430" s="189" t="s">
        <v>2893</v>
      </c>
      <c r="B1430" s="186" t="s">
        <v>2894</v>
      </c>
      <c r="C1430" s="187" t="s">
        <v>11</v>
      </c>
      <c r="D1430" s="188"/>
    </row>
    <row r="1431" spans="1:4" ht="21" customHeight="1">
      <c r="A1431" s="190" t="s">
        <v>2895</v>
      </c>
      <c r="B1431" s="63" t="s">
        <v>2896</v>
      </c>
      <c r="C1431" s="191" t="s">
        <v>40</v>
      </c>
      <c r="D1431" s="188"/>
    </row>
    <row r="1432" spans="1:3" ht="21" customHeight="1">
      <c r="A1432" s="180" t="s">
        <v>2897</v>
      </c>
      <c r="B1432" s="180" t="s">
        <v>2898</v>
      </c>
      <c r="C1432" s="180" t="s">
        <v>116</v>
      </c>
    </row>
    <row r="1433" spans="1:4" ht="21" customHeight="1">
      <c r="A1433" s="190" t="s">
        <v>2899</v>
      </c>
      <c r="B1433" s="63" t="s">
        <v>2900</v>
      </c>
      <c r="C1433" s="191" t="s">
        <v>40</v>
      </c>
      <c r="D1433" s="188"/>
    </row>
    <row r="1434" spans="1:4" ht="21" customHeight="1">
      <c r="A1434" s="190" t="s">
        <v>2901</v>
      </c>
      <c r="B1434" s="63" t="s">
        <v>2902</v>
      </c>
      <c r="C1434" s="191" t="s">
        <v>30</v>
      </c>
      <c r="D1434" s="188"/>
    </row>
    <row r="1435" spans="1:4" ht="21" customHeight="1">
      <c r="A1435" s="190" t="s">
        <v>2903</v>
      </c>
      <c r="B1435" s="63" t="s">
        <v>2904</v>
      </c>
      <c r="C1435" s="191" t="s">
        <v>30</v>
      </c>
      <c r="D1435" s="188"/>
    </row>
    <row r="1436" spans="1:4" ht="21" customHeight="1">
      <c r="A1436" s="190" t="s">
        <v>2905</v>
      </c>
      <c r="B1436" s="63" t="s">
        <v>2906</v>
      </c>
      <c r="C1436" s="191" t="s">
        <v>40</v>
      </c>
      <c r="D1436" s="188"/>
    </row>
    <row r="1437" spans="1:3" ht="21" customHeight="1">
      <c r="A1437" s="180" t="s">
        <v>2907</v>
      </c>
      <c r="B1437" s="180" t="s">
        <v>2908</v>
      </c>
      <c r="C1437" s="180" t="s">
        <v>57</v>
      </c>
    </row>
    <row r="1438" spans="1:3" ht="21" customHeight="1">
      <c r="A1438" s="180" t="s">
        <v>2909</v>
      </c>
      <c r="B1438" s="180" t="s">
        <v>2910</v>
      </c>
      <c r="C1438" s="180" t="s">
        <v>30</v>
      </c>
    </row>
    <row r="1439" spans="1:4" ht="21" customHeight="1">
      <c r="A1439" s="190" t="s">
        <v>2911</v>
      </c>
      <c r="B1439" s="63" t="s">
        <v>2912</v>
      </c>
      <c r="C1439" s="191" t="s">
        <v>30</v>
      </c>
      <c r="D1439" s="188"/>
    </row>
    <row r="1440" spans="1:4" ht="21" customHeight="1">
      <c r="A1440" s="190" t="s">
        <v>2913</v>
      </c>
      <c r="B1440" s="63" t="s">
        <v>2914</v>
      </c>
      <c r="C1440" s="191" t="s">
        <v>30</v>
      </c>
      <c r="D1440" s="188"/>
    </row>
    <row r="1441" spans="1:4" ht="21" customHeight="1">
      <c r="A1441" s="190" t="s">
        <v>2915</v>
      </c>
      <c r="B1441" s="63" t="s">
        <v>2916</v>
      </c>
      <c r="C1441" s="191" t="s">
        <v>17</v>
      </c>
      <c r="D1441" s="188"/>
    </row>
    <row r="1442" spans="1:4" ht="21" customHeight="1">
      <c r="A1442" s="190" t="s">
        <v>2917</v>
      </c>
      <c r="B1442" s="63" t="s">
        <v>2918</v>
      </c>
      <c r="C1442" s="191" t="s">
        <v>40</v>
      </c>
      <c r="D1442" s="188"/>
    </row>
    <row r="1443" spans="1:4" ht="21" customHeight="1">
      <c r="A1443" s="180" t="s">
        <v>2919</v>
      </c>
      <c r="B1443" s="180" t="s">
        <v>2920</v>
      </c>
      <c r="C1443" s="180" t="s">
        <v>175</v>
      </c>
      <c r="D1443" s="188"/>
    </row>
    <row r="1444" spans="1:4" ht="21" customHeight="1">
      <c r="A1444" s="190" t="s">
        <v>2921</v>
      </c>
      <c r="B1444" s="63" t="s">
        <v>2922</v>
      </c>
      <c r="C1444" s="191" t="s">
        <v>73</v>
      </c>
      <c r="D1444" s="188"/>
    </row>
    <row r="1445" spans="1:3" ht="21" customHeight="1">
      <c r="A1445" s="180" t="s">
        <v>2923</v>
      </c>
      <c r="B1445" s="180" t="s">
        <v>2924</v>
      </c>
      <c r="C1445" s="180" t="s">
        <v>27</v>
      </c>
    </row>
    <row r="1446" spans="1:4" ht="21" customHeight="1">
      <c r="A1446" s="180" t="s">
        <v>2925</v>
      </c>
      <c r="B1446" s="180" t="s">
        <v>2926</v>
      </c>
      <c r="C1446" s="180" t="s">
        <v>175</v>
      </c>
      <c r="D1446" s="188"/>
    </row>
    <row r="1447" spans="1:4" ht="21" customHeight="1">
      <c r="A1447" s="189" t="s">
        <v>2927</v>
      </c>
      <c r="B1447" s="186" t="s">
        <v>2928</v>
      </c>
      <c r="C1447" s="192" t="s">
        <v>45</v>
      </c>
      <c r="D1447" s="188"/>
    </row>
    <row r="1448" spans="1:4" ht="21" customHeight="1">
      <c r="A1448" s="190" t="s">
        <v>2929</v>
      </c>
      <c r="B1448" s="63" t="s">
        <v>2930</v>
      </c>
      <c r="C1448" s="191" t="s">
        <v>30</v>
      </c>
      <c r="D1448" s="188"/>
    </row>
    <row r="1449" spans="1:4" ht="21" customHeight="1">
      <c r="A1449" s="180" t="s">
        <v>2931</v>
      </c>
      <c r="B1449" s="186" t="s">
        <v>2932</v>
      </c>
      <c r="C1449" s="187" t="s">
        <v>17</v>
      </c>
      <c r="D1449" s="188"/>
    </row>
    <row r="1450" spans="1:3" ht="21" customHeight="1">
      <c r="A1450" s="180" t="s">
        <v>2933</v>
      </c>
      <c r="B1450" s="180" t="s">
        <v>2934</v>
      </c>
      <c r="C1450" s="180" t="s">
        <v>231</v>
      </c>
    </row>
    <row r="1451" spans="1:4" ht="21" customHeight="1">
      <c r="A1451" s="180" t="s">
        <v>2935</v>
      </c>
      <c r="B1451" s="180" t="s">
        <v>2936</v>
      </c>
      <c r="C1451" s="180" t="s">
        <v>689</v>
      </c>
      <c r="D1451" s="188"/>
    </row>
    <row r="1452" spans="1:4" ht="21" customHeight="1">
      <c r="A1452" s="190" t="s">
        <v>2937</v>
      </c>
      <c r="B1452" s="63" t="s">
        <v>2938</v>
      </c>
      <c r="C1452" s="191" t="s">
        <v>123</v>
      </c>
      <c r="D1452" s="188"/>
    </row>
    <row r="1453" spans="1:4" ht="21" customHeight="1">
      <c r="A1453" s="190" t="s">
        <v>2939</v>
      </c>
      <c r="B1453" s="63" t="s">
        <v>2940</v>
      </c>
      <c r="C1453" s="191" t="s">
        <v>123</v>
      </c>
      <c r="D1453" s="188"/>
    </row>
    <row r="1454" spans="1:3" ht="21" customHeight="1">
      <c r="A1454" s="180" t="s">
        <v>2941</v>
      </c>
      <c r="B1454" s="180" t="s">
        <v>2942</v>
      </c>
      <c r="C1454" s="180" t="s">
        <v>27</v>
      </c>
    </row>
    <row r="1455" spans="1:4" ht="21" customHeight="1">
      <c r="A1455" s="180" t="s">
        <v>2943</v>
      </c>
      <c r="B1455" s="186" t="s">
        <v>2944</v>
      </c>
      <c r="C1455" s="187" t="s">
        <v>242</v>
      </c>
      <c r="D1455" s="188"/>
    </row>
    <row r="1456" spans="1:4" ht="21" customHeight="1">
      <c r="A1456" s="189" t="s">
        <v>2945</v>
      </c>
      <c r="B1456" s="186" t="s">
        <v>2946</v>
      </c>
      <c r="C1456" s="187" t="s">
        <v>24</v>
      </c>
      <c r="D1456" s="188"/>
    </row>
    <row r="1457" spans="1:3" ht="21" customHeight="1">
      <c r="A1457" s="180" t="s">
        <v>2947</v>
      </c>
      <c r="B1457" s="180" t="s">
        <v>2948</v>
      </c>
      <c r="C1457" s="180" t="s">
        <v>37</v>
      </c>
    </row>
    <row r="1458" spans="1:3" ht="21" customHeight="1">
      <c r="A1458" s="180" t="s">
        <v>2949</v>
      </c>
      <c r="B1458" s="180" t="s">
        <v>2950</v>
      </c>
      <c r="C1458" s="180" t="s">
        <v>231</v>
      </c>
    </row>
    <row r="1459" spans="1:4" ht="21" customHeight="1">
      <c r="A1459" s="189" t="s">
        <v>2951</v>
      </c>
      <c r="B1459" s="186" t="s">
        <v>2952</v>
      </c>
      <c r="C1459" s="187" t="s">
        <v>24</v>
      </c>
      <c r="D1459" s="188"/>
    </row>
    <row r="1460" spans="1:3" ht="21" customHeight="1">
      <c r="A1460" s="180" t="s">
        <v>2953</v>
      </c>
      <c r="B1460" s="180" t="s">
        <v>2954</v>
      </c>
      <c r="C1460" s="180" t="s">
        <v>1398</v>
      </c>
    </row>
    <row r="1461" spans="1:4" ht="21" customHeight="1">
      <c r="A1461" s="190" t="s">
        <v>2955</v>
      </c>
      <c r="B1461" s="63" t="s">
        <v>2956</v>
      </c>
      <c r="C1461" s="191" t="s">
        <v>6</v>
      </c>
      <c r="D1461" s="188"/>
    </row>
    <row r="1462" spans="1:4" ht="21" customHeight="1">
      <c r="A1462" s="190" t="s">
        <v>2957</v>
      </c>
      <c r="B1462" s="63" t="s">
        <v>2958</v>
      </c>
      <c r="C1462" s="191" t="s">
        <v>40</v>
      </c>
      <c r="D1462" s="188"/>
    </row>
    <row r="1463" spans="1:4" ht="21" customHeight="1">
      <c r="A1463" s="190" t="s">
        <v>2959</v>
      </c>
      <c r="B1463" s="63" t="s">
        <v>2960</v>
      </c>
      <c r="C1463" s="191" t="s">
        <v>17</v>
      </c>
      <c r="D1463" s="188"/>
    </row>
    <row r="1464" spans="1:4" ht="21" customHeight="1">
      <c r="A1464" s="189" t="s">
        <v>2961</v>
      </c>
      <c r="B1464" s="186" t="s">
        <v>2962</v>
      </c>
      <c r="C1464" s="192" t="s">
        <v>45</v>
      </c>
      <c r="D1464" s="188"/>
    </row>
    <row r="1465" spans="1:3" ht="21" customHeight="1">
      <c r="A1465" s="180" t="s">
        <v>2963</v>
      </c>
      <c r="B1465" s="180" t="s">
        <v>2964</v>
      </c>
      <c r="C1465" s="180" t="s">
        <v>123</v>
      </c>
    </row>
    <row r="1466" spans="1:4" ht="21" customHeight="1">
      <c r="A1466" s="63" t="s">
        <v>2965</v>
      </c>
      <c r="B1466" s="63" t="s">
        <v>2966</v>
      </c>
      <c r="C1466" s="195" t="s">
        <v>73</v>
      </c>
      <c r="D1466" s="194"/>
    </row>
    <row r="1467" spans="1:4" ht="21" customHeight="1">
      <c r="A1467" s="180" t="s">
        <v>2967</v>
      </c>
      <c r="B1467" s="186" t="s">
        <v>2968</v>
      </c>
      <c r="C1467" s="187" t="s">
        <v>242</v>
      </c>
      <c r="D1467" s="188"/>
    </row>
    <row r="1468" spans="1:4" ht="21" customHeight="1">
      <c r="A1468" s="189" t="s">
        <v>2969</v>
      </c>
      <c r="B1468" s="186" t="s">
        <v>2970</v>
      </c>
      <c r="C1468" s="192" t="s">
        <v>157</v>
      </c>
      <c r="D1468" s="188"/>
    </row>
    <row r="1469" spans="1:4" ht="21" customHeight="1">
      <c r="A1469" s="189" t="s">
        <v>2971</v>
      </c>
      <c r="B1469" s="186" t="s">
        <v>2972</v>
      </c>
      <c r="C1469" s="192" t="s">
        <v>157</v>
      </c>
      <c r="D1469" s="188"/>
    </row>
    <row r="1470" spans="1:4" ht="21" customHeight="1">
      <c r="A1470" s="180" t="s">
        <v>2973</v>
      </c>
      <c r="B1470" s="186" t="s">
        <v>2974</v>
      </c>
      <c r="C1470" s="187" t="s">
        <v>68</v>
      </c>
      <c r="D1470" s="188"/>
    </row>
    <row r="1471" spans="1:4" ht="21" customHeight="1">
      <c r="A1471" s="180" t="s">
        <v>2975</v>
      </c>
      <c r="B1471" s="180" t="s">
        <v>2976</v>
      </c>
      <c r="C1471" s="180" t="s">
        <v>689</v>
      </c>
      <c r="D1471" s="188"/>
    </row>
    <row r="1472" spans="1:4" ht="21" customHeight="1">
      <c r="A1472" s="189" t="s">
        <v>2977</v>
      </c>
      <c r="B1472" s="186" t="s">
        <v>2978</v>
      </c>
      <c r="C1472" s="192" t="s">
        <v>45</v>
      </c>
      <c r="D1472" s="188"/>
    </row>
    <row r="1473" spans="1:4" ht="21" customHeight="1">
      <c r="A1473" s="180" t="s">
        <v>2979</v>
      </c>
      <c r="B1473" s="180" t="s">
        <v>2980</v>
      </c>
      <c r="C1473" s="180" t="s">
        <v>689</v>
      </c>
      <c r="D1473" s="188"/>
    </row>
    <row r="1474" spans="1:3" ht="21" customHeight="1">
      <c r="A1474" s="180" t="s">
        <v>2981</v>
      </c>
      <c r="B1474" s="180" t="s">
        <v>2982</v>
      </c>
      <c r="C1474" s="180" t="s">
        <v>17</v>
      </c>
    </row>
    <row r="1475" spans="1:4" ht="21" customHeight="1">
      <c r="A1475" s="190" t="s">
        <v>2983</v>
      </c>
      <c r="B1475" s="63" t="s">
        <v>2984</v>
      </c>
      <c r="C1475" s="191" t="s">
        <v>30</v>
      </c>
      <c r="D1475" s="188"/>
    </row>
    <row r="1476" spans="1:3" ht="21" customHeight="1">
      <c r="A1476" s="180" t="s">
        <v>2985</v>
      </c>
      <c r="B1476" s="180" t="s">
        <v>2986</v>
      </c>
      <c r="C1476" s="180" t="s">
        <v>106</v>
      </c>
    </row>
    <row r="1477" spans="1:3" ht="21" customHeight="1">
      <c r="A1477" s="180" t="s">
        <v>2987</v>
      </c>
      <c r="B1477" s="180" t="s">
        <v>2988</v>
      </c>
      <c r="C1477" s="180" t="s">
        <v>116</v>
      </c>
    </row>
    <row r="1478" spans="1:3" ht="21" customHeight="1">
      <c r="A1478" s="180" t="s">
        <v>2989</v>
      </c>
      <c r="B1478" s="180" t="s">
        <v>2990</v>
      </c>
      <c r="C1478" s="180" t="s">
        <v>116</v>
      </c>
    </row>
    <row r="1479" spans="1:3" ht="21" customHeight="1">
      <c r="A1479" s="180" t="s">
        <v>2991</v>
      </c>
      <c r="B1479" s="180" t="s">
        <v>2992</v>
      </c>
      <c r="C1479" s="180" t="s">
        <v>17</v>
      </c>
    </row>
    <row r="1480" spans="1:3" ht="21" customHeight="1">
      <c r="A1480" s="180" t="s">
        <v>2993</v>
      </c>
      <c r="B1480" s="180" t="s">
        <v>2994</v>
      </c>
      <c r="C1480" s="180" t="s">
        <v>116</v>
      </c>
    </row>
    <row r="1481" spans="1:4" ht="21" customHeight="1">
      <c r="A1481" s="189" t="s">
        <v>2995</v>
      </c>
      <c r="B1481" s="189" t="s">
        <v>2996</v>
      </c>
      <c r="C1481" s="192" t="s">
        <v>157</v>
      </c>
      <c r="D1481" s="188"/>
    </row>
    <row r="1482" spans="1:4" ht="21" customHeight="1">
      <c r="A1482" s="203" t="s">
        <v>2997</v>
      </c>
      <c r="B1482" s="203" t="s">
        <v>2998</v>
      </c>
      <c r="C1482" s="180" t="s">
        <v>73</v>
      </c>
      <c r="D1482" s="188"/>
    </row>
    <row r="1483" spans="1:4" ht="21" customHeight="1">
      <c r="A1483" s="189" t="s">
        <v>2999</v>
      </c>
      <c r="B1483" s="186" t="s">
        <v>3000</v>
      </c>
      <c r="C1483" s="192" t="s">
        <v>157</v>
      </c>
      <c r="D1483" s="188"/>
    </row>
    <row r="1484" spans="1:4" ht="21" customHeight="1">
      <c r="A1484" s="180" t="s">
        <v>3001</v>
      </c>
      <c r="B1484" s="186" t="s">
        <v>3002</v>
      </c>
      <c r="C1484" s="187" t="s">
        <v>610</v>
      </c>
      <c r="D1484" s="188"/>
    </row>
    <row r="1485" spans="1:4" ht="21" customHeight="1">
      <c r="A1485" s="180" t="s">
        <v>3003</v>
      </c>
      <c r="B1485" s="186" t="s">
        <v>3004</v>
      </c>
      <c r="C1485" s="187" t="s">
        <v>24</v>
      </c>
      <c r="D1485" s="188"/>
    </row>
    <row r="1486" spans="1:4" ht="21" customHeight="1">
      <c r="A1486" s="189" t="s">
        <v>3005</v>
      </c>
      <c r="B1486" s="189" t="s">
        <v>3006</v>
      </c>
      <c r="C1486" s="192" t="s">
        <v>157</v>
      </c>
      <c r="D1486" s="188"/>
    </row>
    <row r="1487" spans="1:3" ht="21" customHeight="1">
      <c r="A1487" s="180" t="s">
        <v>3007</v>
      </c>
      <c r="B1487" s="180" t="s">
        <v>3008</v>
      </c>
      <c r="C1487" s="180" t="s">
        <v>17</v>
      </c>
    </row>
    <row r="1488" spans="1:3" ht="21" customHeight="1">
      <c r="A1488" s="180" t="s">
        <v>3009</v>
      </c>
      <c r="B1488" s="180" t="s">
        <v>3010</v>
      </c>
      <c r="C1488" s="180" t="s">
        <v>88</v>
      </c>
    </row>
    <row r="1489" spans="1:3" ht="21" customHeight="1">
      <c r="A1489" s="180" t="s">
        <v>3011</v>
      </c>
      <c r="B1489" s="180" t="s">
        <v>3012</v>
      </c>
      <c r="C1489" s="180" t="s">
        <v>106</v>
      </c>
    </row>
    <row r="1490" spans="1:3" ht="21" customHeight="1">
      <c r="A1490" s="180" t="s">
        <v>3013</v>
      </c>
      <c r="B1490" s="180" t="s">
        <v>3014</v>
      </c>
      <c r="C1490" s="180" t="s">
        <v>73</v>
      </c>
    </row>
    <row r="1491" spans="1:3" ht="21" customHeight="1">
      <c r="A1491" s="180" t="s">
        <v>3015</v>
      </c>
      <c r="B1491" s="180" t="s">
        <v>3016</v>
      </c>
      <c r="C1491" s="180" t="s">
        <v>73</v>
      </c>
    </row>
    <row r="1492" spans="1:4" ht="21" customHeight="1">
      <c r="A1492" s="190" t="s">
        <v>3017</v>
      </c>
      <c r="B1492" s="63" t="s">
        <v>3018</v>
      </c>
      <c r="C1492" s="191" t="s">
        <v>73</v>
      </c>
      <c r="D1492" s="188"/>
    </row>
    <row r="1493" spans="1:4" ht="21" customHeight="1">
      <c r="A1493" s="180" t="s">
        <v>3019</v>
      </c>
      <c r="B1493" s="180" t="s">
        <v>3020</v>
      </c>
      <c r="C1493" s="180" t="s">
        <v>175</v>
      </c>
      <c r="D1493" s="188"/>
    </row>
    <row r="1494" spans="1:3" ht="21" customHeight="1">
      <c r="A1494" s="180" t="s">
        <v>3021</v>
      </c>
      <c r="B1494" s="180" t="s">
        <v>3022</v>
      </c>
      <c r="C1494" s="180" t="s">
        <v>88</v>
      </c>
    </row>
    <row r="1495" spans="1:3" ht="21" customHeight="1">
      <c r="A1495" s="180" t="s">
        <v>3023</v>
      </c>
      <c r="B1495" s="180" t="s">
        <v>3024</v>
      </c>
      <c r="C1495" s="180" t="s">
        <v>106</v>
      </c>
    </row>
    <row r="1496" spans="1:4" ht="21" customHeight="1">
      <c r="A1496" s="190" t="s">
        <v>3025</v>
      </c>
      <c r="B1496" s="63" t="s">
        <v>3026</v>
      </c>
      <c r="C1496" s="191" t="s">
        <v>27</v>
      </c>
      <c r="D1496" s="188"/>
    </row>
    <row r="1497" spans="1:4" ht="21" customHeight="1">
      <c r="A1497" s="190" t="s">
        <v>3027</v>
      </c>
      <c r="B1497" s="63" t="s">
        <v>3028</v>
      </c>
      <c r="C1497" s="191" t="s">
        <v>30</v>
      </c>
      <c r="D1497" s="188"/>
    </row>
    <row r="1498" spans="1:3" ht="21" customHeight="1">
      <c r="A1498" s="180" t="s">
        <v>3029</v>
      </c>
      <c r="B1498" s="180" t="s">
        <v>3030</v>
      </c>
      <c r="C1498" s="180" t="s">
        <v>27</v>
      </c>
    </row>
    <row r="1499" spans="1:4" ht="21" customHeight="1">
      <c r="A1499" s="189" t="s">
        <v>3031</v>
      </c>
      <c r="B1499" s="186" t="s">
        <v>3032</v>
      </c>
      <c r="C1499" s="187" t="s">
        <v>85</v>
      </c>
      <c r="D1499" s="188"/>
    </row>
    <row r="1500" spans="1:4" ht="21" customHeight="1">
      <c r="A1500" s="190" t="s">
        <v>3033</v>
      </c>
      <c r="B1500" s="63" t="s">
        <v>3034</v>
      </c>
      <c r="C1500" s="191" t="s">
        <v>40</v>
      </c>
      <c r="D1500" s="188"/>
    </row>
    <row r="1501" spans="1:4" ht="21" customHeight="1">
      <c r="A1501" s="189" t="s">
        <v>3035</v>
      </c>
      <c r="B1501" s="186" t="s">
        <v>3036</v>
      </c>
      <c r="C1501" s="192" t="s">
        <v>157</v>
      </c>
      <c r="D1501" s="188"/>
    </row>
    <row r="1502" spans="1:4" ht="21" customHeight="1">
      <c r="A1502" s="189" t="s">
        <v>3037</v>
      </c>
      <c r="B1502" s="189" t="s">
        <v>3038</v>
      </c>
      <c r="C1502" s="192" t="s">
        <v>157</v>
      </c>
      <c r="D1502" s="188"/>
    </row>
    <row r="1503" spans="1:4" ht="21" customHeight="1">
      <c r="A1503" s="180" t="s">
        <v>3039</v>
      </c>
      <c r="B1503" s="186" t="s">
        <v>3040</v>
      </c>
      <c r="C1503" s="187" t="s">
        <v>610</v>
      </c>
      <c r="D1503" s="188"/>
    </row>
    <row r="1504" spans="1:4" ht="21" customHeight="1">
      <c r="A1504" s="190" t="s">
        <v>3041</v>
      </c>
      <c r="B1504" s="63" t="s">
        <v>3042</v>
      </c>
      <c r="C1504" s="191" t="s">
        <v>73</v>
      </c>
      <c r="D1504" s="188"/>
    </row>
    <row r="1505" spans="1:4" ht="21" customHeight="1">
      <c r="A1505" s="190" t="s">
        <v>3043</v>
      </c>
      <c r="B1505" s="63" t="s">
        <v>3044</v>
      </c>
      <c r="C1505" s="191" t="s">
        <v>30</v>
      </c>
      <c r="D1505" s="188"/>
    </row>
    <row r="1506" spans="1:4" ht="21" customHeight="1">
      <c r="A1506" s="189" t="s">
        <v>3045</v>
      </c>
      <c r="B1506" s="186" t="s">
        <v>3046</v>
      </c>
      <c r="C1506" s="192" t="s">
        <v>45</v>
      </c>
      <c r="D1506" s="188"/>
    </row>
    <row r="1507" spans="1:4" ht="21" customHeight="1">
      <c r="A1507" s="180" t="s">
        <v>3047</v>
      </c>
      <c r="B1507" s="186" t="s">
        <v>3048</v>
      </c>
      <c r="C1507" s="187" t="s">
        <v>24</v>
      </c>
      <c r="D1507" s="188"/>
    </row>
    <row r="1508" spans="1:4" ht="21" customHeight="1">
      <c r="A1508" s="190" t="s">
        <v>3049</v>
      </c>
      <c r="B1508" s="63" t="s">
        <v>3050</v>
      </c>
      <c r="C1508" s="191" t="s">
        <v>30</v>
      </c>
      <c r="D1508" s="188"/>
    </row>
    <row r="1509" spans="1:3" ht="21" customHeight="1">
      <c r="A1509" s="180" t="s">
        <v>3051</v>
      </c>
      <c r="B1509" s="180" t="s">
        <v>3052</v>
      </c>
      <c r="C1509" s="180" t="s">
        <v>73</v>
      </c>
    </row>
    <row r="1510" spans="1:4" ht="21" customHeight="1">
      <c r="A1510" s="193" t="s">
        <v>3053</v>
      </c>
      <c r="B1510" s="193" t="s">
        <v>3054</v>
      </c>
      <c r="C1510" s="193" t="s">
        <v>73</v>
      </c>
      <c r="D1510" s="194"/>
    </row>
    <row r="1511" spans="1:4" ht="21" customHeight="1">
      <c r="A1511" s="189" t="s">
        <v>3055</v>
      </c>
      <c r="B1511" s="186" t="s">
        <v>3056</v>
      </c>
      <c r="C1511" s="192" t="s">
        <v>188</v>
      </c>
      <c r="D1511" s="188"/>
    </row>
    <row r="1512" spans="1:3" ht="21" customHeight="1">
      <c r="A1512" s="180" t="s">
        <v>3057</v>
      </c>
      <c r="B1512" s="180" t="s">
        <v>3058</v>
      </c>
      <c r="C1512" s="180" t="s">
        <v>27</v>
      </c>
    </row>
    <row r="1513" spans="1:4" ht="21" customHeight="1">
      <c r="A1513" s="190" t="s">
        <v>3059</v>
      </c>
      <c r="B1513" s="63" t="s">
        <v>3060</v>
      </c>
      <c r="C1513" s="191" t="s">
        <v>40</v>
      </c>
      <c r="D1513" s="188"/>
    </row>
    <row r="1514" spans="1:3" ht="21" customHeight="1">
      <c r="A1514" s="180" t="s">
        <v>3061</v>
      </c>
      <c r="B1514" s="180" t="s">
        <v>3062</v>
      </c>
      <c r="C1514" s="180" t="s">
        <v>27</v>
      </c>
    </row>
    <row r="1515" spans="1:3" ht="21" customHeight="1">
      <c r="A1515" s="180" t="s">
        <v>3063</v>
      </c>
      <c r="B1515" s="180" t="s">
        <v>3064</v>
      </c>
      <c r="C1515" s="180" t="s">
        <v>27</v>
      </c>
    </row>
    <row r="1516" spans="1:3" ht="21" customHeight="1">
      <c r="A1516" s="180" t="s">
        <v>3065</v>
      </c>
      <c r="B1516" s="180" t="s">
        <v>3066</v>
      </c>
      <c r="C1516" s="180" t="s">
        <v>27</v>
      </c>
    </row>
    <row r="1517" spans="1:4" ht="21" customHeight="1">
      <c r="A1517" s="190" t="s">
        <v>3067</v>
      </c>
      <c r="B1517" s="63" t="s">
        <v>3068</v>
      </c>
      <c r="C1517" s="191" t="s">
        <v>30</v>
      </c>
      <c r="D1517" s="188"/>
    </row>
    <row r="1518" spans="1:4" ht="21" customHeight="1">
      <c r="A1518" s="190" t="s">
        <v>3069</v>
      </c>
      <c r="B1518" s="63" t="s">
        <v>3070</v>
      </c>
      <c r="C1518" s="191" t="s">
        <v>27</v>
      </c>
      <c r="D1518" s="188"/>
    </row>
    <row r="1519" spans="1:3" ht="21" customHeight="1">
      <c r="A1519" s="180" t="s">
        <v>3071</v>
      </c>
      <c r="B1519" s="180" t="s">
        <v>3072</v>
      </c>
      <c r="C1519" s="180" t="s">
        <v>27</v>
      </c>
    </row>
    <row r="1520" spans="1:3" ht="21" customHeight="1">
      <c r="A1520" s="180" t="s">
        <v>3073</v>
      </c>
      <c r="B1520" s="180" t="s">
        <v>3074</v>
      </c>
      <c r="C1520" s="180" t="s">
        <v>160</v>
      </c>
    </row>
    <row r="1521" spans="1:3" ht="21" customHeight="1">
      <c r="A1521" s="180" t="s">
        <v>3073</v>
      </c>
      <c r="B1521" s="180" t="s">
        <v>3075</v>
      </c>
      <c r="C1521" s="180" t="s">
        <v>160</v>
      </c>
    </row>
    <row r="1522" spans="1:4" ht="21" customHeight="1">
      <c r="A1522" s="190" t="s">
        <v>3076</v>
      </c>
      <c r="B1522" s="63" t="s">
        <v>3077</v>
      </c>
      <c r="C1522" s="191" t="s">
        <v>73</v>
      </c>
      <c r="D1522" s="188"/>
    </row>
    <row r="1523" spans="1:3" ht="21" customHeight="1">
      <c r="A1523" s="180" t="s">
        <v>3078</v>
      </c>
      <c r="B1523" s="180" t="s">
        <v>3079</v>
      </c>
      <c r="C1523" s="180" t="s">
        <v>88</v>
      </c>
    </row>
    <row r="1524" spans="1:4" ht="21" customHeight="1">
      <c r="A1524" s="190" t="s">
        <v>3080</v>
      </c>
      <c r="B1524" s="63" t="s">
        <v>3081</v>
      </c>
      <c r="C1524" s="191" t="s">
        <v>30</v>
      </c>
      <c r="D1524" s="188"/>
    </row>
    <row r="1525" spans="1:3" ht="21" customHeight="1">
      <c r="A1525" s="180" t="s">
        <v>3082</v>
      </c>
      <c r="B1525" s="180" t="s">
        <v>3083</v>
      </c>
      <c r="C1525" s="180" t="s">
        <v>27</v>
      </c>
    </row>
    <row r="1526" spans="1:3" ht="21" customHeight="1">
      <c r="A1526" s="180" t="s">
        <v>3084</v>
      </c>
      <c r="B1526" s="180" t="s">
        <v>3085</v>
      </c>
      <c r="C1526" s="180" t="s">
        <v>116</v>
      </c>
    </row>
    <row r="1527" spans="1:4" ht="21" customHeight="1">
      <c r="A1527" s="189" t="s">
        <v>3086</v>
      </c>
      <c r="B1527" s="186" t="s">
        <v>3087</v>
      </c>
      <c r="C1527" s="192" t="s">
        <v>45</v>
      </c>
      <c r="D1527" s="188"/>
    </row>
    <row r="1528" spans="1:3" ht="21" customHeight="1">
      <c r="A1528" s="180" t="s">
        <v>3088</v>
      </c>
      <c r="B1528" s="180" t="s">
        <v>3089</v>
      </c>
      <c r="C1528" s="180" t="s">
        <v>138</v>
      </c>
    </row>
    <row r="1529" spans="1:4" ht="21" customHeight="1">
      <c r="A1529" s="190" t="s">
        <v>3090</v>
      </c>
      <c r="B1529" s="63" t="s">
        <v>3091</v>
      </c>
      <c r="C1529" s="191" t="s">
        <v>30</v>
      </c>
      <c r="D1529" s="188"/>
    </row>
    <row r="1530" spans="1:4" ht="21" customHeight="1">
      <c r="A1530" s="180" t="s">
        <v>3092</v>
      </c>
      <c r="B1530" s="186" t="s">
        <v>3093</v>
      </c>
      <c r="C1530" s="187" t="s">
        <v>68</v>
      </c>
      <c r="D1530" s="188"/>
    </row>
    <row r="1531" spans="1:3" ht="21" customHeight="1">
      <c r="A1531" s="190" t="s">
        <v>3094</v>
      </c>
      <c r="B1531" s="63" t="s">
        <v>3095</v>
      </c>
      <c r="C1531" s="191" t="s">
        <v>57</v>
      </c>
    </row>
    <row r="1532" spans="1:4" ht="21" customHeight="1">
      <c r="A1532" s="204" t="s">
        <v>3096</v>
      </c>
      <c r="B1532" s="63" t="s">
        <v>3097</v>
      </c>
      <c r="C1532" s="191" t="s">
        <v>30</v>
      </c>
      <c r="D1532" s="188"/>
    </row>
    <row r="1533" spans="1:4" ht="21" customHeight="1">
      <c r="A1533" s="190" t="s">
        <v>3098</v>
      </c>
      <c r="B1533" s="63" t="s">
        <v>3099</v>
      </c>
      <c r="C1533" s="191" t="s">
        <v>123</v>
      </c>
      <c r="D1533" s="188"/>
    </row>
    <row r="1534" spans="1:4" ht="21" customHeight="1">
      <c r="A1534" s="190" t="s">
        <v>3100</v>
      </c>
      <c r="B1534" s="63" t="s">
        <v>3101</v>
      </c>
      <c r="C1534" s="191" t="s">
        <v>30</v>
      </c>
      <c r="D1534" s="188"/>
    </row>
    <row r="1535" spans="1:4" ht="21" customHeight="1">
      <c r="A1535" s="180" t="s">
        <v>3102</v>
      </c>
      <c r="B1535" s="186" t="s">
        <v>3103</v>
      </c>
      <c r="C1535" s="187" t="s">
        <v>68</v>
      </c>
      <c r="D1535" s="188"/>
    </row>
    <row r="1536" spans="1:4" ht="21" customHeight="1">
      <c r="A1536" s="180" t="s">
        <v>3104</v>
      </c>
      <c r="B1536" s="180" t="s">
        <v>3105</v>
      </c>
      <c r="C1536" s="180" t="s">
        <v>31</v>
      </c>
      <c r="D1536" s="188"/>
    </row>
    <row r="1537" spans="1:3" ht="21" customHeight="1">
      <c r="A1537" s="180" t="s">
        <v>3106</v>
      </c>
      <c r="B1537" s="180" t="s">
        <v>3107</v>
      </c>
      <c r="C1537" s="180" t="s">
        <v>17</v>
      </c>
    </row>
    <row r="1538" spans="1:4" ht="21" customHeight="1">
      <c r="A1538" s="189" t="s">
        <v>3108</v>
      </c>
      <c r="B1538" s="186" t="s">
        <v>3109</v>
      </c>
      <c r="C1538" s="192" t="s">
        <v>45</v>
      </c>
      <c r="D1538" s="188"/>
    </row>
    <row r="1539" spans="1:4" ht="21" customHeight="1">
      <c r="A1539" s="180" t="s">
        <v>3110</v>
      </c>
      <c r="B1539" s="186" t="s">
        <v>3111</v>
      </c>
      <c r="C1539" s="187" t="s">
        <v>11</v>
      </c>
      <c r="D1539" s="188"/>
    </row>
    <row r="1540" spans="1:3" ht="21" customHeight="1">
      <c r="A1540" s="180" t="s">
        <v>3112</v>
      </c>
      <c r="B1540" s="180" t="s">
        <v>3113</v>
      </c>
      <c r="C1540" s="180" t="s">
        <v>73</v>
      </c>
    </row>
    <row r="1541" spans="1:3" ht="21" customHeight="1">
      <c r="A1541" s="180" t="s">
        <v>3114</v>
      </c>
      <c r="B1541" s="180" t="s">
        <v>3115</v>
      </c>
      <c r="C1541" s="180" t="s">
        <v>37</v>
      </c>
    </row>
    <row r="1542" spans="1:3" ht="21" customHeight="1">
      <c r="A1542" s="180" t="s">
        <v>3116</v>
      </c>
      <c r="B1542" s="180" t="s">
        <v>3117</v>
      </c>
      <c r="C1542" s="180" t="s">
        <v>123</v>
      </c>
    </row>
    <row r="1543" spans="1:4" ht="21" customHeight="1">
      <c r="A1543" s="189" t="s">
        <v>3118</v>
      </c>
      <c r="B1543" s="186" t="s">
        <v>3119</v>
      </c>
      <c r="C1543" s="192" t="s">
        <v>45</v>
      </c>
      <c r="D1543" s="188"/>
    </row>
    <row r="1544" spans="1:3" ht="21" customHeight="1">
      <c r="A1544" s="180" t="s">
        <v>3120</v>
      </c>
      <c r="B1544" s="180" t="s">
        <v>3121</v>
      </c>
      <c r="C1544" s="180" t="s">
        <v>73</v>
      </c>
    </row>
    <row r="1545" spans="1:4" ht="21" customHeight="1">
      <c r="A1545" s="190" t="s">
        <v>3122</v>
      </c>
      <c r="B1545" s="63" t="s">
        <v>3123</v>
      </c>
      <c r="C1545" s="191" t="s">
        <v>17</v>
      </c>
      <c r="D1545" s="188"/>
    </row>
    <row r="1546" spans="1:4" ht="21" customHeight="1">
      <c r="A1546" s="204" t="s">
        <v>3124</v>
      </c>
      <c r="B1546" s="63" t="s">
        <v>3125</v>
      </c>
      <c r="C1546" s="191" t="s">
        <v>73</v>
      </c>
      <c r="D1546" s="188"/>
    </row>
    <row r="1547" spans="1:4" ht="21" customHeight="1">
      <c r="A1547" s="180" t="s">
        <v>3126</v>
      </c>
      <c r="B1547" s="186" t="s">
        <v>3127</v>
      </c>
      <c r="C1547" s="187" t="s">
        <v>274</v>
      </c>
      <c r="D1547" s="188"/>
    </row>
    <row r="1548" spans="1:4" ht="21" customHeight="1">
      <c r="A1548" s="190" t="s">
        <v>3128</v>
      </c>
      <c r="B1548" s="63" t="s">
        <v>3129</v>
      </c>
      <c r="C1548" s="191" t="s">
        <v>73</v>
      </c>
      <c r="D1548" s="188"/>
    </row>
    <row r="1549" spans="1:4" ht="21" customHeight="1">
      <c r="A1549" s="190" t="s">
        <v>3130</v>
      </c>
      <c r="B1549" s="63" t="s">
        <v>3131</v>
      </c>
      <c r="C1549" s="191" t="s">
        <v>30</v>
      </c>
      <c r="D1549" s="188"/>
    </row>
    <row r="1550" spans="1:4" ht="21" customHeight="1">
      <c r="A1550" s="180" t="s">
        <v>3132</v>
      </c>
      <c r="B1550" s="180" t="s">
        <v>3133</v>
      </c>
      <c r="C1550" s="180" t="s">
        <v>116</v>
      </c>
      <c r="D1550" s="188"/>
    </row>
    <row r="1551" spans="1:4" ht="21" customHeight="1">
      <c r="A1551" s="190" t="s">
        <v>3134</v>
      </c>
      <c r="B1551" s="63" t="s">
        <v>3135</v>
      </c>
      <c r="C1551" s="191" t="s">
        <v>27</v>
      </c>
      <c r="D1551" s="188"/>
    </row>
    <row r="1552" spans="1:4" ht="21" customHeight="1">
      <c r="A1552" s="189" t="s">
        <v>3136</v>
      </c>
      <c r="B1552" s="186" t="s">
        <v>3137</v>
      </c>
      <c r="C1552" s="192" t="s">
        <v>188</v>
      </c>
      <c r="D1552" s="188"/>
    </row>
    <row r="1553" spans="1:4" ht="21" customHeight="1">
      <c r="A1553" s="190" t="s">
        <v>3138</v>
      </c>
      <c r="B1553" s="63" t="s">
        <v>3139</v>
      </c>
      <c r="C1553" s="191" t="s">
        <v>123</v>
      </c>
      <c r="D1553" s="188"/>
    </row>
    <row r="1554" spans="1:4" ht="21" customHeight="1">
      <c r="A1554" s="180" t="s">
        <v>3140</v>
      </c>
      <c r="B1554" s="180" t="s">
        <v>3141</v>
      </c>
      <c r="C1554" s="180" t="s">
        <v>31</v>
      </c>
      <c r="D1554" s="188"/>
    </row>
    <row r="1555" spans="1:4" ht="21" customHeight="1">
      <c r="A1555" s="180" t="s">
        <v>3142</v>
      </c>
      <c r="B1555" s="180" t="s">
        <v>3143</v>
      </c>
      <c r="C1555" s="180" t="s">
        <v>85</v>
      </c>
      <c r="D1555" s="188"/>
    </row>
    <row r="1556" spans="1:4" ht="21" customHeight="1">
      <c r="A1556" s="180" t="s">
        <v>3144</v>
      </c>
      <c r="B1556" s="186" t="s">
        <v>3145</v>
      </c>
      <c r="C1556" s="187" t="s">
        <v>24</v>
      </c>
      <c r="D1556" s="188"/>
    </row>
    <row r="1557" spans="1:3" ht="21" customHeight="1">
      <c r="A1557" s="180" t="s">
        <v>3146</v>
      </c>
      <c r="B1557" s="180" t="s">
        <v>3147</v>
      </c>
      <c r="C1557" s="180" t="s">
        <v>88</v>
      </c>
    </row>
    <row r="1558" spans="1:4" ht="21" customHeight="1">
      <c r="A1558" s="180" t="s">
        <v>3148</v>
      </c>
      <c r="B1558" s="186" t="s">
        <v>3149</v>
      </c>
      <c r="C1558" s="187" t="s">
        <v>11</v>
      </c>
      <c r="D1558" s="188"/>
    </row>
    <row r="1559" spans="1:3" ht="21" customHeight="1">
      <c r="A1559" s="180" t="s">
        <v>3150</v>
      </c>
      <c r="B1559" s="180" t="s">
        <v>3151</v>
      </c>
      <c r="C1559" s="180" t="s">
        <v>106</v>
      </c>
    </row>
    <row r="1560" spans="1:3" ht="21" customHeight="1">
      <c r="A1560" s="180" t="s">
        <v>3152</v>
      </c>
      <c r="B1560" s="180" t="s">
        <v>3153</v>
      </c>
      <c r="C1560" s="180" t="s">
        <v>992</v>
      </c>
    </row>
    <row r="1561" spans="1:4" ht="21" customHeight="1">
      <c r="A1561" s="190" t="s">
        <v>3154</v>
      </c>
      <c r="B1561" s="63" t="s">
        <v>3155</v>
      </c>
      <c r="C1561" s="191" t="s">
        <v>103</v>
      </c>
      <c r="D1561" s="188"/>
    </row>
    <row r="1562" spans="1:4" ht="21" customHeight="1">
      <c r="A1562" s="189" t="s">
        <v>3156</v>
      </c>
      <c r="B1562" s="189" t="s">
        <v>3157</v>
      </c>
      <c r="C1562" s="192" t="s">
        <v>157</v>
      </c>
      <c r="D1562" s="188"/>
    </row>
    <row r="1563" spans="1:3" ht="21" customHeight="1">
      <c r="A1563" s="180" t="s">
        <v>3158</v>
      </c>
      <c r="B1563" s="180" t="s">
        <v>3159</v>
      </c>
      <c r="C1563" s="180" t="s">
        <v>111</v>
      </c>
    </row>
    <row r="1564" spans="1:3" ht="21" customHeight="1">
      <c r="A1564" s="180" t="s">
        <v>3160</v>
      </c>
      <c r="B1564" s="180" t="s">
        <v>3161</v>
      </c>
      <c r="C1564" s="180" t="s">
        <v>73</v>
      </c>
    </row>
    <row r="1565" spans="1:4" ht="21" customHeight="1">
      <c r="A1565" s="180" t="s">
        <v>3162</v>
      </c>
      <c r="B1565" s="180" t="s">
        <v>3163</v>
      </c>
      <c r="C1565" s="180" t="s">
        <v>31</v>
      </c>
      <c r="D1565" s="188"/>
    </row>
    <row r="1566" spans="1:4" ht="21" customHeight="1">
      <c r="A1566" s="189" t="s">
        <v>3164</v>
      </c>
      <c r="B1566" s="186" t="s">
        <v>3165</v>
      </c>
      <c r="C1566" s="192" t="s">
        <v>157</v>
      </c>
      <c r="D1566" s="188"/>
    </row>
    <row r="1567" spans="1:4" ht="21" customHeight="1">
      <c r="A1567" s="189" t="s">
        <v>3166</v>
      </c>
      <c r="B1567" s="186" t="s">
        <v>3167</v>
      </c>
      <c r="C1567" s="187" t="s">
        <v>68</v>
      </c>
      <c r="D1567" s="188"/>
    </row>
    <row r="1568" spans="1:4" ht="21" customHeight="1">
      <c r="A1568" s="190" t="s">
        <v>3168</v>
      </c>
      <c r="B1568" s="63" t="s">
        <v>3169</v>
      </c>
      <c r="C1568" s="191" t="s">
        <v>30</v>
      </c>
      <c r="D1568" s="188"/>
    </row>
    <row r="1569" spans="1:3" ht="21" customHeight="1">
      <c r="A1569" s="180" t="s">
        <v>3170</v>
      </c>
      <c r="B1569" s="180" t="s">
        <v>3169</v>
      </c>
      <c r="C1569" s="180" t="s">
        <v>782</v>
      </c>
    </row>
    <row r="1570" spans="1:3" ht="21" customHeight="1">
      <c r="A1570" s="180" t="s">
        <v>3171</v>
      </c>
      <c r="B1570" s="180" t="s">
        <v>3172</v>
      </c>
      <c r="C1570" s="180" t="s">
        <v>123</v>
      </c>
    </row>
    <row r="1571" spans="1:4" ht="21" customHeight="1">
      <c r="A1571" s="190" t="s">
        <v>3173</v>
      </c>
      <c r="B1571" s="63" t="s">
        <v>3174</v>
      </c>
      <c r="C1571" s="191" t="s">
        <v>17</v>
      </c>
      <c r="D1571" s="188"/>
    </row>
    <row r="1572" spans="1:4" ht="21" customHeight="1">
      <c r="A1572" s="190" t="s">
        <v>3175</v>
      </c>
      <c r="B1572" s="63" t="s">
        <v>3176</v>
      </c>
      <c r="C1572" s="191" t="s">
        <v>73</v>
      </c>
      <c r="D1572" s="188"/>
    </row>
    <row r="1573" spans="1:4" ht="21" customHeight="1">
      <c r="A1573" s="189" t="s">
        <v>3177</v>
      </c>
      <c r="B1573" s="186" t="s">
        <v>3178</v>
      </c>
      <c r="C1573" s="192" t="s">
        <v>157</v>
      </c>
      <c r="D1573" s="188"/>
    </row>
    <row r="1574" spans="1:4" ht="21" customHeight="1">
      <c r="A1574" s="180" t="s">
        <v>3179</v>
      </c>
      <c r="B1574" s="186" t="s">
        <v>3180</v>
      </c>
      <c r="C1574" s="187" t="s">
        <v>11</v>
      </c>
      <c r="D1574" s="188"/>
    </row>
    <row r="1575" spans="1:3" ht="21" customHeight="1">
      <c r="A1575" s="180" t="s">
        <v>3181</v>
      </c>
      <c r="B1575" s="180" t="s">
        <v>3182</v>
      </c>
      <c r="C1575" s="180" t="s">
        <v>88</v>
      </c>
    </row>
    <row r="1576" spans="1:4" ht="21" customHeight="1">
      <c r="A1576" s="190" t="s">
        <v>3183</v>
      </c>
      <c r="B1576" s="63" t="s">
        <v>3184</v>
      </c>
      <c r="C1576" s="191" t="s">
        <v>30</v>
      </c>
      <c r="D1576" s="188"/>
    </row>
    <row r="1577" spans="1:3" ht="21" customHeight="1">
      <c r="A1577" s="180" t="s">
        <v>3185</v>
      </c>
      <c r="B1577" s="180" t="s">
        <v>3186</v>
      </c>
      <c r="C1577" s="180" t="s">
        <v>73</v>
      </c>
    </row>
    <row r="1578" spans="1:4" ht="21" customHeight="1">
      <c r="A1578" s="189" t="s">
        <v>3187</v>
      </c>
      <c r="B1578" s="186" t="s">
        <v>3188</v>
      </c>
      <c r="C1578" s="192" t="s">
        <v>157</v>
      </c>
      <c r="D1578" s="188"/>
    </row>
    <row r="1579" spans="1:3" ht="21" customHeight="1">
      <c r="A1579" s="180" t="s">
        <v>3189</v>
      </c>
      <c r="B1579" s="180" t="s">
        <v>3190</v>
      </c>
      <c r="C1579" s="180" t="s">
        <v>88</v>
      </c>
    </row>
    <row r="1580" spans="1:4" ht="21" customHeight="1">
      <c r="A1580" s="190" t="s">
        <v>3191</v>
      </c>
      <c r="B1580" s="63" t="s">
        <v>3192</v>
      </c>
      <c r="C1580" s="191" t="s">
        <v>73</v>
      </c>
      <c r="D1580" s="188"/>
    </row>
    <row r="1581" spans="1:4" ht="21" customHeight="1">
      <c r="A1581" s="180" t="s">
        <v>3193</v>
      </c>
      <c r="B1581" s="186" t="s">
        <v>3194</v>
      </c>
      <c r="C1581" s="187" t="s">
        <v>68</v>
      </c>
      <c r="D1581" s="188"/>
    </row>
    <row r="1582" spans="1:3" ht="21" customHeight="1">
      <c r="A1582" s="180" t="s">
        <v>3195</v>
      </c>
      <c r="B1582" s="180" t="s">
        <v>3196</v>
      </c>
      <c r="C1582" s="180" t="s">
        <v>85</v>
      </c>
    </row>
    <row r="1583" spans="1:3" ht="21" customHeight="1">
      <c r="A1583" s="180" t="s">
        <v>3197</v>
      </c>
      <c r="B1583" s="180" t="s">
        <v>3198</v>
      </c>
      <c r="C1583" s="180" t="s">
        <v>85</v>
      </c>
    </row>
    <row r="1584" spans="1:4" ht="21" customHeight="1">
      <c r="A1584" s="180" t="s">
        <v>3199</v>
      </c>
      <c r="B1584" s="186" t="s">
        <v>3200</v>
      </c>
      <c r="C1584" s="187" t="s">
        <v>68</v>
      </c>
      <c r="D1584" s="188"/>
    </row>
    <row r="1585" spans="1:4" ht="21" customHeight="1">
      <c r="A1585" s="180" t="s">
        <v>3201</v>
      </c>
      <c r="B1585" s="186" t="s">
        <v>3202</v>
      </c>
      <c r="C1585" s="187" t="s">
        <v>274</v>
      </c>
      <c r="D1585" s="188"/>
    </row>
    <row r="1586" spans="1:4" ht="21" customHeight="1">
      <c r="A1586" s="190" t="s">
        <v>3203</v>
      </c>
      <c r="B1586" s="63" t="s">
        <v>3204</v>
      </c>
      <c r="C1586" s="191" t="s">
        <v>17</v>
      </c>
      <c r="D1586" s="188"/>
    </row>
    <row r="1587" spans="1:3" ht="21" customHeight="1">
      <c r="A1587" s="180" t="s">
        <v>3205</v>
      </c>
      <c r="B1587" s="180" t="s">
        <v>3206</v>
      </c>
      <c r="C1587" s="180" t="s">
        <v>34</v>
      </c>
    </row>
    <row r="1588" spans="1:4" ht="21" customHeight="1">
      <c r="A1588" s="180" t="s">
        <v>3207</v>
      </c>
      <c r="B1588" s="180" t="s">
        <v>3208</v>
      </c>
      <c r="C1588" s="180" t="s">
        <v>14</v>
      </c>
      <c r="D1588" s="188"/>
    </row>
    <row r="1589" spans="1:4" ht="21" customHeight="1">
      <c r="A1589" s="190" t="s">
        <v>3209</v>
      </c>
      <c r="B1589" s="63" t="s">
        <v>3210</v>
      </c>
      <c r="C1589" s="191" t="s">
        <v>123</v>
      </c>
      <c r="D1589" s="188"/>
    </row>
    <row r="1590" spans="1:4" ht="21" customHeight="1">
      <c r="A1590" s="190" t="s">
        <v>3211</v>
      </c>
      <c r="B1590" s="63" t="s">
        <v>3212</v>
      </c>
      <c r="C1590" s="191" t="s">
        <v>27</v>
      </c>
      <c r="D1590" s="188"/>
    </row>
    <row r="1591" spans="1:4" ht="21" customHeight="1">
      <c r="A1591" s="190" t="s">
        <v>3213</v>
      </c>
      <c r="B1591" s="63" t="s">
        <v>3214</v>
      </c>
      <c r="C1591" s="191" t="s">
        <v>27</v>
      </c>
      <c r="D1591" s="188"/>
    </row>
    <row r="1592" spans="1:4" ht="21" customHeight="1">
      <c r="A1592" s="180" t="s">
        <v>3215</v>
      </c>
      <c r="B1592" s="180" t="s">
        <v>3216</v>
      </c>
      <c r="C1592" s="180" t="s">
        <v>17</v>
      </c>
      <c r="D1592" s="188"/>
    </row>
    <row r="1593" spans="1:4" ht="21" customHeight="1">
      <c r="A1593" s="190" t="s">
        <v>3217</v>
      </c>
      <c r="B1593" s="63" t="s">
        <v>3218</v>
      </c>
      <c r="C1593" s="191" t="s">
        <v>30</v>
      </c>
      <c r="D1593" s="188"/>
    </row>
    <row r="1594" spans="1:3" ht="21" customHeight="1">
      <c r="A1594" s="180" t="s">
        <v>3219</v>
      </c>
      <c r="B1594" s="180" t="s">
        <v>3220</v>
      </c>
      <c r="C1594" s="180" t="s">
        <v>111</v>
      </c>
    </row>
    <row r="1595" spans="1:3" ht="21" customHeight="1">
      <c r="A1595" s="180" t="s">
        <v>3221</v>
      </c>
      <c r="B1595" s="180" t="s">
        <v>3222</v>
      </c>
      <c r="C1595" s="180" t="s">
        <v>27</v>
      </c>
    </row>
    <row r="1596" spans="1:3" ht="21" customHeight="1">
      <c r="A1596" s="196" t="s">
        <v>3223</v>
      </c>
      <c r="B1596" s="196" t="s">
        <v>3224</v>
      </c>
      <c r="C1596" s="180" t="s">
        <v>57</v>
      </c>
    </row>
    <row r="1597" spans="1:4" ht="21" customHeight="1">
      <c r="A1597" s="180" t="s">
        <v>3225</v>
      </c>
      <c r="B1597" s="186" t="s">
        <v>3226</v>
      </c>
      <c r="C1597" s="187" t="s">
        <v>274</v>
      </c>
      <c r="D1597" s="188"/>
    </row>
    <row r="1598" spans="1:4" ht="21" customHeight="1">
      <c r="A1598" s="189" t="s">
        <v>3227</v>
      </c>
      <c r="B1598" s="186" t="s">
        <v>3228</v>
      </c>
      <c r="C1598" s="192" t="s">
        <v>242</v>
      </c>
      <c r="D1598" s="188"/>
    </row>
    <row r="1599" spans="1:4" ht="21" customHeight="1">
      <c r="A1599" s="189" t="s">
        <v>3229</v>
      </c>
      <c r="B1599" s="186" t="s">
        <v>3230</v>
      </c>
      <c r="C1599" s="192" t="s">
        <v>45</v>
      </c>
      <c r="D1599" s="188"/>
    </row>
    <row r="1600" spans="1:4" ht="21" customHeight="1">
      <c r="A1600" s="189" t="s">
        <v>3231</v>
      </c>
      <c r="B1600" s="186" t="s">
        <v>3232</v>
      </c>
      <c r="C1600" s="192" t="s">
        <v>157</v>
      </c>
      <c r="D1600" s="188"/>
    </row>
    <row r="1601" spans="1:4" ht="21" customHeight="1">
      <c r="A1601" s="180" t="s">
        <v>3233</v>
      </c>
      <c r="B1601" s="186" t="s">
        <v>3234</v>
      </c>
      <c r="C1601" s="187" t="s">
        <v>274</v>
      </c>
      <c r="D1601" s="188"/>
    </row>
    <row r="1602" spans="1:4" ht="21" customHeight="1">
      <c r="A1602" s="190" t="s">
        <v>3235</v>
      </c>
      <c r="B1602" s="63" t="s">
        <v>3236</v>
      </c>
      <c r="C1602" s="191" t="s">
        <v>27</v>
      </c>
      <c r="D1602" s="188"/>
    </row>
    <row r="1603" spans="1:4" ht="21" customHeight="1">
      <c r="A1603" s="190" t="s">
        <v>3237</v>
      </c>
      <c r="B1603" s="63" t="s">
        <v>3238</v>
      </c>
      <c r="C1603" s="191" t="s">
        <v>30</v>
      </c>
      <c r="D1603" s="188"/>
    </row>
    <row r="1604" spans="1:3" ht="21" customHeight="1">
      <c r="A1604" s="180" t="s">
        <v>3239</v>
      </c>
      <c r="B1604" s="180" t="s">
        <v>3240</v>
      </c>
      <c r="C1604" s="180" t="s">
        <v>57</v>
      </c>
    </row>
    <row r="1605" spans="1:4" ht="21" customHeight="1">
      <c r="A1605" s="180" t="s">
        <v>3241</v>
      </c>
      <c r="B1605" s="186" t="s">
        <v>3242</v>
      </c>
      <c r="C1605" s="187" t="s">
        <v>242</v>
      </c>
      <c r="D1605" s="188"/>
    </row>
    <row r="1606" spans="1:3" ht="21" customHeight="1">
      <c r="A1606" s="203" t="s">
        <v>3243</v>
      </c>
      <c r="B1606" s="203" t="s">
        <v>3244</v>
      </c>
      <c r="C1606" s="203" t="s">
        <v>992</v>
      </c>
    </row>
    <row r="1607" spans="1:3" ht="21" customHeight="1">
      <c r="A1607" s="203" t="s">
        <v>3245</v>
      </c>
      <c r="B1607" s="203" t="s">
        <v>3246</v>
      </c>
      <c r="C1607" s="180" t="s">
        <v>992</v>
      </c>
    </row>
    <row r="1608" spans="1:4" ht="21" customHeight="1">
      <c r="A1608" s="190" t="s">
        <v>3247</v>
      </c>
      <c r="B1608" s="63" t="s">
        <v>3248</v>
      </c>
      <c r="C1608" s="191" t="s">
        <v>17</v>
      </c>
      <c r="D1608" s="188"/>
    </row>
    <row r="1609" spans="1:4" ht="21" customHeight="1">
      <c r="A1609" s="180" t="s">
        <v>3249</v>
      </c>
      <c r="B1609" s="186" t="s">
        <v>3250</v>
      </c>
      <c r="C1609" s="187" t="s">
        <v>11</v>
      </c>
      <c r="D1609" s="188"/>
    </row>
    <row r="1610" spans="1:4" ht="21" customHeight="1">
      <c r="A1610" s="190" t="s">
        <v>3251</v>
      </c>
      <c r="B1610" s="63" t="s">
        <v>3252</v>
      </c>
      <c r="C1610" s="191" t="s">
        <v>30</v>
      </c>
      <c r="D1610" s="188"/>
    </row>
    <row r="1611" spans="1:3" ht="21" customHeight="1">
      <c r="A1611" s="180" t="s">
        <v>3253</v>
      </c>
      <c r="B1611" s="180" t="s">
        <v>3254</v>
      </c>
      <c r="C1611" s="180" t="s">
        <v>116</v>
      </c>
    </row>
    <row r="1612" spans="1:4" ht="21" customHeight="1">
      <c r="A1612" s="190" t="s">
        <v>3255</v>
      </c>
      <c r="B1612" s="63" t="s">
        <v>3256</v>
      </c>
      <c r="C1612" s="191" t="s">
        <v>30</v>
      </c>
      <c r="D1612" s="188"/>
    </row>
    <row r="1613" spans="1:4" ht="21" customHeight="1">
      <c r="A1613" s="190" t="s">
        <v>3257</v>
      </c>
      <c r="B1613" s="63" t="s">
        <v>3258</v>
      </c>
      <c r="C1613" s="191" t="s">
        <v>30</v>
      </c>
      <c r="D1613" s="188"/>
    </row>
    <row r="1614" spans="1:3" ht="21" customHeight="1">
      <c r="A1614" s="197" t="s">
        <v>3259</v>
      </c>
      <c r="B1614" s="180" t="s">
        <v>3260</v>
      </c>
      <c r="C1614" s="180" t="s">
        <v>65</v>
      </c>
    </row>
    <row r="1615" spans="1:4" ht="21" customHeight="1">
      <c r="A1615" s="189" t="s">
        <v>3261</v>
      </c>
      <c r="B1615" s="186" t="s">
        <v>3262</v>
      </c>
      <c r="C1615" s="192" t="s">
        <v>45</v>
      </c>
      <c r="D1615" s="188"/>
    </row>
    <row r="1616" spans="1:4" ht="21" customHeight="1">
      <c r="A1616" s="189" t="s">
        <v>3263</v>
      </c>
      <c r="B1616" s="186" t="s">
        <v>3264</v>
      </c>
      <c r="C1616" s="192" t="s">
        <v>188</v>
      </c>
      <c r="D1616" s="188"/>
    </row>
    <row r="1617" spans="1:3" ht="21" customHeight="1">
      <c r="A1617" s="180" t="s">
        <v>3265</v>
      </c>
      <c r="B1617" s="180" t="s">
        <v>3266</v>
      </c>
      <c r="C1617" s="180" t="s">
        <v>88</v>
      </c>
    </row>
    <row r="1618" spans="1:4" ht="21" customHeight="1">
      <c r="A1618" s="180" t="s">
        <v>3267</v>
      </c>
      <c r="B1618" s="186" t="s">
        <v>3268</v>
      </c>
      <c r="C1618" s="187" t="s">
        <v>274</v>
      </c>
      <c r="D1618" s="188"/>
    </row>
    <row r="1619" spans="1:4" ht="21" customHeight="1">
      <c r="A1619" s="180" t="s">
        <v>3269</v>
      </c>
      <c r="B1619" s="186" t="s">
        <v>3270</v>
      </c>
      <c r="C1619" s="187" t="s">
        <v>3271</v>
      </c>
      <c r="D1619" s="188"/>
    </row>
    <row r="1620" spans="1:3" ht="21" customHeight="1">
      <c r="A1620" s="180" t="s">
        <v>3272</v>
      </c>
      <c r="B1620" s="180" t="s">
        <v>3273</v>
      </c>
      <c r="C1620" s="180" t="s">
        <v>992</v>
      </c>
    </row>
    <row r="1621" spans="1:3" ht="21" customHeight="1">
      <c r="A1621" s="180" t="s">
        <v>3274</v>
      </c>
      <c r="B1621" s="180" t="s">
        <v>3275</v>
      </c>
      <c r="C1621" s="180" t="s">
        <v>160</v>
      </c>
    </row>
    <row r="1622" spans="1:3" ht="21" customHeight="1">
      <c r="A1622" s="180" t="s">
        <v>3276</v>
      </c>
      <c r="B1622" s="180" t="s">
        <v>3277</v>
      </c>
      <c r="C1622" s="180" t="s">
        <v>14</v>
      </c>
    </row>
    <row r="1623" spans="1:3" ht="21" customHeight="1">
      <c r="A1623" s="180" t="s">
        <v>3278</v>
      </c>
      <c r="B1623" s="180" t="s">
        <v>3279</v>
      </c>
      <c r="C1623" s="180" t="s">
        <v>76</v>
      </c>
    </row>
    <row r="1624" spans="1:3" ht="21" customHeight="1">
      <c r="A1624" s="180" t="s">
        <v>3280</v>
      </c>
      <c r="B1624" s="180" t="s">
        <v>3281</v>
      </c>
      <c r="C1624" s="180" t="s">
        <v>752</v>
      </c>
    </row>
    <row r="1625" spans="1:3" ht="21" customHeight="1">
      <c r="A1625" s="180" t="s">
        <v>3282</v>
      </c>
      <c r="B1625" s="180" t="s">
        <v>3283</v>
      </c>
      <c r="C1625" s="180" t="s">
        <v>1066</v>
      </c>
    </row>
    <row r="1626" spans="1:3" ht="21" customHeight="1">
      <c r="A1626" s="180" t="s">
        <v>3284</v>
      </c>
      <c r="B1626" s="180" t="s">
        <v>3285</v>
      </c>
      <c r="C1626" s="180" t="s">
        <v>14</v>
      </c>
    </row>
    <row r="1627" spans="1:3" ht="21" customHeight="1">
      <c r="A1627" s="180" t="s">
        <v>3286</v>
      </c>
      <c r="B1627" s="180" t="s">
        <v>3287</v>
      </c>
      <c r="C1627" s="180" t="s">
        <v>3288</v>
      </c>
    </row>
    <row r="1628" spans="1:3" ht="21" customHeight="1">
      <c r="A1628" s="180" t="s">
        <v>3289</v>
      </c>
      <c r="B1628" s="180" t="s">
        <v>3290</v>
      </c>
      <c r="C1628" s="180" t="s">
        <v>76</v>
      </c>
    </row>
    <row r="1629" spans="1:3" ht="21" customHeight="1">
      <c r="A1629" s="180" t="s">
        <v>3291</v>
      </c>
      <c r="B1629" s="180" t="s">
        <v>3292</v>
      </c>
      <c r="C1629" s="180" t="s">
        <v>76</v>
      </c>
    </row>
    <row r="1630" spans="1:3" ht="21" customHeight="1">
      <c r="A1630" s="180" t="s">
        <v>3293</v>
      </c>
      <c r="B1630" s="180" t="s">
        <v>3294</v>
      </c>
      <c r="C1630" s="180" t="s">
        <v>76</v>
      </c>
    </row>
  </sheetData>
  <autoFilter ref="A1:D1631"/>
  <conditionalFormatting sqref="A13:B13">
    <cfRule type="duplicateValues" priority="456" dxfId="824">
      <formula>AND(COUNTIF($A$13:$B$13,A13)&gt;1,NOT(ISBLANK(A13)))</formula>
    </cfRule>
    <cfRule type="duplicateValues" priority="457" dxfId="824">
      <formula>AND(COUNTIF($A$13:$B$13,A13)&gt;1,NOT(ISBLANK(A13)))</formula>
    </cfRule>
  </conditionalFormatting>
  <conditionalFormatting sqref="A197:B197">
    <cfRule type="duplicateValues" priority="14" dxfId="824">
      <formula>AND(COUNTIF($A$197:$B$197,A197)&gt;1,NOT(ISBLANK(A197)))</formula>
    </cfRule>
    <cfRule type="duplicateValues" priority="15" dxfId="824">
      <formula>AND(COUNTIF($A$197:$B$197,A197)&gt;1,NOT(ISBLANK(A197)))</formula>
    </cfRule>
  </conditionalFormatting>
  <conditionalFormatting sqref="A527">
    <cfRule type="duplicateValues" priority="412" dxfId="824">
      <formula>AND(COUNTIF($A$527:$A$527,A527)&gt;1,NOT(ISBLANK(A527)))</formula>
    </cfRule>
    <cfRule type="duplicateValues" priority="413" dxfId="824">
      <formula>AND(COUNTIF($A$527:$A$527,A527)&gt;1,NOT(ISBLANK(A527)))</formula>
    </cfRule>
    <cfRule type="duplicateValues" priority="414" dxfId="824">
      <formula>AND(COUNTIF($A$527:$A$527,A527)&gt;1,NOT(ISBLANK(A527)))</formula>
    </cfRule>
    <cfRule type="duplicateValues" priority="415" dxfId="824">
      <formula>AND(COUNTIF($A$527:$A$527,A527)&gt;1,NOT(ISBLANK(A527)))</formula>
    </cfRule>
  </conditionalFormatting>
  <conditionalFormatting sqref="A542">
    <cfRule type="duplicateValues" priority="426" dxfId="824">
      <formula>AND(COUNTIF($A$542:$A$542,A542)&gt;1,NOT(ISBLANK(A542)))</formula>
    </cfRule>
  </conditionalFormatting>
  <conditionalFormatting sqref="A544">
    <cfRule type="duplicateValues" priority="384" dxfId="824">
      <formula>AND(COUNTIF($A$544:$A$544,A544)&gt;1,NOT(ISBLANK(A544)))</formula>
    </cfRule>
  </conditionalFormatting>
  <conditionalFormatting sqref="A545">
    <cfRule type="duplicateValues" priority="383" dxfId="824">
      <formula>AND(COUNTIF($A$545:$A$545,A545)&gt;1,NOT(ISBLANK(A545)))</formula>
    </cfRule>
  </conditionalFormatting>
  <conditionalFormatting sqref="A546">
    <cfRule type="duplicateValues" priority="382" dxfId="824">
      <formula>AND(COUNTIF($A$546:$A$546,A546)&gt;1,NOT(ISBLANK(A546)))</formula>
    </cfRule>
  </conditionalFormatting>
  <conditionalFormatting sqref="A548">
    <cfRule type="duplicateValues" priority="362" dxfId="824">
      <formula>AND(COUNTIF($A$548:$A$548,A548)&gt;1,NOT(ISBLANK(A548)))</formula>
    </cfRule>
  </conditionalFormatting>
  <conditionalFormatting sqref="A549">
    <cfRule type="duplicateValues" priority="357" dxfId="824">
      <formula>AND(COUNTIF($A$549:$A$549,A549)&gt;1,NOT(ISBLANK(A549)))</formula>
    </cfRule>
    <cfRule type="duplicateValues" priority="358" dxfId="824">
      <formula>AND(COUNTIF($A$549:$A$549,A549)&gt;1,NOT(ISBLANK(A549)))</formula>
    </cfRule>
    <cfRule type="duplicateValues" priority="359" dxfId="824">
      <formula>AND(COUNTIF($A$549:$A$549,A549)&gt;1,NOT(ISBLANK(A549)))</formula>
    </cfRule>
    <cfRule type="duplicateValues" priority="360" dxfId="824">
      <formula>AND(COUNTIF($A$549:$A$549,A549)&gt;1,NOT(ISBLANK(A549)))</formula>
    </cfRule>
  </conditionalFormatting>
  <conditionalFormatting sqref="A550">
    <cfRule type="duplicateValues" priority="336" dxfId="824">
      <formula>AND(COUNTIF($A$550:$A$550,A550)&gt;1,NOT(ISBLANK(A550)))</formula>
    </cfRule>
    <cfRule type="duplicateValues" priority="337" dxfId="824">
      <formula>AND(COUNTIF($A$550:$A$550,A550)&gt;1,NOT(ISBLANK(A550)))</formula>
    </cfRule>
    <cfRule type="duplicateValues" priority="338" dxfId="824">
      <formula>AND(COUNTIF($A$550:$A$550,A550)&gt;1,NOT(ISBLANK(A550)))</formula>
    </cfRule>
    <cfRule type="duplicateValues" priority="339" dxfId="824">
      <formula>AND(COUNTIF($A$550:$A$550,A550)&gt;1,NOT(ISBLANK(A550)))</formula>
    </cfRule>
  </conditionalFormatting>
  <conditionalFormatting sqref="A554">
    <cfRule type="duplicateValues" priority="284" dxfId="824">
      <formula>AND(COUNTIF($A$554:$A$554,A554)&gt;1,NOT(ISBLANK(A554)))</formula>
    </cfRule>
  </conditionalFormatting>
  <conditionalFormatting sqref="A557">
    <cfRule type="duplicateValues" priority="269" dxfId="824">
      <formula>AND(COUNTIF($A$557:$A$557,A557)&gt;1,NOT(ISBLANK(A557)))</formula>
    </cfRule>
  </conditionalFormatting>
  <conditionalFormatting sqref="A559">
    <cfRule type="duplicateValues" priority="237" dxfId="824">
      <formula>AND(COUNTIF($A$559:$A$559,A559)&gt;1,NOT(ISBLANK(A559)))</formula>
    </cfRule>
  </conditionalFormatting>
  <conditionalFormatting sqref="A560">
    <cfRule type="duplicateValues" priority="217" dxfId="824">
      <formula>AND(COUNTIF($A$560:$A$560,A560)&gt;1,NOT(ISBLANK(A560)))</formula>
    </cfRule>
  </conditionalFormatting>
  <conditionalFormatting sqref="A563">
    <cfRule type="duplicateValues" priority="205" dxfId="824">
      <formula>AND(COUNTIF($A$563:$A$563,A563)&gt;1,NOT(ISBLANK(A563)))</formula>
    </cfRule>
  </conditionalFormatting>
  <conditionalFormatting sqref="A564">
    <cfRule type="duplicateValues" priority="183" dxfId="824">
      <formula>AND(COUNTIF($A$564:$A$564,A564)&gt;1,NOT(ISBLANK(A564)))</formula>
    </cfRule>
    <cfRule type="duplicateValues" priority="184" dxfId="824">
      <formula>AND(COUNTIF($A$564:$A$564,A564)&gt;1,NOT(ISBLANK(A564)))</formula>
    </cfRule>
  </conditionalFormatting>
  <conditionalFormatting sqref="A565">
    <cfRule type="duplicateValues" priority="129" dxfId="824">
      <formula>AND(COUNTIF($A$565:$A$565,A565)&gt;1,NOT(ISBLANK(A565)))</formula>
    </cfRule>
    <cfRule type="duplicateValues" priority="130" dxfId="824">
      <formula>AND(COUNTIF($A$565:$A$565,A565)&gt;1,NOT(ISBLANK(A565)))</formula>
    </cfRule>
  </conditionalFormatting>
  <conditionalFormatting sqref="A566">
    <cfRule type="duplicateValues" priority="97" dxfId="824">
      <formula>AND(COUNTIF($A$566:$A$566,A566)&gt;1,NOT(ISBLANK(A566)))</formula>
    </cfRule>
    <cfRule type="duplicateValues" priority="98" dxfId="824">
      <formula>AND(COUNTIF($A$566:$A$566,A566)&gt;1,NOT(ISBLANK(A566)))</formula>
    </cfRule>
  </conditionalFormatting>
  <conditionalFormatting sqref="A570">
    <cfRule type="duplicateValues" priority="420" dxfId="824">
      <formula>AND(COUNTIF($A$570:$A$570,A570)&gt;1,NOT(ISBLANK(A570)))</formula>
    </cfRule>
  </conditionalFormatting>
  <conditionalFormatting sqref="A572">
    <cfRule type="duplicateValues" priority="422" dxfId="824">
      <formula>AND(COUNTIF($A$572:$A$572,A572)&gt;1,NOT(ISBLANK(A572)))</formula>
    </cfRule>
  </conditionalFormatting>
  <conditionalFormatting sqref="A575">
    <cfRule type="duplicateValues" priority="424" dxfId="824">
      <formula>AND(COUNTIF($A$575:$A$575,A575)&gt;1,NOT(ISBLANK(A575)))</formula>
    </cfRule>
  </conditionalFormatting>
  <conditionalFormatting sqref="A576">
    <cfRule type="duplicateValues" priority="423" dxfId="824">
      <formula>AND(COUNTIF($A$576:$A$576,A576)&gt;1,NOT(ISBLANK(A576)))</formula>
    </cfRule>
    <cfRule type="duplicateValues" priority="425" dxfId="824">
      <formula>AND(COUNTIF($A$576:$A$576,A576)&gt;1,NOT(ISBLANK(A576)))</formula>
    </cfRule>
  </conditionalFormatting>
  <conditionalFormatting sqref="A588">
    <cfRule type="duplicateValues" priority="417" dxfId="824">
      <formula>AND(COUNTIF($A$588:$A$588,A588)&gt;1,NOT(ISBLANK(A588)))</formula>
    </cfRule>
  </conditionalFormatting>
  <conditionalFormatting sqref="A590">
    <cfRule type="duplicateValues" priority="410" dxfId="824">
      <formula>AND(COUNTIF($A$590:$A$590,A590)&gt;1,NOT(ISBLANK(A590)))</formula>
    </cfRule>
  </conditionalFormatting>
  <conditionalFormatting sqref="A591">
    <cfRule type="duplicateValues" priority="409" dxfId="824">
      <formula>AND(COUNTIF($A$591:$A$591,A591)&gt;1,NOT(ISBLANK(A591)))</formula>
    </cfRule>
  </conditionalFormatting>
  <conditionalFormatting sqref="A592">
    <cfRule type="duplicateValues" priority="408" dxfId="824">
      <formula>AND(COUNTIF($A$592:$A$592,A592)&gt;1,NOT(ISBLANK(A592)))</formula>
    </cfRule>
  </conditionalFormatting>
  <conditionalFormatting sqref="A594">
    <cfRule type="duplicateValues" priority="406" dxfId="824">
      <formula>AND(COUNTIF($A$594:$A$594,A594)&gt;1,NOT(ISBLANK(A594)))</formula>
    </cfRule>
  </conditionalFormatting>
  <conditionalFormatting sqref="A596">
    <cfRule type="duplicateValues" priority="398" dxfId="824">
      <formula>AND(COUNTIF($A$596:$A$596,A596)&gt;1,NOT(ISBLANK(A596)))</formula>
    </cfRule>
  </conditionalFormatting>
  <conditionalFormatting sqref="A597">
    <cfRule type="duplicateValues" priority="397" dxfId="824">
      <formula>AND(COUNTIF($A$597:$A$597,A597)&gt;1,NOT(ISBLANK(A597)))</formula>
    </cfRule>
  </conditionalFormatting>
  <conditionalFormatting sqref="A605">
    <cfRule type="duplicateValues" priority="395" dxfId="824">
      <formula>AND(COUNTIF($A$605:$A$605,A605)&gt;1,NOT(ISBLANK(A605)))</formula>
    </cfRule>
  </conditionalFormatting>
  <conditionalFormatting sqref="A606">
    <cfRule type="duplicateValues" priority="394" dxfId="824">
      <formula>AND(COUNTIF($A$606:$A$606,A606)&gt;1,NOT(ISBLANK(A606)))</formula>
    </cfRule>
  </conditionalFormatting>
  <conditionalFormatting sqref="A607">
    <cfRule type="duplicateValues" priority="393" dxfId="824">
      <formula>AND(COUNTIF($A$607:$A$607,A607)&gt;1,NOT(ISBLANK(A607)))</formula>
    </cfRule>
  </conditionalFormatting>
  <conditionalFormatting sqref="A608">
    <cfRule type="duplicateValues" priority="388" dxfId="824">
      <formula>AND(COUNTIF($A$608:$A$608,A608)&gt;1,NOT(ISBLANK(A608)))</formula>
    </cfRule>
  </conditionalFormatting>
  <conditionalFormatting sqref="A609">
    <cfRule type="duplicateValues" priority="386" dxfId="824">
      <formula>AND(COUNTIF($A$609:$A$609,A609)&gt;1,NOT(ISBLANK(A609)))</formula>
    </cfRule>
  </conditionalFormatting>
  <conditionalFormatting sqref="A610">
    <cfRule type="duplicateValues" priority="381" dxfId="824">
      <formula>AND(COUNTIF($A$610:$A$610,A610)&gt;1,NOT(ISBLANK(A610)))</formula>
    </cfRule>
  </conditionalFormatting>
  <conditionalFormatting sqref="A611">
    <cfRule type="duplicateValues" priority="380" dxfId="824">
      <formula>AND(COUNTIF($A$611:$A$611,A611)&gt;1,NOT(ISBLANK(A611)))</formula>
    </cfRule>
  </conditionalFormatting>
  <conditionalFormatting sqref="A612">
    <cfRule type="duplicateValues" priority="376" dxfId="824">
      <formula>AND(COUNTIF($A$612:$A$612,A612)&gt;1,NOT(ISBLANK(A612)))</formula>
    </cfRule>
    <cfRule type="duplicateValues" priority="377" dxfId="824">
      <formula>AND(COUNTIF($A$612:$A$612,A612)&gt;1,NOT(ISBLANK(A612)))</formula>
    </cfRule>
    <cfRule type="duplicateValues" priority="378" dxfId="824">
      <formula>AND(COUNTIF($A$612:$A$612,A612)&gt;1,NOT(ISBLANK(A612)))</formula>
    </cfRule>
    <cfRule type="duplicateValues" priority="379" dxfId="824">
      <formula>AND(COUNTIF($A$612:$A$612,A612)&gt;1,NOT(ISBLANK(A612)))</formula>
    </cfRule>
  </conditionalFormatting>
  <conditionalFormatting sqref="A613">
    <cfRule type="duplicateValues" priority="373" dxfId="824">
      <formula>AND(COUNTIF($A$613:$A$613,A613)&gt;1,NOT(ISBLANK(A613)))</formula>
    </cfRule>
  </conditionalFormatting>
  <conditionalFormatting sqref="A614">
    <cfRule type="duplicateValues" priority="370" dxfId="824">
      <formula>AND(COUNTIF($A$614:$A$614,A614)&gt;1,NOT(ISBLANK(A614)))</formula>
    </cfRule>
  </conditionalFormatting>
  <conditionalFormatting sqref="A615">
    <cfRule type="duplicateValues" priority="374" dxfId="824">
      <formula>AND(COUNTIF($A$615:$A$615,A615)&gt;1,NOT(ISBLANK(A615)))</formula>
    </cfRule>
  </conditionalFormatting>
  <conditionalFormatting sqref="A616">
    <cfRule type="duplicateValues" priority="367" dxfId="824">
      <formula>AND(COUNTIF($A$616:$A$616,A616)&gt;1,NOT(ISBLANK(A616)))</formula>
    </cfRule>
  </conditionalFormatting>
  <conditionalFormatting sqref="A617">
    <cfRule type="duplicateValues" priority="366" dxfId="824">
      <formula>AND(COUNTIF($A$617:$A$617,A617)&gt;1,NOT(ISBLANK(A617)))</formula>
    </cfRule>
  </conditionalFormatting>
  <conditionalFormatting sqref="A618">
    <cfRule type="duplicateValues" priority="349" dxfId="824">
      <formula>AND(COUNTIF($A$618:$A$618,A618)&gt;1,NOT(ISBLANK(A618)))</formula>
    </cfRule>
  </conditionalFormatting>
  <conditionalFormatting sqref="A619">
    <cfRule type="duplicateValues" priority="343" dxfId="824">
      <formula>AND(COUNTIF($A$619:$A$619,A619)&gt;1,NOT(ISBLANK(A619)))</formula>
    </cfRule>
  </conditionalFormatting>
  <conditionalFormatting sqref="A620">
    <cfRule type="duplicateValues" priority="341" dxfId="824">
      <formula>AND(COUNTIF($A$620:$A$620,A620)&gt;1,NOT(ISBLANK(A620)))</formula>
    </cfRule>
  </conditionalFormatting>
  <conditionalFormatting sqref="A621">
    <cfRule type="duplicateValues" priority="334" dxfId="824">
      <formula>AND(COUNTIF($A$621:$A$621,A621)&gt;1,NOT(ISBLANK(A621)))</formula>
    </cfRule>
  </conditionalFormatting>
  <conditionalFormatting sqref="A622">
    <cfRule type="duplicateValues" priority="329" dxfId="824">
      <formula>AND(COUNTIF($A$622:$A$622,A622)&gt;1,NOT(ISBLANK(A622)))</formula>
    </cfRule>
  </conditionalFormatting>
  <conditionalFormatting sqref="A624">
    <cfRule type="duplicateValues" priority="316" dxfId="824">
      <formula>AND(COUNTIF($A$624:$A$624,A624)&gt;1,NOT(ISBLANK(A624)))</formula>
    </cfRule>
  </conditionalFormatting>
  <conditionalFormatting sqref="A631">
    <cfRule type="duplicateValues" priority="310" dxfId="824">
      <formula>AND(COUNTIF($A$631:$A$631,A631)&gt;1,NOT(ISBLANK(A631)))</formula>
    </cfRule>
  </conditionalFormatting>
  <conditionalFormatting sqref="A633">
    <cfRule type="duplicateValues" priority="291" dxfId="824">
      <formula>AND(COUNTIF($A$633:$A$633,A633)&gt;1,NOT(ISBLANK(A633)))</formula>
    </cfRule>
  </conditionalFormatting>
  <conditionalFormatting sqref="A634">
    <cfRule type="duplicateValues" priority="288" dxfId="824">
      <formula>AND(COUNTIF($A$634:$A$634,A634)&gt;1,NOT(ISBLANK(A634)))</formula>
    </cfRule>
  </conditionalFormatting>
  <conditionalFormatting sqref="A635">
    <cfRule type="duplicateValues" priority="286" dxfId="824">
      <formula>AND(COUNTIF($A$635:$A$635,A635)&gt;1,NOT(ISBLANK(A635)))</formula>
    </cfRule>
  </conditionalFormatting>
  <conditionalFormatting sqref="A636">
    <cfRule type="duplicateValues" priority="250" dxfId="824">
      <formula>AND(COUNTIF($A$636:$A$636,A636)&gt;1,NOT(ISBLANK(A636)))</formula>
    </cfRule>
    <cfRule type="duplicateValues" priority="251" dxfId="824">
      <formula>AND(COUNTIF($A$636:$A$636,A636)&gt;1,NOT(ISBLANK(A636)))</formula>
    </cfRule>
    <cfRule type="duplicateValues" priority="252" dxfId="824">
      <formula>AND(COUNTIF($A$636:$A$636,A636)&gt;1,NOT(ISBLANK(A636)))</formula>
    </cfRule>
    <cfRule type="duplicateValues" priority="253" dxfId="824">
      <formula>AND(COUNTIF($A$636:$A$636,A636)&gt;1,NOT(ISBLANK(A636)))</formula>
    </cfRule>
  </conditionalFormatting>
  <conditionalFormatting sqref="A640">
    <cfRule type="duplicateValues" priority="245" dxfId="824">
      <formula>AND(COUNTIF($A$640:$A$640,A640)&gt;1,NOT(ISBLANK(A640)))</formula>
    </cfRule>
  </conditionalFormatting>
  <conditionalFormatting sqref="A641">
    <cfRule type="duplicateValues" priority="236" dxfId="824">
      <formula>AND(COUNTIF($A$641:$A$641,A641)&gt;1,NOT(ISBLANK(A641)))</formula>
    </cfRule>
  </conditionalFormatting>
  <conditionalFormatting sqref="A645">
    <cfRule type="duplicateValues" priority="213" dxfId="824">
      <formula>AND(COUNTIF($A$645:$A$645,A645)&gt;1,NOT(ISBLANK(A645)))</formula>
    </cfRule>
  </conditionalFormatting>
  <conditionalFormatting sqref="A646">
    <cfRule type="duplicateValues" priority="203" dxfId="824">
      <formula>AND(COUNTIF($A$646:$A$646,A646)&gt;1,NOT(ISBLANK(A646)))</formula>
    </cfRule>
  </conditionalFormatting>
  <conditionalFormatting sqref="A647">
    <cfRule type="duplicateValues" priority="197" dxfId="824">
      <formula>AND(COUNTIF($A$647:$A$647,A647)&gt;1,NOT(ISBLANK(A647)))</formula>
    </cfRule>
    <cfRule type="duplicateValues" priority="198" dxfId="824">
      <formula>AND(COUNTIF($A$647:$A$647,A647)&gt;1,NOT(ISBLANK(A647)))</formula>
    </cfRule>
  </conditionalFormatting>
  <conditionalFormatting sqref="A649">
    <cfRule type="duplicateValues" priority="163" dxfId="824">
      <formula>AND(COUNTIF($A$649:$A$649,A649)&gt;1,NOT(ISBLANK(A649)))</formula>
    </cfRule>
    <cfRule type="duplicateValues" priority="164" dxfId="824">
      <formula>AND(COUNTIF($A$649:$A$649,A649)&gt;1,NOT(ISBLANK(A649)))</formula>
    </cfRule>
  </conditionalFormatting>
  <conditionalFormatting sqref="A650">
    <cfRule type="duplicateValues" priority="161" dxfId="824">
      <formula>AND(COUNTIF($A$650:$A$650,A650)&gt;1,NOT(ISBLANK(A650)))</formula>
    </cfRule>
    <cfRule type="duplicateValues" priority="162" dxfId="824">
      <formula>AND(COUNTIF($A$650:$A$650,A650)&gt;1,NOT(ISBLANK(A650)))</formula>
    </cfRule>
  </conditionalFormatting>
  <conditionalFormatting sqref="A651">
    <cfRule type="duplicateValues" priority="153" dxfId="824">
      <formula>AND(COUNTIF($A$651:$A$651,A651)&gt;1,NOT(ISBLANK(A651)))</formula>
    </cfRule>
    <cfRule type="duplicateValues" priority="154" dxfId="824">
      <formula>AND(COUNTIF($A$651:$A$651,A651)&gt;1,NOT(ISBLANK(A651)))</formula>
    </cfRule>
  </conditionalFormatting>
  <conditionalFormatting sqref="A652">
    <cfRule type="duplicateValues" priority="434" dxfId="824">
      <formula>AND(COUNTIF($A$652:$A$652,A652)&gt;1,NOT(ISBLANK(A652)))</formula>
    </cfRule>
  </conditionalFormatting>
  <conditionalFormatting sqref="A653">
    <cfRule type="duplicateValues" priority="151" dxfId="824">
      <formula>AND(COUNTIF($A$653:$A$653,A653)&gt;1,NOT(ISBLANK(A653)))</formula>
    </cfRule>
    <cfRule type="duplicateValues" priority="152" dxfId="824">
      <formula>AND(COUNTIF($A$653:$A$653,A653)&gt;1,NOT(ISBLANK(A653)))</formula>
    </cfRule>
  </conditionalFormatting>
  <conditionalFormatting sqref="A655">
    <cfRule type="duplicateValues" priority="83" dxfId="824">
      <formula>AND(COUNTIF($A$655:$A$655,A655)&gt;1,NOT(ISBLANK(A655)))</formula>
    </cfRule>
    <cfRule type="duplicateValues" priority="84" dxfId="824">
      <formula>AND(COUNTIF($A$655:$A$655,A655)&gt;1,NOT(ISBLANK(A655)))</formula>
    </cfRule>
  </conditionalFormatting>
  <conditionalFormatting sqref="A663">
    <cfRule type="duplicateValues" priority="416" dxfId="824">
      <formula>AND(COUNTIF($A$663:$A$663,A663)&gt;1,NOT(ISBLANK(A663)))</formula>
    </cfRule>
  </conditionalFormatting>
  <conditionalFormatting sqref="A672">
    <cfRule type="duplicateValues" priority="411" dxfId="824">
      <formula>AND(COUNTIF($A$672:$A$672,A672)&gt;1,NOT(ISBLANK(A672)))</formula>
    </cfRule>
  </conditionalFormatting>
  <conditionalFormatting sqref="A673">
    <cfRule type="duplicateValues" priority="407" dxfId="824">
      <formula>AND(COUNTIF($A$673:$A$673,A673)&gt;1,NOT(ISBLANK(A673)))</formula>
    </cfRule>
  </conditionalFormatting>
  <conditionalFormatting sqref="A674">
    <cfRule type="duplicateValues" priority="404" dxfId="824">
      <formula>AND(COUNTIF($A$674:$A$674,A674)&gt;1,NOT(ISBLANK(A674)))</formula>
    </cfRule>
  </conditionalFormatting>
  <conditionalFormatting sqref="A687">
    <cfRule type="duplicateValues" priority="399" dxfId="824">
      <formula>AND(COUNTIF($A$687:$A$687,A687)&gt;1,NOT(ISBLANK(A687)))</formula>
    </cfRule>
  </conditionalFormatting>
  <conditionalFormatting sqref="A688">
    <cfRule type="duplicateValues" priority="389" dxfId="824">
      <formula>AND(COUNTIF($A$688:$A$688,A688)&gt;1,NOT(ISBLANK(A688)))</formula>
    </cfRule>
    <cfRule type="duplicateValues" priority="390" dxfId="824">
      <formula>AND(COUNTIF($A$688:$A$688,A688)&gt;1,NOT(ISBLANK(A688)))</formula>
    </cfRule>
    <cfRule type="duplicateValues" priority="391" dxfId="824">
      <formula>AND(COUNTIF($A$688:$A$688,A688)&gt;1,NOT(ISBLANK(A688)))</formula>
    </cfRule>
    <cfRule type="duplicateValues" priority="392" dxfId="824">
      <formula>AND(COUNTIF($A$688:$A$688,A688)&gt;1,NOT(ISBLANK(A688)))</formula>
    </cfRule>
  </conditionalFormatting>
  <conditionalFormatting sqref="A689">
    <cfRule type="duplicateValues" priority="387" dxfId="824">
      <formula>AND(COUNTIF($A$689:$A$689,A689)&gt;1,NOT(ISBLANK(A689)))</formula>
    </cfRule>
  </conditionalFormatting>
  <conditionalFormatting sqref="A690">
    <cfRule type="duplicateValues" priority="405" dxfId="824">
      <formula>AND(COUNTIF($A$690:$A$690,A690)&gt;1,NOT(ISBLANK(A690)))</formula>
    </cfRule>
  </conditionalFormatting>
  <conditionalFormatting sqref="A691">
    <cfRule type="duplicateValues" priority="385" dxfId="824">
      <formula>AND(COUNTIF($A$691:$A$691,A691)&gt;1,NOT(ISBLANK(A691)))</formula>
    </cfRule>
  </conditionalFormatting>
  <conditionalFormatting sqref="A692">
    <cfRule type="duplicateValues" priority="369" dxfId="824">
      <formula>AND(COUNTIF($A$692:$A$692,A692)&gt;1,NOT(ISBLANK(A692)))</formula>
    </cfRule>
  </conditionalFormatting>
  <conditionalFormatting sqref="A694">
    <cfRule type="duplicateValues" priority="351" dxfId="824">
      <formula>AND(COUNTIF($A$694:$A$694,A694)&gt;1,NOT(ISBLANK(A694)))</formula>
    </cfRule>
    <cfRule type="duplicateValues" priority="352" dxfId="824">
      <formula>AND(COUNTIF($A$694:$A$694,A694)&gt;1,NOT(ISBLANK(A694)))</formula>
    </cfRule>
    <cfRule type="duplicateValues" priority="353" dxfId="824">
      <formula>AND(COUNTIF($A$694:$A$694,A694)&gt;1,NOT(ISBLANK(A694)))</formula>
    </cfRule>
    <cfRule type="duplicateValues" priority="354" dxfId="824">
      <formula>AND(COUNTIF($A$694:$A$694,A694)&gt;1,NOT(ISBLANK(A694)))</formula>
    </cfRule>
  </conditionalFormatting>
  <conditionalFormatting sqref="A695">
    <cfRule type="duplicateValues" priority="323" dxfId="824">
      <formula>AND(COUNTIF($A$695:$A$695,A695)&gt;1,NOT(ISBLANK(A695)))</formula>
    </cfRule>
  </conditionalFormatting>
  <conditionalFormatting sqref="A697">
    <cfRule type="duplicateValues" priority="270" dxfId="824">
      <formula>AND(COUNTIF($A$697:$A$697,A697)&gt;1,NOT(ISBLANK(A697)))</formula>
    </cfRule>
  </conditionalFormatting>
  <conditionalFormatting sqref="A698">
    <cfRule type="duplicateValues" priority="246" dxfId="824">
      <formula>AND(COUNTIF($A$698:$A$698,A698)&gt;1,NOT(ISBLANK(A698)))</formula>
    </cfRule>
    <cfRule type="duplicateValues" priority="247" dxfId="824">
      <formula>AND(COUNTIF($A$698:$A$698,A698)&gt;1,NOT(ISBLANK(A698)))</formula>
    </cfRule>
    <cfRule type="duplicateValues" priority="248" dxfId="824">
      <formula>AND(COUNTIF($A$698:$A$698,A698)&gt;1,NOT(ISBLANK(A698)))</formula>
    </cfRule>
    <cfRule type="duplicateValues" priority="249" dxfId="824">
      <formula>AND(COUNTIF($A$698:$A$698,A698)&gt;1,NOT(ISBLANK(A698)))</formula>
    </cfRule>
  </conditionalFormatting>
  <conditionalFormatting sqref="A699">
    <cfRule type="duplicateValues" priority="452" dxfId="824">
      <formula>AND(COUNTIF($A$699:$A$699,A699)&gt;1,NOT(ISBLANK(A699)))</formula>
    </cfRule>
  </conditionalFormatting>
  <conditionalFormatting sqref="A700">
    <cfRule type="duplicateValues" priority="235" dxfId="824">
      <formula>AND(COUNTIF($A$700:$A$700,A700)&gt;1,NOT(ISBLANK(A700)))</formula>
    </cfRule>
  </conditionalFormatting>
  <conditionalFormatting sqref="A701">
    <cfRule type="duplicateValues" priority="165" dxfId="824">
      <formula>AND(COUNTIF($A$701:$A$701,A701)&gt;1,NOT(ISBLANK(A701)))</formula>
    </cfRule>
    <cfRule type="duplicateValues" priority="166" dxfId="824">
      <formula>AND(COUNTIF($A$701:$A$701,A701)&gt;1,NOT(ISBLANK(A701)))</formula>
    </cfRule>
    <cfRule type="duplicateValues" priority="167" dxfId="824">
      <formula>AND(COUNTIF($A$701:$A$701,A701)&gt;1,NOT(ISBLANK(A701)))</formula>
    </cfRule>
    <cfRule type="duplicateValues" priority="168" dxfId="824">
      <formula>AND(COUNTIF($A$701:$A$701,A701)&gt;1,NOT(ISBLANK(A701)))</formula>
    </cfRule>
  </conditionalFormatting>
  <conditionalFormatting sqref="A703">
    <cfRule type="duplicateValues" priority="133" dxfId="824">
      <formula>AND(COUNTIF($A$703:$A$703,A703)&gt;1,NOT(ISBLANK(A703)))</formula>
    </cfRule>
    <cfRule type="duplicateValues" priority="134" dxfId="824">
      <formula>AND(COUNTIF($A$703:$A$703,A703)&gt;1,NOT(ISBLANK(A703)))</formula>
    </cfRule>
  </conditionalFormatting>
  <conditionalFormatting sqref="A704">
    <cfRule type="duplicateValues" priority="121" dxfId="824">
      <formula>AND(COUNTIF($A$704:$A$704,A704)&gt;1,NOT(ISBLANK(A704)))</formula>
    </cfRule>
    <cfRule type="duplicateValues" priority="122" dxfId="824">
      <formula>AND(COUNTIF($A$704:$A$704,A704)&gt;1,NOT(ISBLANK(A704)))</formula>
    </cfRule>
  </conditionalFormatting>
  <conditionalFormatting sqref="A705">
    <cfRule type="duplicateValues" priority="101" dxfId="824">
      <formula>AND(COUNTIF($A$705:$A$705,A705)&gt;1,NOT(ISBLANK(A705)))</formula>
    </cfRule>
    <cfRule type="duplicateValues" priority="102" dxfId="824">
      <formula>AND(COUNTIF($A$705:$A$705,A705)&gt;1,NOT(ISBLANK(A705)))</formula>
    </cfRule>
  </conditionalFormatting>
  <conditionalFormatting sqref="A706">
    <cfRule type="duplicateValues" priority="99" dxfId="824">
      <formula>AND(COUNTIF($A$706:$A$706,A706)&gt;1,NOT(ISBLANK(A706)))</formula>
    </cfRule>
    <cfRule type="duplicateValues" priority="100" dxfId="824">
      <formula>AND(COUNTIF($A$706:$A$706,A706)&gt;1,NOT(ISBLANK(A706)))</formula>
    </cfRule>
  </conditionalFormatting>
  <conditionalFormatting sqref="A708">
    <cfRule type="duplicateValues" priority="65" dxfId="824">
      <formula>AND(COUNTIF($A$708:$A$708,A708)&gt;1,NOT(ISBLANK(A708)))</formula>
    </cfRule>
    <cfRule type="duplicateValues" priority="66" dxfId="824">
      <formula>AND(COUNTIF($A$708:$A$708,A708)&gt;1,NOT(ISBLANK(A708)))</formula>
    </cfRule>
  </conditionalFormatting>
  <conditionalFormatting sqref="A710">
    <cfRule type="duplicateValues" priority="375" dxfId="824">
      <formula>AND(COUNTIF($A$710:$A$710,A710)&gt;1,NOT(ISBLANK(A710)))</formula>
    </cfRule>
  </conditionalFormatting>
  <conditionalFormatting sqref="A711">
    <cfRule type="duplicateValues" priority="371" dxfId="824">
      <formula>AND(COUNTIF($A$711:$A$711,A711)&gt;1,NOT(ISBLANK(A711)))</formula>
    </cfRule>
  </conditionalFormatting>
  <conditionalFormatting sqref="A712">
    <cfRule type="duplicateValues" priority="355" dxfId="824">
      <formula>AND(COUNTIF($A$712:$A$712,A712)&gt;1,NOT(ISBLANK(A712)))</formula>
    </cfRule>
  </conditionalFormatting>
  <conditionalFormatting sqref="A713">
    <cfRule type="duplicateValues" priority="368" dxfId="824">
      <formula>AND(COUNTIF($A$713:$A$713,A713)&gt;1,NOT(ISBLANK(A713)))</formula>
    </cfRule>
  </conditionalFormatting>
  <conditionalFormatting sqref="A714">
    <cfRule type="duplicateValues" priority="365" dxfId="824">
      <formula>AND(COUNTIF($A$714:$A$714,A714)&gt;1,NOT(ISBLANK(A714)))</formula>
    </cfRule>
  </conditionalFormatting>
  <conditionalFormatting sqref="A716">
    <cfRule type="duplicateValues" priority="356" dxfId="824">
      <formula>AND(COUNTIF($A$716:$A$716,A716)&gt;1,NOT(ISBLANK(A716)))</formula>
    </cfRule>
  </conditionalFormatting>
  <conditionalFormatting sqref="A719">
    <cfRule type="duplicateValues" priority="335" dxfId="824">
      <formula>AND(COUNTIF($A$719:$A$719,A719)&gt;1,NOT(ISBLANK(A719)))</formula>
    </cfRule>
  </conditionalFormatting>
  <conditionalFormatting sqref="A720">
    <cfRule type="duplicateValues" priority="326" dxfId="824">
      <formula>AND(COUNTIF($A$720:$A$720,A720)&gt;1,NOT(ISBLANK(A720)))</formula>
    </cfRule>
  </conditionalFormatting>
  <conditionalFormatting sqref="A723">
    <cfRule type="duplicateValues" priority="292" dxfId="824">
      <formula>AND(COUNTIF($A$723:$A$723,A723)&gt;1,NOT(ISBLANK(A723)))</formula>
    </cfRule>
  </conditionalFormatting>
  <conditionalFormatting sqref="A724">
    <cfRule type="duplicateValues" priority="430" dxfId="824">
      <formula>AND(COUNTIF($A$724:$A$724,A724)&gt;1,NOT(ISBLANK(A724)))</formula>
    </cfRule>
  </conditionalFormatting>
  <conditionalFormatting sqref="A725">
    <cfRule type="duplicateValues" priority="290" dxfId="824">
      <formula>AND(COUNTIF($A$725:$A$725,A725)&gt;1,NOT(ISBLANK(A725)))</formula>
    </cfRule>
  </conditionalFormatting>
  <conditionalFormatting sqref="A726">
    <cfRule type="duplicateValues" priority="283" dxfId="824">
      <formula>AND(COUNTIF($A$726:$A$726,A726)&gt;1,NOT(ISBLANK(A726)))</formula>
    </cfRule>
  </conditionalFormatting>
  <conditionalFormatting sqref="A729">
    <cfRule type="duplicateValues" priority="281" dxfId="824">
      <formula>AND(COUNTIF($A$729:$A$729,A729)&gt;1,NOT(ISBLANK(A729)))</formula>
    </cfRule>
  </conditionalFormatting>
  <conditionalFormatting sqref="A730">
    <cfRule type="duplicateValues" priority="278" dxfId="824">
      <formula>AND(COUNTIF($A$730:$A$730,A730)&gt;1,NOT(ISBLANK(A730)))</formula>
    </cfRule>
  </conditionalFormatting>
  <conditionalFormatting sqref="A735">
    <cfRule type="duplicateValues" priority="277" dxfId="824">
      <formula>AND(COUNTIF($A$735:$A$735,A735)&gt;1,NOT(ISBLANK(A735)))</formula>
    </cfRule>
  </conditionalFormatting>
  <conditionalFormatting sqref="A736">
    <cfRule type="duplicateValues" priority="271" dxfId="824">
      <formula>AND(COUNTIF($A$736:$A$736,A736)&gt;1,NOT(ISBLANK(A736)))</formula>
    </cfRule>
  </conditionalFormatting>
  <conditionalFormatting sqref="A737">
    <cfRule type="duplicateValues" priority="262" dxfId="824">
      <formula>AND(COUNTIF($A$737:$A$737,A737)&gt;1,NOT(ISBLANK(A737)))</formula>
    </cfRule>
    <cfRule type="duplicateValues" priority="263" dxfId="824">
      <formula>AND(COUNTIF($A$737:$A$737,A737)&gt;1,NOT(ISBLANK(A737)))</formula>
    </cfRule>
    <cfRule type="duplicateValues" priority="264" dxfId="824">
      <formula>AND(COUNTIF($A$737:$A$737,A737)&gt;1,NOT(ISBLANK(A737)))</formula>
    </cfRule>
    <cfRule type="duplicateValues" priority="265" dxfId="824">
      <formula>AND(COUNTIF($A$737:$A$737,A737)&gt;1,NOT(ISBLANK(A737)))</formula>
    </cfRule>
  </conditionalFormatting>
  <conditionalFormatting sqref="A742">
    <cfRule type="duplicateValues" priority="244" dxfId="824">
      <formula>AND(COUNTIF($A$742:$A$742,A742)&gt;1,NOT(ISBLANK(A742)))</formula>
    </cfRule>
  </conditionalFormatting>
  <conditionalFormatting sqref="A743">
    <cfRule type="duplicateValues" priority="238" dxfId="824">
      <formula>AND(COUNTIF($A$743:$A$743,A743)&gt;1,NOT(ISBLANK(A743)))</formula>
    </cfRule>
  </conditionalFormatting>
  <conditionalFormatting sqref="A744">
    <cfRule type="duplicateValues" priority="206" dxfId="824">
      <formula>AND(COUNTIF($A$744:$A$744,A744)&gt;1,NOT(ISBLANK(A744)))</formula>
    </cfRule>
  </conditionalFormatting>
  <conditionalFormatting sqref="A748">
    <cfRule type="duplicateValues" priority="149" dxfId="824">
      <formula>AND(COUNTIF($A$748:$A$748,A748)&gt;1,NOT(ISBLANK(A748)))</formula>
    </cfRule>
    <cfRule type="duplicateValues" priority="150" dxfId="824">
      <formula>AND(COUNTIF($A$748:$A$748,A748)&gt;1,NOT(ISBLANK(A748)))</formula>
    </cfRule>
  </conditionalFormatting>
  <conditionalFormatting sqref="A749">
    <cfRule type="duplicateValues" priority="139" dxfId="824">
      <formula>AND(COUNTIF($A$749:$A$749,A749)&gt;1,NOT(ISBLANK(A749)))</formula>
    </cfRule>
    <cfRule type="duplicateValues" priority="140" dxfId="824">
      <formula>AND(COUNTIF($A$749:$A$749,A749)&gt;1,NOT(ISBLANK(A749)))</formula>
    </cfRule>
  </conditionalFormatting>
  <conditionalFormatting sqref="A751">
    <cfRule type="duplicateValues" priority="93" dxfId="824">
      <formula>AND(COUNTIF($A$751:$A$751,A751)&gt;1,NOT(ISBLANK(A751)))</formula>
    </cfRule>
    <cfRule type="duplicateValues" priority="94" dxfId="824">
      <formula>AND(COUNTIF($A$751:$A$751,A751)&gt;1,NOT(ISBLANK(A751)))</formula>
    </cfRule>
  </conditionalFormatting>
  <conditionalFormatting sqref="A752">
    <cfRule type="duplicateValues" priority="372" dxfId="824">
      <formula>AND(COUNTIF($A$752:$A$752,A752)&gt;1,NOT(ISBLANK(A752)))</formula>
    </cfRule>
  </conditionalFormatting>
  <conditionalFormatting sqref="A753">
    <cfRule type="duplicateValues" priority="364" dxfId="824">
      <formula>AND(COUNTIF($A$753:$A$753,A753)&gt;1,NOT(ISBLANK(A753)))</formula>
    </cfRule>
  </conditionalFormatting>
  <conditionalFormatting sqref="A754">
    <cfRule type="duplicateValues" priority="363" dxfId="824">
      <formula>AND(COUNTIF($A$754:$A$754,A754)&gt;1,NOT(ISBLANK(A754)))</formula>
    </cfRule>
  </conditionalFormatting>
  <conditionalFormatting sqref="A755">
    <cfRule type="duplicateValues" priority="361" dxfId="824">
      <formula>AND(COUNTIF($A$755:$A$755,A755)&gt;1,NOT(ISBLANK(A755)))</formula>
    </cfRule>
  </conditionalFormatting>
  <conditionalFormatting sqref="A756">
    <cfRule type="duplicateValues" priority="350" dxfId="824">
      <formula>AND(COUNTIF($A$756:$A$756,A756)&gt;1,NOT(ISBLANK(A756)))</formula>
    </cfRule>
  </conditionalFormatting>
  <conditionalFormatting sqref="A757">
    <cfRule type="duplicateValues" priority="344" dxfId="824">
      <formula>AND(COUNTIF($A$757:$A$757,A757)&gt;1,NOT(ISBLANK(A757)))</formula>
    </cfRule>
  </conditionalFormatting>
  <conditionalFormatting sqref="A758">
    <cfRule type="duplicateValues" priority="342" dxfId="824">
      <formula>AND(COUNTIF($A$758:$A$758,A758)&gt;1,NOT(ISBLANK(A758)))</formula>
    </cfRule>
  </conditionalFormatting>
  <conditionalFormatting sqref="A759">
    <cfRule type="duplicateValues" priority="340" dxfId="824">
      <formula>AND(COUNTIF($A$759:$A$759,A759)&gt;1,NOT(ISBLANK(A759)))</formula>
    </cfRule>
  </conditionalFormatting>
  <conditionalFormatting sqref="A761">
    <cfRule type="duplicateValues" priority="330" dxfId="824">
      <formula>AND(COUNTIF($A$761:$A$761,A761)&gt;1,NOT(ISBLANK(A761)))</formula>
    </cfRule>
    <cfRule type="duplicateValues" priority="331" dxfId="824">
      <formula>AND(COUNTIF($A$761:$A$761,A761)&gt;1,NOT(ISBLANK(A761)))</formula>
    </cfRule>
    <cfRule type="duplicateValues" priority="332" dxfId="824">
      <formula>AND(COUNTIF($A$761:$A$761,A761)&gt;1,NOT(ISBLANK(A761)))</formula>
    </cfRule>
    <cfRule type="duplicateValues" priority="333" dxfId="824">
      <formula>AND(COUNTIF($A$761:$A$761,A761)&gt;1,NOT(ISBLANK(A761)))</formula>
    </cfRule>
  </conditionalFormatting>
  <conditionalFormatting sqref="A762">
    <cfRule type="duplicateValues" priority="327" dxfId="824">
      <formula>AND(COUNTIF($A$762:$A$762,A762)&gt;1,NOT(ISBLANK(A762)))</formula>
    </cfRule>
  </conditionalFormatting>
  <conditionalFormatting sqref="A763">
    <cfRule type="duplicateValues" priority="318" dxfId="824">
      <formula>AND(COUNTIF($A$763:$A$763,A763)&gt;1,NOT(ISBLANK(A763)))</formula>
    </cfRule>
    <cfRule type="duplicateValues" priority="319" dxfId="824">
      <formula>AND(COUNTIF($A$763:$A$763,A763)&gt;1,NOT(ISBLANK(A763)))</formula>
    </cfRule>
    <cfRule type="duplicateValues" priority="320" dxfId="824">
      <formula>AND(COUNTIF($A$763:$A$763,A763)&gt;1,NOT(ISBLANK(A763)))</formula>
    </cfRule>
    <cfRule type="duplicateValues" priority="321" dxfId="824">
      <formula>AND(COUNTIF($A$763:$A$763,A763)&gt;1,NOT(ISBLANK(A763)))</formula>
    </cfRule>
  </conditionalFormatting>
  <conditionalFormatting sqref="A764">
    <cfRule type="duplicateValues" priority="312" dxfId="824">
      <formula>AND(COUNTIF($A$764:$A$764,A764)&gt;1,NOT(ISBLANK(A764)))</formula>
    </cfRule>
  </conditionalFormatting>
  <conditionalFormatting sqref="A765">
    <cfRule type="duplicateValues" priority="287" dxfId="824">
      <formula>AND(COUNTIF($A$765:$A$765,A765)&gt;1,NOT(ISBLANK(A765)))</formula>
    </cfRule>
  </conditionalFormatting>
  <conditionalFormatting sqref="A766">
    <cfRule type="duplicateValues" priority="280" dxfId="824">
      <formula>AND(COUNTIF($A$766:$A$766,A766)&gt;1,NOT(ISBLANK(A766)))</formula>
    </cfRule>
  </conditionalFormatting>
  <conditionalFormatting sqref="A767">
    <cfRule type="duplicateValues" priority="275" dxfId="824">
      <formula>AND(COUNTIF($A$767:$A$767,A767)&gt;1,NOT(ISBLANK(A767)))</formula>
    </cfRule>
  </conditionalFormatting>
  <conditionalFormatting sqref="A768">
    <cfRule type="duplicateValues" priority="274" dxfId="824">
      <formula>AND(COUNTIF($A$768:$A$768,A768)&gt;1,NOT(ISBLANK(A768)))</formula>
    </cfRule>
  </conditionalFormatting>
  <conditionalFormatting sqref="A769">
    <cfRule type="duplicateValues" priority="268" dxfId="824">
      <formula>AND(COUNTIF($A$769:$A$769,A769)&gt;1,NOT(ISBLANK(A769)))</formula>
    </cfRule>
  </conditionalFormatting>
  <conditionalFormatting sqref="A770">
    <cfRule type="duplicateValues" priority="266" dxfId="824">
      <formula>AND(COUNTIF($A$770:$A$770,A770)&gt;1,NOT(ISBLANK(A770)))</formula>
    </cfRule>
  </conditionalFormatting>
  <conditionalFormatting sqref="A771">
    <cfRule type="duplicateValues" priority="254" dxfId="824">
      <formula>AND(COUNTIF($A$771:$A$771,A771)&gt;1,NOT(ISBLANK(A771)))</formula>
    </cfRule>
  </conditionalFormatting>
  <conditionalFormatting sqref="A772">
    <cfRule type="duplicateValues" priority="240" dxfId="824">
      <formula>AND(COUNTIF($A$772:$A$772,A772)&gt;1,NOT(ISBLANK(A772)))</formula>
    </cfRule>
    <cfRule type="duplicateValues" priority="241" dxfId="824">
      <formula>AND(COUNTIF($A$772:$A$772,A772)&gt;1,NOT(ISBLANK(A772)))</formula>
    </cfRule>
    <cfRule type="duplicateValues" priority="242" dxfId="824">
      <formula>AND(COUNTIF($A$772:$A$772,A772)&gt;1,NOT(ISBLANK(A772)))</formula>
    </cfRule>
    <cfRule type="duplicateValues" priority="243" dxfId="824">
      <formula>AND(COUNTIF($A$772:$A$772,A772)&gt;1,NOT(ISBLANK(A772)))</formula>
    </cfRule>
  </conditionalFormatting>
  <conditionalFormatting sqref="A773">
    <cfRule type="duplicateValues" priority="239" dxfId="824">
      <formula>AND(COUNTIF($A$773:$A$773,A773)&gt;1,NOT(ISBLANK(A773)))</formula>
    </cfRule>
  </conditionalFormatting>
  <conditionalFormatting sqref="A777">
    <cfRule type="duplicateValues" priority="223" dxfId="824">
      <formula>AND(COUNTIF($A$777:$A$777,A777)&gt;1,NOT(ISBLANK(A777)))</formula>
    </cfRule>
  </conditionalFormatting>
  <conditionalFormatting sqref="A778">
    <cfRule type="duplicateValues" priority="219" dxfId="824">
      <formula>AND(COUNTIF($A$778:$A$778,A778)&gt;1,NOT(ISBLANK(A778)))</formula>
    </cfRule>
  </conditionalFormatting>
  <conditionalFormatting sqref="A779">
    <cfRule type="duplicateValues" priority="216" dxfId="824">
      <formula>AND(COUNTIF($A$779:$A$779,A779)&gt;1,NOT(ISBLANK(A779)))</formula>
    </cfRule>
  </conditionalFormatting>
  <conditionalFormatting sqref="A782">
    <cfRule type="duplicateValues" priority="208" dxfId="824">
      <formula>AND(COUNTIF($A$782:$A$782,A782)&gt;1,NOT(ISBLANK(A782)))</formula>
    </cfRule>
  </conditionalFormatting>
  <conditionalFormatting sqref="A783">
    <cfRule type="duplicateValues" priority="199" dxfId="824">
      <formula>AND(COUNTIF($A$783:$A$783,A783)&gt;1,NOT(ISBLANK(A783)))</formula>
    </cfRule>
    <cfRule type="duplicateValues" priority="200" dxfId="824">
      <formula>AND(COUNTIF($A$783:$A$783,A783)&gt;1,NOT(ISBLANK(A783)))</formula>
    </cfRule>
  </conditionalFormatting>
  <conditionalFormatting sqref="A784">
    <cfRule type="duplicateValues" priority="189" dxfId="824">
      <formula>AND(COUNTIF($A$784:$A$784,A784)&gt;1,NOT(ISBLANK(A784)))</formula>
    </cfRule>
    <cfRule type="duplicateValues" priority="190" dxfId="824">
      <formula>AND(COUNTIF($A$784:$A$784,A784)&gt;1,NOT(ISBLANK(A784)))</formula>
    </cfRule>
  </conditionalFormatting>
  <conditionalFormatting sqref="A785">
    <cfRule type="duplicateValues" priority="177" dxfId="824">
      <formula>AND(COUNTIF($A$785:$A$785,A785)&gt;1,NOT(ISBLANK(A785)))</formula>
    </cfRule>
    <cfRule type="duplicateValues" priority="178" dxfId="824">
      <formula>AND(COUNTIF($A$785:$A$785,A785)&gt;1,NOT(ISBLANK(A785)))</formula>
    </cfRule>
  </conditionalFormatting>
  <conditionalFormatting sqref="A787:B787">
    <cfRule type="duplicateValues" priority="12" dxfId="824">
      <formula>AND(COUNTIF($A$787:$B$787,A787)&gt;1,NOT(ISBLANK(A787)))</formula>
    </cfRule>
    <cfRule type="duplicateValues" priority="13" dxfId="824">
      <formula>AND(COUNTIF($A$787:$B$787,A787)&gt;1,NOT(ISBLANK(A787)))</formula>
    </cfRule>
  </conditionalFormatting>
  <conditionalFormatting sqref="A789">
    <cfRule type="duplicateValues" priority="137" dxfId="824">
      <formula>AND(COUNTIF($A$789:$A$789,A789)&gt;1,NOT(ISBLANK(A789)))</formula>
    </cfRule>
    <cfRule type="duplicateValues" priority="138" dxfId="824">
      <formula>AND(COUNTIF($A$789:$A$789,A789)&gt;1,NOT(ISBLANK(A789)))</formula>
    </cfRule>
  </conditionalFormatting>
  <conditionalFormatting sqref="A791">
    <cfRule type="duplicateValues" priority="127" dxfId="824">
      <formula>AND(COUNTIF($A$791:$A$791,A791)&gt;1,NOT(ISBLANK(A791)))</formula>
    </cfRule>
    <cfRule type="duplicateValues" priority="128" dxfId="824">
      <formula>AND(COUNTIF($A$791:$A$791,A791)&gt;1,NOT(ISBLANK(A791)))</formula>
    </cfRule>
  </conditionalFormatting>
  <conditionalFormatting sqref="A792">
    <cfRule type="duplicateValues" priority="123" dxfId="824">
      <formula>AND(COUNTIF($A$792:$A$792,A792)&gt;1,NOT(ISBLANK(A792)))</formula>
    </cfRule>
    <cfRule type="duplicateValues" priority="124" dxfId="824">
      <formula>AND(COUNTIF($A$792:$A$792,A792)&gt;1,NOT(ISBLANK(A792)))</formula>
    </cfRule>
  </conditionalFormatting>
  <conditionalFormatting sqref="A793">
    <cfRule type="duplicateValues" priority="107" dxfId="824">
      <formula>AND(COUNTIF($A$793:$A$793,A793)&gt;1,NOT(ISBLANK(A793)))</formula>
    </cfRule>
    <cfRule type="duplicateValues" priority="108" dxfId="824">
      <formula>AND(COUNTIF($A$793:$A$793,A793)&gt;1,NOT(ISBLANK(A793)))</formula>
    </cfRule>
  </conditionalFormatting>
  <conditionalFormatting sqref="A794">
    <cfRule type="duplicateValues" priority="85" dxfId="824">
      <formula>AND(COUNTIF($A$794:$A$794,A794)&gt;1,NOT(ISBLANK(A794)))</formula>
    </cfRule>
    <cfRule type="duplicateValues" priority="86" dxfId="824">
      <formula>AND(COUNTIF($A$794:$A$794,A794)&gt;1,NOT(ISBLANK(A794)))</formula>
    </cfRule>
  </conditionalFormatting>
  <conditionalFormatting sqref="A796">
    <cfRule type="duplicateValues" priority="63" dxfId="824">
      <formula>AND(COUNTIF($A$796:$A$796,A796)&gt;1,NOT(ISBLANK(A796)))</formula>
    </cfRule>
    <cfRule type="duplicateValues" priority="64" dxfId="824">
      <formula>AND(COUNTIF($A$796:$A$796,A796)&gt;1,NOT(ISBLANK(A796)))</formula>
    </cfRule>
  </conditionalFormatting>
  <conditionalFormatting sqref="A798">
    <cfRule type="duplicateValues" priority="305" dxfId="824">
      <formula>AND(COUNTIF($A$798:$A$798,A798)&gt;1,NOT(ISBLANK(A798)))</formula>
    </cfRule>
    <cfRule type="duplicateValues" priority="306" dxfId="824">
      <formula>AND(COUNTIF($A$798:$A$798,A798)&gt;1,NOT(ISBLANK(A798)))</formula>
    </cfRule>
    <cfRule type="duplicateValues" priority="307" dxfId="824">
      <formula>AND(COUNTIF($A$798:$A$798,A798)&gt;1,NOT(ISBLANK(A798)))</formula>
    </cfRule>
    <cfRule type="duplicateValues" priority="308" dxfId="824">
      <formula>AND(COUNTIF($A$798:$A$798,A798)&gt;1,NOT(ISBLANK(A798)))</formula>
    </cfRule>
  </conditionalFormatting>
  <conditionalFormatting sqref="A799">
    <cfRule type="duplicateValues" priority="304" dxfId="824">
      <formula>AND(COUNTIF($A$799:$A$799,A799)&gt;1,NOT(ISBLANK(A799)))</formula>
    </cfRule>
  </conditionalFormatting>
  <conditionalFormatting sqref="A800">
    <cfRule type="duplicateValues" priority="300" dxfId="824">
      <formula>AND(COUNTIF($A$800:$A$800,A800)&gt;1,NOT(ISBLANK(A800)))</formula>
    </cfRule>
    <cfRule type="duplicateValues" priority="301" dxfId="824">
      <formula>AND(COUNTIF($A$800:$A$800,A800)&gt;1,NOT(ISBLANK(A800)))</formula>
    </cfRule>
    <cfRule type="duplicateValues" priority="302" dxfId="824">
      <formula>AND(COUNTIF($A$800:$A$800,A800)&gt;1,NOT(ISBLANK(A800)))</formula>
    </cfRule>
    <cfRule type="duplicateValues" priority="303" dxfId="824">
      <formula>AND(COUNTIF($A$800:$A$800,A800)&gt;1,NOT(ISBLANK(A800)))</formula>
    </cfRule>
  </conditionalFormatting>
  <conditionalFormatting sqref="A801">
    <cfRule type="duplicateValues" priority="299" dxfId="824">
      <formula>AND(COUNTIF($A$801:$A$801,A801)&gt;1,NOT(ISBLANK(A801)))</formula>
    </cfRule>
  </conditionalFormatting>
  <conditionalFormatting sqref="A802">
    <cfRule type="duplicateValues" priority="298" dxfId="824">
      <formula>AND(COUNTIF($A$802:$A$802,A802)&gt;1,NOT(ISBLANK(A802)))</formula>
    </cfRule>
  </conditionalFormatting>
  <conditionalFormatting sqref="A803">
    <cfRule type="duplicateValues" priority="297" dxfId="824">
      <formula>AND(COUNTIF($A$803:$A$803,A803)&gt;1,NOT(ISBLANK(A803)))</formula>
    </cfRule>
  </conditionalFormatting>
  <conditionalFormatting sqref="A804">
    <cfRule type="duplicateValues" priority="296" dxfId="824">
      <formula>AND(COUNTIF($A$804:$A$804,A804)&gt;1,NOT(ISBLANK(A804)))</formula>
    </cfRule>
  </conditionalFormatting>
  <conditionalFormatting sqref="A805">
    <cfRule type="duplicateValues" priority="295" dxfId="824">
      <formula>AND(COUNTIF($A$805:$A$805,A805)&gt;1,NOT(ISBLANK(A805)))</formula>
    </cfRule>
  </conditionalFormatting>
  <conditionalFormatting sqref="A806">
    <cfRule type="duplicateValues" priority="294" dxfId="824">
      <formula>AND(COUNTIF($A$806:$A$806,A806)&gt;1,NOT(ISBLANK(A806)))</formula>
    </cfRule>
  </conditionalFormatting>
  <conditionalFormatting sqref="A809">
    <cfRule type="duplicateValues" priority="309" dxfId="824">
      <formula>AND(COUNTIF($A$809:$A$809,A809)&gt;1,NOT(ISBLANK(A809)))</formula>
    </cfRule>
  </conditionalFormatting>
  <conditionalFormatting sqref="A816">
    <cfRule type="duplicateValues" priority="279" dxfId="824">
      <formula>AND(COUNTIF($A$816:$A$816,A816)&gt;1,NOT(ISBLANK(A816)))</formula>
    </cfRule>
  </conditionalFormatting>
  <conditionalFormatting sqref="A817">
    <cfRule type="duplicateValues" priority="276" dxfId="824">
      <formula>AND(COUNTIF($A$817:$A$817,A817)&gt;1,NOT(ISBLANK(A817)))</formula>
    </cfRule>
  </conditionalFormatting>
  <conditionalFormatting sqref="A818">
    <cfRule type="duplicateValues" priority="273" dxfId="824">
      <formula>AND(COUNTIF($A$818:$A$818,A818)&gt;1,NOT(ISBLANK(A818)))</formula>
    </cfRule>
  </conditionalFormatting>
  <conditionalFormatting sqref="A819">
    <cfRule type="duplicateValues" priority="267" dxfId="824">
      <formula>AND(COUNTIF($A$819:$A$819,A819)&gt;1,NOT(ISBLANK(A819)))</formula>
    </cfRule>
  </conditionalFormatting>
  <conditionalFormatting sqref="A820">
    <cfRule type="duplicateValues" priority="256" dxfId="824">
      <formula>AND(COUNTIF($A$820:$A$820,A820)&gt;1,NOT(ISBLANK(A820)))</formula>
    </cfRule>
  </conditionalFormatting>
  <conditionalFormatting sqref="A822">
    <cfRule type="duplicateValues" priority="231" dxfId="824">
      <formula>AND(COUNTIF($A$822:$A$822,A822)&gt;1,NOT(ISBLANK(A822)))</formula>
    </cfRule>
    <cfRule type="duplicateValues" priority="232" dxfId="824">
      <formula>AND(COUNTIF($A$822:$A$822,A822)&gt;1,NOT(ISBLANK(A822)))</formula>
    </cfRule>
    <cfRule type="duplicateValues" priority="233" dxfId="824">
      <formula>AND(COUNTIF($A$822:$A$822,A822)&gt;1,NOT(ISBLANK(A822)))</formula>
    </cfRule>
    <cfRule type="duplicateValues" priority="234" dxfId="824">
      <formula>AND(COUNTIF($A$822:$A$822,A822)&gt;1,NOT(ISBLANK(A822)))</formula>
    </cfRule>
  </conditionalFormatting>
  <conditionalFormatting sqref="A823">
    <cfRule type="duplicateValues" priority="227" dxfId="824">
      <formula>AND(COUNTIF($A$823:$A$823,A823)&gt;1,NOT(ISBLANK(A823)))</formula>
    </cfRule>
    <cfRule type="duplicateValues" priority="228" dxfId="824">
      <formula>AND(COUNTIF($A$823:$A$823,A823)&gt;1,NOT(ISBLANK(A823)))</formula>
    </cfRule>
    <cfRule type="duplicateValues" priority="229" dxfId="824">
      <formula>AND(COUNTIF($A$823:$A$823,A823)&gt;1,NOT(ISBLANK(A823)))</formula>
    </cfRule>
    <cfRule type="duplicateValues" priority="230" dxfId="824">
      <formula>AND(COUNTIF($A$823:$A$823,A823)&gt;1,NOT(ISBLANK(A823)))</formula>
    </cfRule>
  </conditionalFormatting>
  <conditionalFormatting sqref="A825">
    <cfRule type="duplicateValues" priority="225" dxfId="824">
      <formula>AND(COUNTIF($A$825:$A$825,A825)&gt;1,NOT(ISBLANK(A825)))</formula>
    </cfRule>
  </conditionalFormatting>
  <conditionalFormatting sqref="A827">
    <cfRule type="duplicateValues" priority="218" dxfId="824">
      <formula>AND(COUNTIF($A$827:$A$827,A827)&gt;1,NOT(ISBLANK(A827)))</formula>
    </cfRule>
  </conditionalFormatting>
  <conditionalFormatting sqref="A828">
    <cfRule type="duplicateValues" priority="215" dxfId="824">
      <formula>AND(COUNTIF($A$828:$A$828,A828)&gt;1,NOT(ISBLANK(A828)))</formula>
    </cfRule>
  </conditionalFormatting>
  <conditionalFormatting sqref="A830">
    <cfRule type="duplicateValues" priority="209" dxfId="824">
      <formula>AND(COUNTIF($A$830:$A$830,A830)&gt;1,NOT(ISBLANK(A830)))</formula>
    </cfRule>
  </conditionalFormatting>
  <conditionalFormatting sqref="A831">
    <cfRule type="duplicateValues" priority="204" dxfId="824">
      <formula>AND(COUNTIF($A$831:$A$831,A831)&gt;1,NOT(ISBLANK(A831)))</formula>
    </cfRule>
  </conditionalFormatting>
  <conditionalFormatting sqref="A833">
    <cfRule type="duplicateValues" priority="195" dxfId="824">
      <formula>AND(COUNTIF($A$833:$A$833,A833)&gt;1,NOT(ISBLANK(A833)))</formula>
    </cfRule>
    <cfRule type="duplicateValues" priority="196" dxfId="824">
      <formula>AND(COUNTIF($A$833:$A$833,A833)&gt;1,NOT(ISBLANK(A833)))</formula>
    </cfRule>
  </conditionalFormatting>
  <conditionalFormatting sqref="A834">
    <cfRule type="duplicateValues" priority="191" dxfId="824">
      <formula>AND(COUNTIF($A$834:$A$834,A834)&gt;1,NOT(ISBLANK(A834)))</formula>
    </cfRule>
    <cfRule type="duplicateValues" priority="192" dxfId="824">
      <formula>AND(COUNTIF($A$834:$A$834,A834)&gt;1,NOT(ISBLANK(A834)))</formula>
    </cfRule>
  </conditionalFormatting>
  <conditionalFormatting sqref="A835">
    <cfRule type="duplicateValues" priority="171" dxfId="824">
      <formula>AND(COUNTIF($A$835:$A$835,A835)&gt;1,NOT(ISBLANK(A835)))</formula>
    </cfRule>
    <cfRule type="duplicateValues" priority="172" dxfId="824">
      <formula>AND(COUNTIF($A$835:$A$835,A835)&gt;1,NOT(ISBLANK(A835)))</formula>
    </cfRule>
  </conditionalFormatting>
  <conditionalFormatting sqref="A836">
    <cfRule type="duplicateValues" priority="169" dxfId="824">
      <formula>AND(COUNTIF($A$836:$A$836,A836)&gt;1,NOT(ISBLANK(A836)))</formula>
    </cfRule>
    <cfRule type="duplicateValues" priority="170" dxfId="824">
      <formula>AND(COUNTIF($A$836:$A$836,A836)&gt;1,NOT(ISBLANK(A836)))</formula>
    </cfRule>
  </conditionalFormatting>
  <conditionalFormatting sqref="A837">
    <cfRule type="duplicateValues" priority="157" dxfId="824">
      <formula>AND(COUNTIF($A$837:$A$837,A837)&gt;1,NOT(ISBLANK(A837)))</formula>
    </cfRule>
    <cfRule type="duplicateValues" priority="158" dxfId="824">
      <formula>AND(COUNTIF($A$837:$A$837,A837)&gt;1,NOT(ISBLANK(A837)))</formula>
    </cfRule>
  </conditionalFormatting>
  <conditionalFormatting sqref="A838">
    <cfRule type="duplicateValues" priority="155" dxfId="824">
      <formula>AND(COUNTIF($A$838:$A$838,A838)&gt;1,NOT(ISBLANK(A838)))</formula>
    </cfRule>
    <cfRule type="duplicateValues" priority="156" dxfId="824">
      <formula>AND(COUNTIF($A$838:$A$838,A838)&gt;1,NOT(ISBLANK(A838)))</formula>
    </cfRule>
  </conditionalFormatting>
  <conditionalFormatting sqref="A839">
    <cfRule type="duplicateValues" priority="147" dxfId="824">
      <formula>AND(COUNTIF($A$839:$A$839,A839)&gt;1,NOT(ISBLANK(A839)))</formula>
    </cfRule>
    <cfRule type="duplicateValues" priority="148" dxfId="824">
      <formula>AND(COUNTIF($A$839:$A$839,A839)&gt;1,NOT(ISBLANK(A839)))</formula>
    </cfRule>
  </conditionalFormatting>
  <conditionalFormatting sqref="A840">
    <cfRule type="duplicateValues" priority="141" dxfId="824">
      <formula>AND(COUNTIF($A$840:$A$840,A840)&gt;1,NOT(ISBLANK(A840)))</formula>
    </cfRule>
    <cfRule type="duplicateValues" priority="142" dxfId="824">
      <formula>AND(COUNTIF($A$840:$A$840,A840)&gt;1,NOT(ISBLANK(A840)))</formula>
    </cfRule>
  </conditionalFormatting>
  <conditionalFormatting sqref="A841">
    <cfRule type="duplicateValues" priority="135" dxfId="824">
      <formula>AND(COUNTIF($A$841:$A$841,A841)&gt;1,NOT(ISBLANK(A841)))</formula>
    </cfRule>
    <cfRule type="duplicateValues" priority="136" dxfId="824">
      <formula>AND(COUNTIF($A$841:$A$841,A841)&gt;1,NOT(ISBLANK(A841)))</formula>
    </cfRule>
  </conditionalFormatting>
  <conditionalFormatting sqref="A843">
    <cfRule type="duplicateValues" priority="57" dxfId="824">
      <formula>AND(COUNTIF($A$843:$A$843,A843)&gt;1,NOT(ISBLANK(A843)))</formula>
    </cfRule>
    <cfRule type="duplicateValues" priority="58" dxfId="824">
      <formula>AND(COUNTIF($A$843:$A$843,A843)&gt;1,NOT(ISBLANK(A843)))</formula>
    </cfRule>
    <cfRule type="duplicateValues" priority="59" dxfId="824">
      <formula>AND(COUNTIF($A$843:$A$843,A843)&gt;1,NOT(ISBLANK(A843)))</formula>
    </cfRule>
    <cfRule type="duplicateValues" priority="60" dxfId="824">
      <formula>AND(COUNTIF($A$843:$A$843,A843)&gt;1,NOT(ISBLANK(A843)))</formula>
    </cfRule>
  </conditionalFormatting>
  <conditionalFormatting sqref="A844">
    <cfRule type="duplicateValues" priority="345" dxfId="824">
      <formula>AND(COUNTIF($A$844:$A$844,A844)&gt;1,NOT(ISBLANK(A844)))</formula>
    </cfRule>
    <cfRule type="duplicateValues" priority="346" dxfId="824">
      <formula>AND(COUNTIF($A$844:$A$844,A844)&gt;1,NOT(ISBLANK(A844)))</formula>
    </cfRule>
    <cfRule type="duplicateValues" priority="347" dxfId="824">
      <formula>AND(COUNTIF($A$844:$A$844,A844)&gt;1,NOT(ISBLANK(A844)))</formula>
    </cfRule>
    <cfRule type="duplicateValues" priority="348" dxfId="824">
      <formula>AND(COUNTIF($A$844:$A$844,A844)&gt;1,NOT(ISBLANK(A844)))</formula>
    </cfRule>
  </conditionalFormatting>
  <conditionalFormatting sqref="A847">
    <cfRule type="duplicateValues" priority="282" dxfId="824">
      <formula>AND(COUNTIF($A$847:$A$847,A847)&gt;1,NOT(ISBLANK(A847)))</formula>
    </cfRule>
  </conditionalFormatting>
  <conditionalFormatting sqref="A848">
    <cfRule type="duplicateValues" priority="328" dxfId="824">
      <formula>AND(COUNTIF($A$848:$A$848,A848)&gt;1,NOT(ISBLANK(A848)))</formula>
    </cfRule>
  </conditionalFormatting>
  <conditionalFormatting sqref="A849">
    <cfRule type="duplicateValues" priority="325" dxfId="824">
      <formula>AND(COUNTIF($A$849:$A$849,A849)&gt;1,NOT(ISBLANK(A849)))</formula>
    </cfRule>
  </conditionalFormatting>
  <conditionalFormatting sqref="A850">
    <cfRule type="duplicateValues" priority="324" dxfId="824">
      <formula>AND(COUNTIF($A$850:$A$850,A850)&gt;1,NOT(ISBLANK(A850)))</formula>
    </cfRule>
  </conditionalFormatting>
  <conditionalFormatting sqref="A851">
    <cfRule type="duplicateValues" priority="272" dxfId="824">
      <formula>AND(COUNTIF($A$851:$A$851,A851)&gt;1,NOT(ISBLANK(A851)))</formula>
    </cfRule>
  </conditionalFormatting>
  <conditionalFormatting sqref="A852">
    <cfRule type="duplicateValues" priority="322" dxfId="824">
      <formula>AND(COUNTIF($A$852:$A$852,A852)&gt;1,NOT(ISBLANK(A852)))</formula>
    </cfRule>
  </conditionalFormatting>
  <conditionalFormatting sqref="A853">
    <cfRule type="duplicateValues" priority="317" dxfId="824">
      <formula>AND(COUNTIF($A$853:$A$853,A853)&gt;1,NOT(ISBLANK(A853)))</formula>
    </cfRule>
  </conditionalFormatting>
  <conditionalFormatting sqref="A856">
    <cfRule type="duplicateValues" priority="255" dxfId="824">
      <formula>AND(COUNTIF($A$856:$A$856,A856)&gt;1,NOT(ISBLANK(A856)))</formula>
    </cfRule>
  </conditionalFormatting>
  <conditionalFormatting sqref="A859">
    <cfRule type="duplicateValues" priority="207" dxfId="824">
      <formula>AND(COUNTIF($A$859:$A$859,A859)&gt;1,NOT(ISBLANK(A859)))</formula>
    </cfRule>
  </conditionalFormatting>
  <conditionalFormatting sqref="A860">
    <cfRule type="duplicateValues" priority="201" dxfId="824">
      <formula>AND(COUNTIF($A$860:$A$860,A860)&gt;1,NOT(ISBLANK(A860)))</formula>
    </cfRule>
    <cfRule type="duplicateValues" priority="202" dxfId="824">
      <formula>AND(COUNTIF($A$860:$A$860,A860)&gt;1,NOT(ISBLANK(A860)))</formula>
    </cfRule>
  </conditionalFormatting>
  <conditionalFormatting sqref="A862">
    <cfRule type="duplicateValues" priority="175" dxfId="824">
      <formula>AND(COUNTIF($A$862:$A$862,A862)&gt;1,NOT(ISBLANK(A862)))</formula>
    </cfRule>
    <cfRule type="duplicateValues" priority="176" dxfId="824">
      <formula>AND(COUNTIF($A$862:$A$862,A862)&gt;1,NOT(ISBLANK(A862)))</formula>
    </cfRule>
  </conditionalFormatting>
  <conditionalFormatting sqref="A863">
    <cfRule type="duplicateValues" priority="159" dxfId="824">
      <formula>AND(COUNTIF($A$863:$A$863,A863)&gt;1,NOT(ISBLANK(A863)))</formula>
    </cfRule>
    <cfRule type="duplicateValues" priority="160" dxfId="824">
      <formula>AND(COUNTIF($A$863:$A$863,A863)&gt;1,NOT(ISBLANK(A863)))</formula>
    </cfRule>
  </conditionalFormatting>
  <conditionalFormatting sqref="A864">
    <cfRule type="duplicateValues" priority="441" dxfId="824">
      <formula>AND(COUNTIF($A$864:$A$864,A864)&gt;1,NOT(ISBLANK(A864)))</formula>
    </cfRule>
  </conditionalFormatting>
  <conditionalFormatting sqref="A865">
    <cfRule type="duplicateValues" priority="125" dxfId="824">
      <formula>AND(COUNTIF($A$865:$A$865,A865)&gt;1,NOT(ISBLANK(A865)))</formula>
    </cfRule>
    <cfRule type="duplicateValues" priority="126" dxfId="824">
      <formula>AND(COUNTIF($A$865:$A$865,A865)&gt;1,NOT(ISBLANK(A865)))</formula>
    </cfRule>
  </conditionalFormatting>
  <conditionalFormatting sqref="A866">
    <cfRule type="duplicateValues" priority="103" dxfId="824">
      <formula>AND(COUNTIF($A$866:$A$866,A866)&gt;1,NOT(ISBLANK(A866)))</formula>
    </cfRule>
    <cfRule type="duplicateValues" priority="104" dxfId="824">
      <formula>AND(COUNTIF($A$866:$A$866,A866)&gt;1,NOT(ISBLANK(A866)))</formula>
    </cfRule>
  </conditionalFormatting>
  <conditionalFormatting sqref="A867">
    <cfRule type="duplicateValues" priority="81" dxfId="824">
      <formula>AND(COUNTIF($A$867:$A$867,A867)&gt;1,NOT(ISBLANK(A867)))</formula>
    </cfRule>
    <cfRule type="duplicateValues" priority="82" dxfId="824">
      <formula>AND(COUNTIF($A$867:$A$867,A867)&gt;1,NOT(ISBLANK(A867)))</formula>
    </cfRule>
  </conditionalFormatting>
  <conditionalFormatting sqref="A868">
    <cfRule type="duplicateValues" priority="257" dxfId="824">
      <formula>AND(COUNTIF($A$868:$A$868,A868)&gt;1,NOT(ISBLANK(A868)))</formula>
    </cfRule>
    <cfRule type="duplicateValues" priority="258" dxfId="824">
      <formula>AND(COUNTIF($A$868:$A$868,A868)&gt;1,NOT(ISBLANK(A868)))</formula>
    </cfRule>
    <cfRule type="duplicateValues" priority="259" dxfId="824">
      <formula>AND(COUNTIF($A$868:$A$868,A868)&gt;1,NOT(ISBLANK(A868)))</formula>
    </cfRule>
    <cfRule type="duplicateValues" priority="260" dxfId="824">
      <formula>AND(COUNTIF($A$868:$A$868,A868)&gt;1,NOT(ISBLANK(A868)))</formula>
    </cfRule>
  </conditionalFormatting>
  <conditionalFormatting sqref="A874">
    <cfRule type="duplicateValues" priority="210" dxfId="824">
      <formula>AND(COUNTIF($A$874:$A$874,A874)&gt;1,NOT(ISBLANK(A874)))</formula>
    </cfRule>
  </conditionalFormatting>
  <conditionalFormatting sqref="A875">
    <cfRule type="duplicateValues" priority="261" dxfId="824">
      <formula>AND(COUNTIF($A$875:$A$875,A875)&gt;1,NOT(ISBLANK(A875)))</formula>
    </cfRule>
  </conditionalFormatting>
  <conditionalFormatting sqref="A876">
    <cfRule type="duplicateValues" priority="193" dxfId="824">
      <formula>AND(COUNTIF($A$876:$A$876,A876)&gt;1,NOT(ISBLANK(A876)))</formula>
    </cfRule>
    <cfRule type="duplicateValues" priority="194" dxfId="824">
      <formula>AND(COUNTIF($A$876:$A$876,A876)&gt;1,NOT(ISBLANK(A876)))</formula>
    </cfRule>
  </conditionalFormatting>
  <conditionalFormatting sqref="A877">
    <cfRule type="duplicateValues" priority="185" dxfId="824">
      <formula>AND(COUNTIF($A$877:$A$877,A877)&gt;1,NOT(ISBLANK(A877)))</formula>
    </cfRule>
    <cfRule type="duplicateValues" priority="186" dxfId="824">
      <formula>AND(COUNTIF($A$877:$A$877,A877)&gt;1,NOT(ISBLANK(A877)))</formula>
    </cfRule>
  </conditionalFormatting>
  <conditionalFormatting sqref="A878">
    <cfRule type="duplicateValues" priority="181" dxfId="824">
      <formula>AND(COUNTIF($A$878:$A$878,A878)&gt;1,NOT(ISBLANK(A878)))</formula>
    </cfRule>
    <cfRule type="duplicateValues" priority="182" dxfId="824">
      <formula>AND(COUNTIF($A$878:$A$878,A878)&gt;1,NOT(ISBLANK(A878)))</formula>
    </cfRule>
  </conditionalFormatting>
  <conditionalFormatting sqref="A879">
    <cfRule type="duplicateValues" priority="179" dxfId="824">
      <formula>AND(COUNTIF($A$879:$A$879,A879)&gt;1,NOT(ISBLANK(A879)))</formula>
    </cfRule>
    <cfRule type="duplicateValues" priority="180" dxfId="824">
      <formula>AND(COUNTIF($A$879:$A$879,A879)&gt;1,NOT(ISBLANK(A879)))</formula>
    </cfRule>
  </conditionalFormatting>
  <conditionalFormatting sqref="A880">
    <cfRule type="duplicateValues" priority="173" dxfId="824">
      <formula>AND(COUNTIF($A$880:$A$880,A880)&gt;1,NOT(ISBLANK(A880)))</formula>
    </cfRule>
    <cfRule type="duplicateValues" priority="174" dxfId="824">
      <formula>AND(COUNTIF($A$880:$A$880,A880)&gt;1,NOT(ISBLANK(A880)))</formula>
    </cfRule>
  </conditionalFormatting>
  <conditionalFormatting sqref="A881">
    <cfRule type="duplicateValues" priority="143" dxfId="824">
      <formula>AND(COUNTIF($A$881:$A$881,A881)&gt;1,NOT(ISBLANK(A881)))</formula>
    </cfRule>
    <cfRule type="duplicateValues" priority="144" dxfId="824">
      <formula>AND(COUNTIF($A$881:$A$881,A881)&gt;1,NOT(ISBLANK(A881)))</formula>
    </cfRule>
    <cfRule type="duplicateValues" priority="145" dxfId="824">
      <formula>AND(COUNTIF($A$881:$A$881,A881)&gt;1,NOT(ISBLANK(A881)))</formula>
    </cfRule>
    <cfRule type="duplicateValues" priority="146" dxfId="824">
      <formula>AND(COUNTIF($A$881:$A$881,A881)&gt;1,NOT(ISBLANK(A881)))</formula>
    </cfRule>
  </conditionalFormatting>
  <conditionalFormatting sqref="A883">
    <cfRule type="duplicateValues" priority="131" dxfId="824">
      <formula>AND(COUNTIF($A$883:$A$883,A883)&gt;1,NOT(ISBLANK(A883)))</formula>
    </cfRule>
    <cfRule type="duplicateValues" priority="132" dxfId="824">
      <formula>AND(COUNTIF($A$883:$A$883,A883)&gt;1,NOT(ISBLANK(A883)))</formula>
    </cfRule>
  </conditionalFormatting>
  <conditionalFormatting sqref="A884">
    <cfRule type="duplicateValues" priority="111" dxfId="824">
      <formula>AND(COUNTIF($A$884:$A$884,A884)&gt;1,NOT(ISBLANK(A884)))</formula>
    </cfRule>
    <cfRule type="duplicateValues" priority="112" dxfId="824">
      <formula>AND(COUNTIF($A$884:$A$884,A884)&gt;1,NOT(ISBLANK(A884)))</formula>
    </cfRule>
  </conditionalFormatting>
  <conditionalFormatting sqref="A886">
    <cfRule type="duplicateValues" priority="211" dxfId="824">
      <formula>AND(COUNTIF($A$886:$A$886,A886)&gt;1,NOT(ISBLANK(A886)))</formula>
    </cfRule>
  </conditionalFormatting>
  <conditionalFormatting sqref="A887">
    <cfRule type="duplicateValues" priority="187" dxfId="824">
      <formula>AND(COUNTIF($A$887:$A$887,A887)&gt;1,NOT(ISBLANK(A887)))</formula>
    </cfRule>
    <cfRule type="duplicateValues" priority="188" dxfId="824">
      <formula>AND(COUNTIF($A$887:$A$887,A887)&gt;1,NOT(ISBLANK(A887)))</formula>
    </cfRule>
  </conditionalFormatting>
  <conditionalFormatting sqref="A888">
    <cfRule type="duplicateValues" priority="113" dxfId="824">
      <formula>AND(COUNTIF($A$888:$A$888,A888)&gt;1,NOT(ISBLANK(A888)))</formula>
    </cfRule>
    <cfRule type="duplicateValues" priority="114" dxfId="824">
      <formula>AND(COUNTIF($A$888:$A$888,A888)&gt;1,NOT(ISBLANK(A888)))</formula>
    </cfRule>
  </conditionalFormatting>
  <conditionalFormatting sqref="A889">
    <cfRule type="duplicateValues" priority="109" dxfId="824">
      <formula>AND(COUNTIF($A$889:$A$889,A889)&gt;1,NOT(ISBLANK(A889)))</formula>
    </cfRule>
    <cfRule type="duplicateValues" priority="110" dxfId="824">
      <formula>AND(COUNTIF($A$889:$A$889,A889)&gt;1,NOT(ISBLANK(A889)))</formula>
    </cfRule>
  </conditionalFormatting>
  <conditionalFormatting sqref="A890">
    <cfRule type="duplicateValues" priority="105" dxfId="824">
      <formula>AND(COUNTIF($A$890:$A$890,A890)&gt;1,NOT(ISBLANK(A890)))</formula>
    </cfRule>
    <cfRule type="duplicateValues" priority="106" dxfId="824">
      <formula>AND(COUNTIF($A$890:$A$890,A890)&gt;1,NOT(ISBLANK(A890)))</formula>
    </cfRule>
  </conditionalFormatting>
  <conditionalFormatting sqref="A891">
    <cfRule type="duplicateValues" priority="95" dxfId="824">
      <formula>AND(COUNTIF($A$891:$A$891,A891)&gt;1,NOT(ISBLANK(A891)))</formula>
    </cfRule>
    <cfRule type="duplicateValues" priority="96" dxfId="824">
      <formula>AND(COUNTIF($A$891:$A$891,A891)&gt;1,NOT(ISBLANK(A891)))</formula>
    </cfRule>
  </conditionalFormatting>
  <conditionalFormatting sqref="A892">
    <cfRule type="duplicateValues" priority="91" dxfId="824">
      <formula>AND(COUNTIF($A$892:$A$892,A892)&gt;1,NOT(ISBLANK(A892)))</formula>
    </cfRule>
    <cfRule type="duplicateValues" priority="92" dxfId="824">
      <formula>AND(COUNTIF($A$892:$A$892,A892)&gt;1,NOT(ISBLANK(A892)))</formula>
    </cfRule>
  </conditionalFormatting>
  <conditionalFormatting sqref="A893">
    <cfRule type="duplicateValues" priority="87" dxfId="824">
      <formula>AND(COUNTIF($A$893:$A$893,A893)&gt;1,NOT(ISBLANK(A893)))</formula>
    </cfRule>
    <cfRule type="duplicateValues" priority="88" dxfId="824">
      <formula>AND(COUNTIF($A$893:$A$893,A893)&gt;1,NOT(ISBLANK(A893)))</formula>
    </cfRule>
    <cfRule type="duplicateValues" priority="89" dxfId="824">
      <formula>AND(COUNTIF($A$893:$A$893,A893)&gt;1,NOT(ISBLANK(A893)))</formula>
    </cfRule>
    <cfRule type="duplicateValues" priority="90" dxfId="824">
      <formula>AND(COUNTIF($A$893:$A$893,A893)&gt;1,NOT(ISBLANK(A893)))</formula>
    </cfRule>
  </conditionalFormatting>
  <conditionalFormatting sqref="A894">
    <cfRule type="duplicateValues" priority="79" dxfId="824">
      <formula>AND(COUNTIF($A$894:$A$894,A894)&gt;1,NOT(ISBLANK(A894)))</formula>
    </cfRule>
    <cfRule type="duplicateValues" priority="80" dxfId="824">
      <formula>AND(COUNTIF($A$894:$A$894,A894)&gt;1,NOT(ISBLANK(A894)))</formula>
    </cfRule>
  </conditionalFormatting>
  <conditionalFormatting sqref="A895">
    <cfRule type="duplicateValues" priority="77" dxfId="824">
      <formula>AND(COUNTIF($A$895:$A$895,A895)&gt;1,NOT(ISBLANK(A895)))</formula>
    </cfRule>
    <cfRule type="duplicateValues" priority="78" dxfId="824">
      <formula>AND(COUNTIF($A$895:$A$895,A895)&gt;1,NOT(ISBLANK(A895)))</formula>
    </cfRule>
  </conditionalFormatting>
  <conditionalFormatting sqref="A896">
    <cfRule type="duplicateValues" priority="75" dxfId="824">
      <formula>AND(COUNTIF($A$896:$A$896,A896)&gt;1,NOT(ISBLANK(A896)))</formula>
    </cfRule>
    <cfRule type="duplicateValues" priority="76" dxfId="824">
      <formula>AND(COUNTIF($A$896:$A$896,A896)&gt;1,NOT(ISBLANK(A896)))</formula>
    </cfRule>
  </conditionalFormatting>
  <conditionalFormatting sqref="A897">
    <cfRule type="duplicateValues" priority="73" dxfId="824">
      <formula>AND(COUNTIF($A$897:$A$897,A897)&gt;1,NOT(ISBLANK(A897)))</formula>
    </cfRule>
    <cfRule type="duplicateValues" priority="74" dxfId="824">
      <formula>AND(COUNTIF($A$897:$A$897,A897)&gt;1,NOT(ISBLANK(A897)))</formula>
    </cfRule>
  </conditionalFormatting>
  <conditionalFormatting sqref="A898">
    <cfRule type="duplicateValues" priority="71" dxfId="824">
      <formula>AND(COUNTIF($A$898:$A$898,A898)&gt;1,NOT(ISBLANK(A898)))</formula>
    </cfRule>
    <cfRule type="duplicateValues" priority="72" dxfId="824">
      <formula>AND(COUNTIF($A$898:$A$898,A898)&gt;1,NOT(ISBLANK(A898)))</formula>
    </cfRule>
  </conditionalFormatting>
  <conditionalFormatting sqref="A899">
    <cfRule type="duplicateValues" priority="69" dxfId="824">
      <formula>AND(COUNTIF($A$899:$A$899,A899)&gt;1,NOT(ISBLANK(A899)))</formula>
    </cfRule>
    <cfRule type="duplicateValues" priority="70" dxfId="824">
      <formula>AND(COUNTIF($A$899:$A$899,A899)&gt;1,NOT(ISBLANK(A899)))</formula>
    </cfRule>
  </conditionalFormatting>
  <conditionalFormatting sqref="A900">
    <cfRule type="duplicateValues" priority="67" dxfId="824">
      <formula>AND(COUNTIF($A$900:$A$900,A900)&gt;1,NOT(ISBLANK(A900)))</formula>
    </cfRule>
    <cfRule type="duplicateValues" priority="68" dxfId="824">
      <formula>AND(COUNTIF($A$900:$A$900,A900)&gt;1,NOT(ISBLANK(A900)))</formula>
    </cfRule>
  </conditionalFormatting>
  <conditionalFormatting sqref="A905">
    <cfRule type="duplicateValues" priority="52" dxfId="824">
      <formula>AND(COUNTIF($A$905:$A$905,A905)&gt;1,NOT(ISBLANK(A905)))</formula>
    </cfRule>
    <cfRule type="duplicateValues" priority="53" dxfId="824">
      <formula>AND(COUNTIF($A$905:$A$905,A905)&gt;1,NOT(ISBLANK(A905)))</formula>
    </cfRule>
    <cfRule type="duplicateValues" priority="54" dxfId="824">
      <formula>AND(COUNTIF($A$905:$A$905,A905)&gt;1,NOT(ISBLANK(A905)))</formula>
    </cfRule>
    <cfRule type="duplicateValues" priority="55" dxfId="824">
      <formula>AND(COUNTIF($A$905:$A$905,A905)&gt;1,NOT(ISBLANK(A905)))</formula>
    </cfRule>
  </conditionalFormatting>
  <conditionalFormatting sqref="A907">
    <cfRule type="duplicateValues" priority="56" dxfId="824">
      <formula>AND(COUNTIF($A$907:$A$907,A907)&gt;1,NOT(ISBLANK(A907)))</formula>
    </cfRule>
  </conditionalFormatting>
  <conditionalFormatting sqref="A908">
    <cfRule type="duplicateValues" priority="51" dxfId="824">
      <formula>AND(COUNTIF($A$908:$A$908,A908)&gt;1,NOT(ISBLANK(A908)))</formula>
    </cfRule>
  </conditionalFormatting>
  <conditionalFormatting sqref="A909">
    <cfRule type="duplicateValues" priority="50" dxfId="824">
      <formula>AND(COUNTIF($A$909:$A$909,A909)&gt;1,NOT(ISBLANK(A909)))</formula>
    </cfRule>
  </conditionalFormatting>
  <conditionalFormatting sqref="A910">
    <cfRule type="duplicateValues" priority="49" dxfId="824">
      <formula>AND(COUNTIF($A$910:$A$910,A910)&gt;1,NOT(ISBLANK(A910)))</formula>
    </cfRule>
  </conditionalFormatting>
  <conditionalFormatting sqref="A911">
    <cfRule type="duplicateValues" priority="48" dxfId="824">
      <formula>AND(COUNTIF($A$911:$A$911,A911)&gt;1,NOT(ISBLANK(A911)))</formula>
    </cfRule>
  </conditionalFormatting>
  <conditionalFormatting sqref="A912">
    <cfRule type="duplicateValues" priority="47" dxfId="824">
      <formula>AND(COUNTIF($A$912:$A$912,A912)&gt;1,NOT(ISBLANK(A912)))</formula>
    </cfRule>
  </conditionalFormatting>
  <conditionalFormatting sqref="A913">
    <cfRule type="duplicateValues" priority="46" dxfId="824">
      <formula>AND(COUNTIF($A$913:$A$913,A913)&gt;1,NOT(ISBLANK(A913)))</formula>
    </cfRule>
  </conditionalFormatting>
  <conditionalFormatting sqref="A914">
    <cfRule type="duplicateValues" priority="45" dxfId="824">
      <formula>AND(COUNTIF($A$914:$A$914,A914)&gt;1,NOT(ISBLANK(A914)))</formula>
    </cfRule>
  </conditionalFormatting>
  <conditionalFormatting sqref="A915">
    <cfRule type="duplicateValues" priority="41" dxfId="824">
      <formula>AND(COUNTIF($A$915:$A$915,A915)&gt;1,NOT(ISBLANK(A915)))</formula>
    </cfRule>
    <cfRule type="duplicateValues" priority="42" dxfId="824">
      <formula>AND(COUNTIF($A$915:$A$915,A915)&gt;1,NOT(ISBLANK(A915)))</formula>
    </cfRule>
    <cfRule type="duplicateValues" priority="43" dxfId="824">
      <formula>AND(COUNTIF($A$915:$A$915,A915)&gt;1,NOT(ISBLANK(A915)))</formula>
    </cfRule>
    <cfRule type="duplicateValues" priority="44" dxfId="824">
      <formula>AND(COUNTIF($A$915:$A$915,A915)&gt;1,NOT(ISBLANK(A915)))</formula>
    </cfRule>
  </conditionalFormatting>
  <conditionalFormatting sqref="A916">
    <cfRule type="duplicateValues" priority="40" dxfId="824">
      <formula>AND(COUNTIF($A$916:$A$916,A916)&gt;1,NOT(ISBLANK(A916)))</formula>
    </cfRule>
  </conditionalFormatting>
  <conditionalFormatting sqref="A923:B923">
    <cfRule type="duplicateValues" priority="38" dxfId="824">
      <formula>AND(COUNTIF($A$923:$B$923,A923)&gt;1,NOT(ISBLANK(A923)))</formula>
    </cfRule>
    <cfRule type="duplicateValues" priority="39" dxfId="824">
      <formula>AND(COUNTIF($A$923:$B$923,A923)&gt;1,NOT(ISBLANK(A923)))</formula>
    </cfRule>
  </conditionalFormatting>
  <conditionalFormatting sqref="A925:B925">
    <cfRule type="duplicateValues" priority="36" dxfId="824">
      <formula>AND(COUNTIF($A$925:$B$925,A925)&gt;1,NOT(ISBLANK(A925)))</formula>
    </cfRule>
    <cfRule type="duplicateValues" priority="37" dxfId="824">
      <formula>AND(COUNTIF($A$925:$B$925,A925)&gt;1,NOT(ISBLANK(A925)))</formula>
    </cfRule>
  </conditionalFormatting>
  <conditionalFormatting sqref="A940:B940">
    <cfRule type="duplicateValues" priority="30" dxfId="824">
      <formula>AND(COUNTIF($A$940:$B$940,A940)&gt;1,NOT(ISBLANK(A940)))</formula>
    </cfRule>
    <cfRule type="duplicateValues" priority="31" dxfId="824">
      <formula>AND(COUNTIF($A$940:$B$940,A940)&gt;1,NOT(ISBLANK(A940)))</formula>
    </cfRule>
  </conditionalFormatting>
  <conditionalFormatting sqref="A941:B941">
    <cfRule type="duplicateValues" priority="28" dxfId="824">
      <formula>AND(COUNTIF($A$941:$B$941,A941)&gt;1,NOT(ISBLANK(A941)))</formula>
    </cfRule>
    <cfRule type="duplicateValues" priority="29" dxfId="824">
      <formula>AND(COUNTIF($A$941:$B$941,A941)&gt;1,NOT(ISBLANK(A941)))</formula>
    </cfRule>
  </conditionalFormatting>
  <conditionalFormatting sqref="A945:B945">
    <cfRule type="duplicateValues" priority="26" dxfId="824">
      <formula>AND(COUNTIF($A$945:$B$945,A945)&gt;1,NOT(ISBLANK(A945)))</formula>
    </cfRule>
    <cfRule type="duplicateValues" priority="27" dxfId="824">
      <formula>AND(COUNTIF($A$945:$B$945,A945)&gt;1,NOT(ISBLANK(A945)))</formula>
    </cfRule>
  </conditionalFormatting>
  <conditionalFormatting sqref="A946:B946">
    <cfRule type="duplicateValues" priority="24" dxfId="824">
      <formula>AND(COUNTIF($A$946:$B$946,A946)&gt;1,NOT(ISBLANK(A946)))</formula>
    </cfRule>
    <cfRule type="duplicateValues" priority="25" dxfId="824">
      <formula>AND(COUNTIF($A$946:$B$946,A946)&gt;1,NOT(ISBLANK(A946)))</formula>
    </cfRule>
  </conditionalFormatting>
  <conditionalFormatting sqref="A950">
    <cfRule type="duplicateValues" priority="22" dxfId="824">
      <formula>AND(COUNTIF($A$950:$A$950,A950)&gt;1,NOT(ISBLANK(A950)))</formula>
    </cfRule>
    <cfRule type="duplicateValues" priority="23" dxfId="824">
      <formula>AND(COUNTIF($A$950:$A$950,A950)&gt;1,NOT(ISBLANK(A950)))</formula>
    </cfRule>
  </conditionalFormatting>
  <conditionalFormatting sqref="B950">
    <cfRule type="duplicateValues" priority="20" dxfId="824">
      <formula>AND(COUNTIF($B$950:$B$950,B950)&gt;1,NOT(ISBLANK(B950)))</formula>
    </cfRule>
    <cfRule type="duplicateValues" priority="21" dxfId="824">
      <formula>AND(COUNTIF($B$950:$B$950,B950)&gt;1,NOT(ISBLANK(B950)))</formula>
    </cfRule>
  </conditionalFormatting>
  <conditionalFormatting sqref="A1019:B1019">
    <cfRule type="duplicateValues" priority="16" dxfId="824">
      <formula>AND(COUNTIF($A$1019:$B$1019,A1019)&gt;1,NOT(ISBLANK(A1019)))</formula>
    </cfRule>
    <cfRule type="duplicateValues" priority="17" dxfId="824">
      <formula>AND(COUNTIF($A$1019:$B$1019,A1019)&gt;1,NOT(ISBLANK(A1019)))</formula>
    </cfRule>
  </conditionalFormatting>
  <conditionalFormatting sqref="A1280:B1280">
    <cfRule type="duplicateValues" priority="6" dxfId="824">
      <formula>AND(COUNTIF($A$1280:$B$1280,A1280)&gt;1,NOT(ISBLANK(A1280)))</formula>
    </cfRule>
    <cfRule type="duplicateValues" priority="7" dxfId="824">
      <formula>AND(COUNTIF($A$1280:$B$1280,A1280)&gt;1,NOT(ISBLANK(A1280)))</formula>
    </cfRule>
  </conditionalFormatting>
  <conditionalFormatting sqref="A1281:B1281">
    <cfRule type="duplicateValues" priority="8" dxfId="824">
      <formula>AND(COUNTIF($A$1281:$B$1281,A1281)&gt;1,NOT(ISBLANK(A1281)))</formula>
    </cfRule>
    <cfRule type="duplicateValues" priority="9" dxfId="824">
      <formula>AND(COUNTIF($A$1281:$B$1281,A1281)&gt;1,NOT(ISBLANK(A1281)))</formula>
    </cfRule>
  </conditionalFormatting>
  <conditionalFormatting sqref="A1282:B1282">
    <cfRule type="duplicateValues" priority="10" dxfId="824">
      <formula>AND(COUNTIF($A$1282:$B$1282,A1282)&gt;1,NOT(ISBLANK(A1282)))</formula>
    </cfRule>
    <cfRule type="duplicateValues" priority="11" dxfId="824">
      <formula>AND(COUNTIF($A$1282:$B$1282,A1282)&gt;1,NOT(ISBLANK(A1282)))</formula>
    </cfRule>
  </conditionalFormatting>
  <conditionalFormatting sqref="A1479:B1479">
    <cfRule type="duplicateValues" priority="4" dxfId="824">
      <formula>AND(COUNTIF($A$1479:$B$1479,A1479)&gt;1,NOT(ISBLANK(A1479)))</formula>
    </cfRule>
    <cfRule type="duplicateValues" priority="5" dxfId="824">
      <formula>AND(COUNTIF($A$1479:$B$1479,A1479)&gt;1,NOT(ISBLANK(A1479)))</formula>
    </cfRule>
  </conditionalFormatting>
  <conditionalFormatting sqref="A1490:B1490">
    <cfRule type="duplicateValues" priority="2" dxfId="824">
      <formula>AND(COUNTIF($A$1490:$B$1490,A1490)&gt;1,NOT(ISBLANK(A1490)))</formula>
    </cfRule>
    <cfRule type="duplicateValues" priority="3" dxfId="824">
      <formula>AND(COUNTIF($A$1490:$B$1490,A1490)&gt;1,NOT(ISBLANK(A1490)))</formula>
    </cfRule>
  </conditionalFormatting>
  <conditionalFormatting sqref="A1514">
    <cfRule type="duplicateValues" priority="1" dxfId="824">
      <formula>AND(COUNTIF($A$1514:$A$1514,A1514)&gt;1,NOT(ISBLANK(A1514)))</formula>
    </cfRule>
  </conditionalFormatting>
  <conditionalFormatting sqref="A561:A562">
    <cfRule type="duplicateValues" priority="212" dxfId="824">
      <formula>AND(COUNTIF($A$561:$A$562,A561)&gt;1,NOT(ISBLANK(A561)))</formula>
    </cfRule>
  </conditionalFormatting>
  <conditionalFormatting sqref="A567:A568">
    <cfRule type="duplicateValues" priority="61" dxfId="824">
      <formula>AND(COUNTIF($A$567:$A$568,A567)&gt;1,NOT(ISBLANK(A567)))</formula>
    </cfRule>
    <cfRule type="duplicateValues" priority="62" dxfId="824">
      <formula>AND(COUNTIF($A$567:$A$568,A567)&gt;1,NOT(ISBLANK(A567)))</formula>
    </cfRule>
  </conditionalFormatting>
  <conditionalFormatting sqref="A570:A571">
    <cfRule type="duplicateValues" priority="421" dxfId="824">
      <formula>AND(COUNTIF($A$570:$A$571,A570)&gt;1,NOT(ISBLANK(A570)))</formula>
    </cfRule>
  </conditionalFormatting>
  <conditionalFormatting sqref="A577:A578">
    <cfRule type="duplicateValues" priority="418" dxfId="824">
      <formula>AND(COUNTIF($A$577:$A$578,A577)&gt;1,NOT(ISBLANK(A577)))</formula>
    </cfRule>
    <cfRule type="duplicateValues" priority="419" dxfId="824">
      <formula>AND(COUNTIF($A$577:$A$578,A577)&gt;1,NOT(ISBLANK(A577)))</formula>
    </cfRule>
  </conditionalFormatting>
  <conditionalFormatting sqref="A598:A602">
    <cfRule type="duplicateValues" priority="396" dxfId="824">
      <formula>AND(COUNTIF($A$598:$A$602,A598)&gt;1,NOT(ISBLANK(A598)))</formula>
    </cfRule>
  </conditionalFormatting>
  <conditionalFormatting sqref="A625:A630">
    <cfRule type="duplicateValues" priority="311" dxfId="824">
      <formula>AND(COUNTIF($A$625:$A$630,A625)&gt;1,NOT(ISBLANK(A625)))</formula>
    </cfRule>
  </conditionalFormatting>
  <conditionalFormatting sqref="A642:A643">
    <cfRule type="duplicateValues" priority="226" dxfId="824">
      <formula>AND(COUNTIF($A$642:$A$643,A642)&gt;1,NOT(ISBLANK(A642)))</formula>
    </cfRule>
  </conditionalFormatting>
  <conditionalFormatting sqref="A675:A686">
    <cfRule type="duplicateValues" priority="400" dxfId="824">
      <formula>AND(COUNTIF($A$675:$A$686,A675)&gt;1,NOT(ISBLANK(A675)))</formula>
    </cfRule>
    <cfRule type="duplicateValues" priority="401" dxfId="824">
      <formula>AND(COUNTIF($A$675:$A$686,A675)&gt;1,NOT(ISBLANK(A675)))</formula>
    </cfRule>
    <cfRule type="duplicateValues" priority="402" dxfId="824">
      <formula>AND(COUNTIF($A$675:$A$686,A675)&gt;1,NOT(ISBLANK(A675)))</formula>
    </cfRule>
    <cfRule type="duplicateValues" priority="403" dxfId="824">
      <formula>AND(COUNTIF($A$675:$A$686,A675)&gt;1,NOT(ISBLANK(A675)))</formula>
    </cfRule>
  </conditionalFormatting>
  <conditionalFormatting sqref="A774:A776">
    <cfRule type="duplicateValues" priority="224" dxfId="824">
      <formula>AND(COUNTIF($A$774:$A$776,A774)&gt;1,NOT(ISBLANK(A774)))</formula>
    </cfRule>
  </conditionalFormatting>
  <conditionalFormatting sqref="A807:A808">
    <cfRule type="duplicateValues" priority="293" dxfId="824">
      <formula>AND(COUNTIF($A$807:$A$808,A807)&gt;1,NOT(ISBLANK(A807)))</formula>
    </cfRule>
  </conditionalFormatting>
  <conditionalFormatting sqref="A810:A813">
    <cfRule type="duplicateValues" priority="285" dxfId="824">
      <formula>AND(COUNTIF($A$810:$A$813,A810)&gt;1,NOT(ISBLANK(A810)))</formula>
    </cfRule>
  </conditionalFormatting>
  <conditionalFormatting sqref="A845:A846">
    <cfRule type="duplicateValues" priority="289" dxfId="824">
      <formula>AND(COUNTIF($A$845:$A$846,A845)&gt;1,NOT(ISBLANK(A845)))</formula>
    </cfRule>
  </conditionalFormatting>
  <conditionalFormatting sqref="A872:A873">
    <cfRule type="duplicateValues" priority="214" dxfId="824">
      <formula>AND(COUNTIF($A$872:$A$873,A872)&gt;1,NOT(ISBLANK(A872)))</formula>
    </cfRule>
  </conditionalFormatting>
  <conditionalFormatting sqref="A901:A904">
    <cfRule type="duplicateValues" priority="448" dxfId="824">
      <formula>AND(COUNTIF($A$901:$A$904,A901)&gt;1,NOT(ISBLANK(A901)))</formula>
    </cfRule>
  </conditionalFormatting>
  <conditionalFormatting sqref="B591:B612">
    <cfRule type="duplicateValues" priority="427" dxfId="824">
      <formula>AND(COUNTIF($B$591:$B$612,B591)&gt;1,NOT(ISBLANK(B591)))</formula>
    </cfRule>
    <cfRule type="duplicateValues" priority="428" dxfId="824">
      <formula>AND(COUNTIF($B$591:$B$612,B591)&gt;1,NOT(ISBLANK(B591)))</formula>
    </cfRule>
    <cfRule type="duplicateValues" priority="429" dxfId="824">
      <formula>AND(COUNTIF($B$591:$B$612,B591)&gt;1,NOT(ISBLANK(B591)))</formula>
    </cfRule>
  </conditionalFormatting>
  <conditionalFormatting sqref="B613:B624">
    <cfRule type="duplicateValues" priority="431" dxfId="824">
      <formula>AND(COUNTIF($B$613:$B$624,B613)&gt;1,NOT(ISBLANK(B613)))</formula>
    </cfRule>
    <cfRule type="duplicateValues" priority="432" dxfId="824">
      <formula>AND(COUNTIF($B$613:$B$624,B613)&gt;1,NOT(ISBLANK(B613)))</formula>
    </cfRule>
    <cfRule type="duplicateValues" priority="433" dxfId="824">
      <formula>AND(COUNTIF($B$613:$B$624,B613)&gt;1,NOT(ISBLANK(B613)))</formula>
    </cfRule>
  </conditionalFormatting>
  <conditionalFormatting sqref="B625:B651">
    <cfRule type="duplicateValues" priority="313" dxfId="824">
      <formula>AND(COUNTIF($B$625:$B$651,B625)&gt;1,NOT(ISBLANK(B625)))</formula>
    </cfRule>
    <cfRule type="duplicateValues" priority="314" dxfId="824">
      <formula>AND(COUNTIF($B$625:$B$651,B625)&gt;1,NOT(ISBLANK(B625)))</formula>
    </cfRule>
    <cfRule type="duplicateValues" priority="315" dxfId="824">
      <formula>AND(COUNTIF($B$625:$B$651,B625)&gt;1,NOT(ISBLANK(B625)))</formula>
    </cfRule>
  </conditionalFormatting>
  <conditionalFormatting sqref="B652:B655">
    <cfRule type="duplicateValues" priority="435" dxfId="824">
      <formula>AND(COUNTIF($B$652:$B$655,B652)&gt;1,NOT(ISBLANK(B652)))</formula>
    </cfRule>
    <cfRule type="duplicateValues" priority="436" dxfId="824">
      <formula>AND(COUNTIF($B$652:$B$655,B652)&gt;1,NOT(ISBLANK(B652)))</formula>
    </cfRule>
    <cfRule type="duplicateValues" priority="437" dxfId="824">
      <formula>AND(COUNTIF($B$652:$B$655,B652)&gt;1,NOT(ISBLANK(B652)))</formula>
    </cfRule>
  </conditionalFormatting>
  <conditionalFormatting sqref="B779:B782">
    <cfRule type="duplicateValues" priority="220" dxfId="824">
      <formula>AND(COUNTIF($B$779:$B$782,B779)&gt;1,NOT(ISBLANK(B779)))</formula>
    </cfRule>
    <cfRule type="duplicateValues" priority="221" dxfId="824">
      <formula>AND(COUNTIF($B$779:$B$782,B779)&gt;1,NOT(ISBLANK(B779)))</formula>
    </cfRule>
    <cfRule type="duplicateValues" priority="222" dxfId="824">
      <formula>AND(COUNTIF($B$779:$B$782,B779)&gt;1,NOT(ISBLANK(B779)))</formula>
    </cfRule>
  </conditionalFormatting>
  <conditionalFormatting sqref="B790:B797">
    <cfRule type="duplicateValues" priority="445" dxfId="824">
      <formula>AND(COUNTIF($B$790:$B$797,B790)&gt;1,NOT(ISBLANK(B790)))</formula>
    </cfRule>
    <cfRule type="duplicateValues" priority="446" dxfId="824">
      <formula>AND(COUNTIF($B$790:$B$797,B790)&gt;1,NOT(ISBLANK(B790)))</formula>
    </cfRule>
    <cfRule type="duplicateValues" priority="447" dxfId="824">
      <formula>AND(COUNTIF($B$790:$B$797,B790)&gt;1,NOT(ISBLANK(B790)))</formula>
    </cfRule>
  </conditionalFormatting>
  <conditionalFormatting sqref="B798:B843">
    <cfRule type="duplicateValues" priority="453" dxfId="824">
      <formula>AND(COUNTIF($B$798:$B$843,B798)&gt;1,NOT(ISBLANK(B798)))</formula>
    </cfRule>
    <cfRule type="duplicateValues" priority="454" dxfId="824">
      <formula>AND(COUNTIF($B$798:$B$843,B798)&gt;1,NOT(ISBLANK(B798)))</formula>
    </cfRule>
    <cfRule type="duplicateValues" priority="455" dxfId="824">
      <formula>AND(COUNTIF($B$798:$B$843,B798)&gt;1,NOT(ISBLANK(B798)))</formula>
    </cfRule>
  </conditionalFormatting>
  <conditionalFormatting sqref="B862:B867">
    <cfRule type="duplicateValues" priority="442" dxfId="824">
      <formula>AND(COUNTIF($B$862:$B$867,B862)&gt;1,NOT(ISBLANK(B862)))</formula>
    </cfRule>
    <cfRule type="duplicateValues" priority="443" dxfId="824">
      <formula>AND(COUNTIF($B$862:$B$867,B862)&gt;1,NOT(ISBLANK(B862)))</formula>
    </cfRule>
    <cfRule type="duplicateValues" priority="444" dxfId="824">
      <formula>AND(COUNTIF($B$862:$B$867,B862)&gt;1,NOT(ISBLANK(B862)))</formula>
    </cfRule>
  </conditionalFormatting>
  <conditionalFormatting sqref="B868:B871">
    <cfRule type="duplicateValues" priority="460" dxfId="824">
      <formula>AND(COUNTIF($B$868:$B$871,B868)&gt;1,NOT(ISBLANK(B868)))</formula>
    </cfRule>
    <cfRule type="duplicateValues" priority="461" dxfId="824">
      <formula>AND(COUNTIF($B$868:$B$871,B868)&gt;1,NOT(ISBLANK(B868)))</formula>
    </cfRule>
    <cfRule type="duplicateValues" priority="462" dxfId="824">
      <formula>AND(COUNTIF($B$868:$B$871,B868)&gt;1,NOT(ISBLANK(B868)))</formula>
    </cfRule>
  </conditionalFormatting>
  <conditionalFormatting sqref="B872:B884">
    <cfRule type="duplicateValues" priority="438" dxfId="824">
      <formula>AND(COUNTIF($B$872:$B$884,B872)&gt;1,NOT(ISBLANK(B872)))</formula>
    </cfRule>
    <cfRule type="duplicateValues" priority="439" dxfId="824">
      <formula>AND(COUNTIF($B$872:$B$884,B872)&gt;1,NOT(ISBLANK(B872)))</formula>
    </cfRule>
    <cfRule type="duplicateValues" priority="440" dxfId="824">
      <formula>AND(COUNTIF($B$872:$B$884,B872)&gt;1,NOT(ISBLANK(B872)))</formula>
    </cfRule>
  </conditionalFormatting>
  <conditionalFormatting sqref="B888:B897">
    <cfRule type="duplicateValues" priority="115" dxfId="824">
      <formula>AND(COUNTIF($B$888:$B$897,B888)&gt;1,NOT(ISBLANK(B888)))</formula>
    </cfRule>
    <cfRule type="duplicateValues" priority="116" dxfId="824">
      <formula>AND(COUNTIF($B$888:$B$897,B888)&gt;1,NOT(ISBLANK(B888)))</formula>
    </cfRule>
    <cfRule type="duplicateValues" priority="117" dxfId="824">
      <formula>AND(COUNTIF($B$888:$B$897,B888)&gt;1,NOT(ISBLANK(B888)))</formula>
    </cfRule>
  </conditionalFormatting>
  <conditionalFormatting sqref="B898:B900">
    <cfRule type="duplicateValues" priority="118" dxfId="824">
      <formula>AND(COUNTIF($B$898:$B$900,B898)&gt;1,NOT(ISBLANK(B898)))</formula>
    </cfRule>
    <cfRule type="duplicateValues" priority="119" dxfId="824">
      <formula>AND(COUNTIF($B$898:$B$900,B898)&gt;1,NOT(ISBLANK(B898)))</formula>
    </cfRule>
    <cfRule type="duplicateValues" priority="120" dxfId="824">
      <formula>AND(COUNTIF($B$898:$B$900,B898)&gt;1,NOT(ISBLANK(B898)))</formula>
    </cfRule>
  </conditionalFormatting>
  <conditionalFormatting sqref="B901:B918">
    <cfRule type="duplicateValues" priority="449" dxfId="824">
      <formula>AND(COUNTIF($B$901:$B$918,B901)&gt;1,NOT(ISBLANK(B901)))</formula>
    </cfRule>
    <cfRule type="duplicateValues" priority="450" dxfId="824">
      <formula>AND(COUNTIF($B$901:$B$918,B901)&gt;1,NOT(ISBLANK(B901)))</formula>
    </cfRule>
    <cfRule type="duplicateValues" priority="451" dxfId="824">
      <formula>AND(COUNTIF($B$901:$B$918,B901)&gt;1,NOT(ISBLANK(B901)))</formula>
    </cfRule>
  </conditionalFormatting>
  <conditionalFormatting sqref="A5:B12">
    <cfRule type="duplicateValues" priority="463" dxfId="824">
      <formula>AND(COUNTIF($A$5:$B$12,A5)&gt;1,NOT(ISBLANK(A5)))</formula>
    </cfRule>
    <cfRule type="duplicateValues" priority="464" dxfId="824">
      <formula>AND(COUNTIF($A$5:$B$12,A5)&gt;1,NOT(ISBLANK(A5)))</formula>
    </cfRule>
  </conditionalFormatting>
  <conditionalFormatting sqref="A20:B26">
    <cfRule type="duplicateValues" priority="458" dxfId="824">
      <formula>AND(COUNTIF($A$20:$B$26,A20)&gt;1,NOT(ISBLANK(A20)))</formula>
    </cfRule>
    <cfRule type="duplicateValues" priority="459" dxfId="824">
      <formula>AND(COUNTIF($A$20:$B$26,A20)&gt;1,NOT(ISBLANK(A20)))</formula>
    </cfRule>
  </conditionalFormatting>
  <conditionalFormatting sqref="A927:B929">
    <cfRule type="duplicateValues" priority="34" dxfId="824">
      <formula>AND(COUNTIF($A$927:$B$929,A927)&gt;1,NOT(ISBLANK(A927)))</formula>
    </cfRule>
    <cfRule type="duplicateValues" priority="35" dxfId="824">
      <formula>AND(COUNTIF($A$927:$B$929,A927)&gt;1,NOT(ISBLANK(A927)))</formula>
    </cfRule>
  </conditionalFormatting>
  <conditionalFormatting sqref="A938:B939">
    <cfRule type="duplicateValues" priority="32" dxfId="824">
      <formula>AND(COUNTIF($A$938:$B$939,A938)&gt;1,NOT(ISBLANK(A938)))</formula>
    </cfRule>
    <cfRule type="duplicateValues" priority="33" dxfId="824">
      <formula>AND(COUNTIF($A$938:$B$939,A938)&gt;1,NOT(ISBLANK(A938)))</formula>
    </cfRule>
  </conditionalFormatting>
  <conditionalFormatting sqref="A954:B957">
    <cfRule type="duplicateValues" priority="18" dxfId="824">
      <formula>AND(COUNTIF($A$954:$B$957,A954)&gt;1,NOT(ISBLANK(A954)))</formula>
    </cfRule>
    <cfRule type="duplicateValues" priority="19" dxfId="824">
      <formula>AND(COUNTIF($A$954:$B$957,A954)&gt;1,NOT(ISBLANK(A954)))</formula>
    </cfRule>
  </conditionalFormatting>
  <conditionalFormatting sqref="A1278:B1279">
    <cfRule type="duplicateValues" priority="465" dxfId="824">
      <formula>AND(COUNTIF($A$1278:$B$1279,A1278)&gt;1,NOT(ISBLANK(A1278)))</formula>
    </cfRule>
    <cfRule type="duplicateValues" priority="466" dxfId="824">
      <formula>AND(COUNTIF($A$1278:$B$1279,A1278)&gt;1,NOT(ISBLANK(A1278)))</formula>
    </cfRule>
  </conditionalFormatting>
  <pageMargins left="0.7" right="0.7" top="0.75" bottom="0.75" header="0.3" footer="0.3"/>
  <pageSetup orientation="portrait" paperSize="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C732"/>
  <sheetViews>
    <sheetView zoomScale="85" zoomScaleNormal="85" workbookViewId="0" topLeftCell="A1">
      <pane xSplit="3" ySplit="1" topLeftCell="D703" activePane="bottomRight" state="frozen"/>
      <selection pane="topLeft" activeCell="A1" sqref="A1"/>
      <selection pane="bottomLeft" activeCell="A1" sqref="A1"/>
      <selection pane="topRight" activeCell="A1" sqref="A1"/>
      <selection pane="bottomRight" activeCell="B728" sqref="B728"/>
    </sheetView>
  </sheetViews>
  <sheetFormatPr defaultColWidth="9.14428571428571" defaultRowHeight="21.75" customHeight="1"/>
  <cols>
    <col min="1" max="1" width="19.2857142857143" style="39" customWidth="1"/>
    <col min="2" max="2" width="74.7142857142857" style="39" customWidth="1"/>
    <col min="3" max="3" width="12.7142857142857" style="39" customWidth="1"/>
    <col min="4" max="4" width="13.2857142857143" style="156" customWidth="1"/>
    <col min="5" max="16384" width="9.14285714285714" style="156"/>
  </cols>
  <sheetData>
    <row r="1" spans="1:3" ht="32.25" customHeight="1">
      <c r="A1" s="157" t="s">
        <v>3295</v>
      </c>
      <c r="B1" s="157" t="s">
        <v>3296</v>
      </c>
      <c r="C1" s="157" t="s">
        <v>3297</v>
      </c>
    </row>
    <row r="2" spans="1:3" ht="21.75" customHeight="1">
      <c r="A2" s="28" t="s">
        <v>3298</v>
      </c>
      <c r="B2" s="28" t="s">
        <v>3299</v>
      </c>
      <c r="C2" s="28" t="s">
        <v>3300</v>
      </c>
    </row>
    <row r="3" spans="1:3" ht="21.75" customHeight="1">
      <c r="A3" s="28" t="s">
        <v>3301</v>
      </c>
      <c r="B3" s="28" t="s">
        <v>3302</v>
      </c>
      <c r="C3" s="28" t="s">
        <v>3300</v>
      </c>
    </row>
    <row r="4" spans="1:3" ht="21.75" customHeight="1">
      <c r="A4" s="28" t="s">
        <v>3303</v>
      </c>
      <c r="B4" s="28" t="s">
        <v>3304</v>
      </c>
      <c r="C4" s="28" t="s">
        <v>3300</v>
      </c>
    </row>
    <row r="5" spans="1:3" ht="21.75" customHeight="1">
      <c r="A5" s="28" t="s">
        <v>3305</v>
      </c>
      <c r="B5" s="28" t="s">
        <v>3306</v>
      </c>
      <c r="C5" s="28" t="s">
        <v>3300</v>
      </c>
    </row>
    <row r="6" spans="1:3" ht="21.75" customHeight="1">
      <c r="A6" s="28" t="s">
        <v>3307</v>
      </c>
      <c r="B6" s="28" t="s">
        <v>3308</v>
      </c>
      <c r="C6" s="28" t="s">
        <v>3300</v>
      </c>
    </row>
    <row r="7" spans="1:3" ht="21.75" customHeight="1">
      <c r="A7" s="28" t="s">
        <v>3309</v>
      </c>
      <c r="B7" s="28" t="s">
        <v>3310</v>
      </c>
      <c r="C7" s="28" t="s">
        <v>3300</v>
      </c>
    </row>
    <row r="8" spans="1:3" ht="21.75" customHeight="1">
      <c r="A8" s="28" t="s">
        <v>3311</v>
      </c>
      <c r="B8" s="28" t="s">
        <v>3312</v>
      </c>
      <c r="C8" s="28" t="s">
        <v>3300</v>
      </c>
    </row>
    <row r="9" spans="1:3" ht="21.75" customHeight="1">
      <c r="A9" s="28" t="s">
        <v>3313</v>
      </c>
      <c r="B9" s="28" t="s">
        <v>3314</v>
      </c>
      <c r="C9" s="28" t="s">
        <v>3300</v>
      </c>
    </row>
    <row r="10" spans="1:3" ht="21.75" customHeight="1">
      <c r="A10" s="28" t="s">
        <v>3315</v>
      </c>
      <c r="B10" s="28" t="s">
        <v>3316</v>
      </c>
      <c r="C10" s="28" t="s">
        <v>3300</v>
      </c>
    </row>
    <row r="11" spans="1:3" ht="21.75" customHeight="1">
      <c r="A11" s="28" t="s">
        <v>3317</v>
      </c>
      <c r="B11" s="28" t="s">
        <v>3318</v>
      </c>
      <c r="C11" s="28" t="s">
        <v>3300</v>
      </c>
    </row>
    <row r="12" spans="1:3" ht="21.75" customHeight="1">
      <c r="A12" s="28" t="s">
        <v>3319</v>
      </c>
      <c r="B12" s="28" t="s">
        <v>3320</v>
      </c>
      <c r="C12" s="28" t="s">
        <v>3300</v>
      </c>
    </row>
    <row r="13" spans="1:3" ht="21.75" customHeight="1">
      <c r="A13" s="28" t="s">
        <v>3321</v>
      </c>
      <c r="B13" s="28" t="s">
        <v>3322</v>
      </c>
      <c r="C13" s="28" t="s">
        <v>3300</v>
      </c>
    </row>
    <row r="14" spans="1:3" ht="21.75" customHeight="1">
      <c r="A14" s="28" t="s">
        <v>3323</v>
      </c>
      <c r="B14" s="28" t="s">
        <v>3324</v>
      </c>
      <c r="C14" s="28" t="s">
        <v>3300</v>
      </c>
    </row>
    <row r="15" spans="1:3" ht="21.75" customHeight="1">
      <c r="A15" s="28" t="s">
        <v>3325</v>
      </c>
      <c r="B15" s="28" t="s">
        <v>3326</v>
      </c>
      <c r="C15" s="28" t="s">
        <v>3300</v>
      </c>
    </row>
    <row r="16" spans="1:3" ht="21.75" customHeight="1">
      <c r="A16" s="28" t="s">
        <v>3327</v>
      </c>
      <c r="B16" s="28" t="s">
        <v>3328</v>
      </c>
      <c r="C16" s="28" t="s">
        <v>3329</v>
      </c>
    </row>
    <row r="17" spans="1:3" ht="21.75" customHeight="1">
      <c r="A17" s="28" t="s">
        <v>3330</v>
      </c>
      <c r="B17" s="28" t="s">
        <v>3331</v>
      </c>
      <c r="C17" s="28" t="s">
        <v>3300</v>
      </c>
    </row>
    <row r="18" spans="1:3" ht="21.75" customHeight="1">
      <c r="A18" s="28" t="s">
        <v>3332</v>
      </c>
      <c r="B18" s="28" t="s">
        <v>3333</v>
      </c>
      <c r="C18" s="28" t="s">
        <v>3300</v>
      </c>
    </row>
    <row r="19" spans="1:3" ht="21.75" customHeight="1">
      <c r="A19" s="28" t="s">
        <v>3334</v>
      </c>
      <c r="B19" s="28" t="s">
        <v>3335</v>
      </c>
      <c r="C19" s="28" t="s">
        <v>3300</v>
      </c>
    </row>
    <row r="20" spans="1:3" ht="21.75" customHeight="1">
      <c r="A20" s="28" t="s">
        <v>3336</v>
      </c>
      <c r="B20" s="28" t="s">
        <v>3337</v>
      </c>
      <c r="C20" s="28" t="s">
        <v>3300</v>
      </c>
    </row>
    <row r="21" spans="1:3" ht="21.75" customHeight="1">
      <c r="A21" s="28" t="s">
        <v>3338</v>
      </c>
      <c r="B21" s="28" t="s">
        <v>3339</v>
      </c>
      <c r="C21" s="28" t="s">
        <v>3300</v>
      </c>
    </row>
    <row r="22" spans="1:3" ht="21.75" customHeight="1">
      <c r="A22" s="28" t="s">
        <v>3340</v>
      </c>
      <c r="B22" s="28" t="s">
        <v>3341</v>
      </c>
      <c r="C22" s="28" t="s">
        <v>3300</v>
      </c>
    </row>
    <row r="23" spans="1:3" ht="21.75" customHeight="1">
      <c r="A23" s="28" t="s">
        <v>3342</v>
      </c>
      <c r="B23" s="28" t="s">
        <v>3343</v>
      </c>
      <c r="C23" s="28" t="s">
        <v>3300</v>
      </c>
    </row>
    <row r="24" spans="1:3" ht="21.75" customHeight="1">
      <c r="A24" s="28" t="s">
        <v>3344</v>
      </c>
      <c r="B24" s="28" t="s">
        <v>3345</v>
      </c>
      <c r="C24" s="28" t="s">
        <v>3300</v>
      </c>
    </row>
    <row r="25" spans="1:3" ht="21.75" customHeight="1">
      <c r="A25" s="28" t="s">
        <v>3346</v>
      </c>
      <c r="B25" s="28" t="s">
        <v>3347</v>
      </c>
      <c r="C25" s="28" t="s">
        <v>3300</v>
      </c>
    </row>
    <row r="26" spans="1:3" ht="21.75" customHeight="1">
      <c r="A26" s="28" t="s">
        <v>3348</v>
      </c>
      <c r="B26" s="28" t="s">
        <v>3349</v>
      </c>
      <c r="C26" s="28" t="s">
        <v>3300</v>
      </c>
    </row>
    <row r="27" spans="1:3" ht="21.75" customHeight="1">
      <c r="A27" s="28" t="s">
        <v>3350</v>
      </c>
      <c r="B27" s="28" t="s">
        <v>3351</v>
      </c>
      <c r="C27" s="28" t="s">
        <v>3300</v>
      </c>
    </row>
    <row r="28" spans="1:3" ht="21.75" customHeight="1">
      <c r="A28" s="28" t="s">
        <v>3352</v>
      </c>
      <c r="B28" s="28" t="s">
        <v>3353</v>
      </c>
      <c r="C28" s="28" t="s">
        <v>3300</v>
      </c>
    </row>
    <row r="29" spans="1:3" ht="21.75" customHeight="1">
      <c r="A29" s="28" t="s">
        <v>3354</v>
      </c>
      <c r="B29" s="28" t="s">
        <v>3355</v>
      </c>
      <c r="C29" s="28" t="s">
        <v>3300</v>
      </c>
    </row>
    <row r="30" spans="1:3" ht="21.75" customHeight="1">
      <c r="A30" s="28" t="s">
        <v>3356</v>
      </c>
      <c r="B30" s="28" t="s">
        <v>3357</v>
      </c>
      <c r="C30" s="28" t="s">
        <v>3300</v>
      </c>
    </row>
    <row r="31" spans="1:3" ht="21.75" customHeight="1">
      <c r="A31" s="28" t="s">
        <v>3358</v>
      </c>
      <c r="B31" s="28" t="s">
        <v>3359</v>
      </c>
      <c r="C31" s="28" t="s">
        <v>3300</v>
      </c>
    </row>
    <row r="32" spans="1:3" ht="21.75" customHeight="1">
      <c r="A32" s="28" t="s">
        <v>3360</v>
      </c>
      <c r="B32" s="28" t="s">
        <v>3361</v>
      </c>
      <c r="C32" s="28" t="s">
        <v>3300</v>
      </c>
    </row>
    <row r="33" spans="1:3" ht="21.75" customHeight="1">
      <c r="A33" s="28" t="s">
        <v>3362</v>
      </c>
      <c r="B33" s="28" t="s">
        <v>3363</v>
      </c>
      <c r="C33" s="28" t="s">
        <v>3300</v>
      </c>
    </row>
    <row r="34" spans="1:3" ht="21.75" customHeight="1">
      <c r="A34" s="28" t="s">
        <v>3364</v>
      </c>
      <c r="B34" s="28" t="s">
        <v>3365</v>
      </c>
      <c r="C34" s="28" t="s">
        <v>3300</v>
      </c>
    </row>
    <row r="35" spans="1:3" ht="21.75" customHeight="1">
      <c r="A35" s="28" t="s">
        <v>3366</v>
      </c>
      <c r="B35" s="28" t="s">
        <v>3367</v>
      </c>
      <c r="C35" s="28" t="s">
        <v>3300</v>
      </c>
    </row>
    <row r="36" spans="1:3" ht="21.75" customHeight="1">
      <c r="A36" s="28" t="s">
        <v>3368</v>
      </c>
      <c r="B36" s="28" t="s">
        <v>3369</v>
      </c>
      <c r="C36" s="28" t="s">
        <v>3300</v>
      </c>
    </row>
    <row r="37" spans="1:3" ht="21.75" customHeight="1">
      <c r="A37" s="28" t="s">
        <v>3370</v>
      </c>
      <c r="B37" s="28" t="s">
        <v>3371</v>
      </c>
      <c r="C37" s="28" t="s">
        <v>3300</v>
      </c>
    </row>
    <row r="38" spans="1:3" ht="21.75" customHeight="1">
      <c r="A38" s="28" t="s">
        <v>3372</v>
      </c>
      <c r="B38" s="28" t="s">
        <v>3373</v>
      </c>
      <c r="C38" s="28" t="s">
        <v>3300</v>
      </c>
    </row>
    <row r="39" spans="1:3" ht="21.75" customHeight="1">
      <c r="A39" s="28" t="s">
        <v>3374</v>
      </c>
      <c r="B39" s="28" t="s">
        <v>3375</v>
      </c>
      <c r="C39" s="28" t="s">
        <v>3300</v>
      </c>
    </row>
    <row r="40" spans="1:3" ht="21.75" customHeight="1">
      <c r="A40" s="28" t="s">
        <v>3376</v>
      </c>
      <c r="B40" s="28" t="s">
        <v>3377</v>
      </c>
      <c r="C40" s="28" t="s">
        <v>3300</v>
      </c>
    </row>
    <row r="41" spans="1:3" ht="21.75" customHeight="1">
      <c r="A41" s="28" t="s">
        <v>3378</v>
      </c>
      <c r="B41" s="28" t="s">
        <v>3379</v>
      </c>
      <c r="C41" s="28" t="s">
        <v>3300</v>
      </c>
    </row>
    <row r="42" spans="1:3" ht="21.75" customHeight="1">
      <c r="A42" s="28" t="s">
        <v>3380</v>
      </c>
      <c r="B42" s="28" t="s">
        <v>3381</v>
      </c>
      <c r="C42" s="28" t="s">
        <v>3300</v>
      </c>
    </row>
    <row r="43" spans="1:3" ht="21.75" customHeight="1">
      <c r="A43" s="28" t="s">
        <v>3382</v>
      </c>
      <c r="B43" s="28" t="s">
        <v>3383</v>
      </c>
      <c r="C43" s="28" t="s">
        <v>3300</v>
      </c>
    </row>
    <row r="44" spans="1:3" ht="21.75" customHeight="1">
      <c r="A44" s="28" t="s">
        <v>3384</v>
      </c>
      <c r="B44" s="28" t="s">
        <v>3385</v>
      </c>
      <c r="C44" s="28" t="s">
        <v>3300</v>
      </c>
    </row>
    <row r="45" spans="1:3" ht="21.75" customHeight="1">
      <c r="A45" s="28" t="s">
        <v>3386</v>
      </c>
      <c r="B45" s="28" t="s">
        <v>3387</v>
      </c>
      <c r="C45" s="28" t="s">
        <v>3300</v>
      </c>
    </row>
    <row r="46" spans="1:3" ht="21.75" customHeight="1">
      <c r="A46" s="28" t="s">
        <v>3388</v>
      </c>
      <c r="B46" s="28" t="s">
        <v>3389</v>
      </c>
      <c r="C46" s="28" t="s">
        <v>3300</v>
      </c>
    </row>
    <row r="47" spans="1:3" ht="21.75" customHeight="1">
      <c r="A47" s="28" t="s">
        <v>3390</v>
      </c>
      <c r="B47" s="28" t="s">
        <v>3391</v>
      </c>
      <c r="C47" s="28" t="s">
        <v>3300</v>
      </c>
    </row>
    <row r="48" spans="1:3" ht="21.75" customHeight="1">
      <c r="A48" s="28" t="s">
        <v>3392</v>
      </c>
      <c r="B48" s="28" t="s">
        <v>3393</v>
      </c>
      <c r="C48" s="28" t="s">
        <v>3300</v>
      </c>
    </row>
    <row r="49" spans="1:3" ht="21.75" customHeight="1">
      <c r="A49" s="28" t="s">
        <v>3394</v>
      </c>
      <c r="B49" s="28" t="s">
        <v>3395</v>
      </c>
      <c r="C49" s="28" t="s">
        <v>3300</v>
      </c>
    </row>
    <row r="50" spans="1:3" ht="21.75" customHeight="1">
      <c r="A50" s="28" t="s">
        <v>3396</v>
      </c>
      <c r="B50" s="28" t="s">
        <v>3397</v>
      </c>
      <c r="C50" s="28" t="s">
        <v>3300</v>
      </c>
    </row>
    <row r="51" spans="1:3" ht="21.75" customHeight="1">
      <c r="A51" s="28" t="s">
        <v>3398</v>
      </c>
      <c r="B51" s="28" t="s">
        <v>3399</v>
      </c>
      <c r="C51" s="28" t="s">
        <v>3300</v>
      </c>
    </row>
    <row r="52" spans="1:3" ht="21.75" customHeight="1">
      <c r="A52" s="28" t="s">
        <v>3400</v>
      </c>
      <c r="B52" s="28" t="s">
        <v>3401</v>
      </c>
      <c r="C52" s="28" t="s">
        <v>3300</v>
      </c>
    </row>
    <row r="53" spans="1:3" ht="21.75" customHeight="1">
      <c r="A53" s="28" t="s">
        <v>3402</v>
      </c>
      <c r="B53" s="28" t="s">
        <v>3403</v>
      </c>
      <c r="C53" s="28" t="s">
        <v>3300</v>
      </c>
    </row>
    <row r="54" spans="1:3" ht="21.75" customHeight="1">
      <c r="A54" s="28" t="s">
        <v>3404</v>
      </c>
      <c r="B54" s="28" t="s">
        <v>3405</v>
      </c>
      <c r="C54" s="28" t="s">
        <v>3300</v>
      </c>
    </row>
    <row r="55" spans="1:3" ht="21.75" customHeight="1">
      <c r="A55" s="28" t="s">
        <v>3406</v>
      </c>
      <c r="B55" s="28" t="s">
        <v>3407</v>
      </c>
      <c r="C55" s="28" t="s">
        <v>3300</v>
      </c>
    </row>
    <row r="56" spans="1:3" ht="21.75" customHeight="1">
      <c r="A56" s="28" t="s">
        <v>3408</v>
      </c>
      <c r="B56" s="28" t="s">
        <v>3409</v>
      </c>
      <c r="C56" s="28" t="s">
        <v>3300</v>
      </c>
    </row>
    <row r="57" spans="1:3" ht="21.75" customHeight="1">
      <c r="A57" s="28" t="s">
        <v>3410</v>
      </c>
      <c r="B57" s="28" t="s">
        <v>3411</v>
      </c>
      <c r="C57" s="28" t="s">
        <v>3300</v>
      </c>
    </row>
    <row r="58" spans="1:3" ht="21.75" customHeight="1">
      <c r="A58" s="28" t="s">
        <v>3412</v>
      </c>
      <c r="B58" s="28" t="s">
        <v>3413</v>
      </c>
      <c r="C58" s="28" t="s">
        <v>3300</v>
      </c>
    </row>
    <row r="59" spans="1:3" ht="21.75" customHeight="1">
      <c r="A59" s="28" t="s">
        <v>3414</v>
      </c>
      <c r="B59" s="28" t="s">
        <v>3415</v>
      </c>
      <c r="C59" s="28" t="s">
        <v>3300</v>
      </c>
    </row>
    <row r="60" spans="1:3" ht="21.75" customHeight="1">
      <c r="A60" s="28" t="s">
        <v>3416</v>
      </c>
      <c r="B60" s="28" t="s">
        <v>3417</v>
      </c>
      <c r="C60" s="28" t="s">
        <v>3300</v>
      </c>
    </row>
    <row r="61" spans="1:3" ht="21.75" customHeight="1">
      <c r="A61" s="28" t="s">
        <v>3418</v>
      </c>
      <c r="B61" s="28" t="s">
        <v>3419</v>
      </c>
      <c r="C61" s="28" t="s">
        <v>3300</v>
      </c>
    </row>
    <row r="62" spans="1:3" ht="21.75" customHeight="1">
      <c r="A62" s="28" t="s">
        <v>3420</v>
      </c>
      <c r="B62" s="28" t="s">
        <v>3421</v>
      </c>
      <c r="C62" s="28" t="s">
        <v>3300</v>
      </c>
    </row>
    <row r="63" spans="1:3" ht="22.5" customHeight="1">
      <c r="A63" s="28" t="s">
        <v>3422</v>
      </c>
      <c r="B63" s="28" t="s">
        <v>3423</v>
      </c>
      <c r="C63" s="28" t="s">
        <v>3300</v>
      </c>
    </row>
    <row r="64" spans="1:3" ht="22.5" customHeight="1">
      <c r="A64" s="28" t="s">
        <v>3424</v>
      </c>
      <c r="B64" s="28" t="s">
        <v>3425</v>
      </c>
      <c r="C64" s="28" t="s">
        <v>3300</v>
      </c>
    </row>
    <row r="65" spans="1:3" ht="21.75" customHeight="1">
      <c r="A65" s="28" t="s">
        <v>3426</v>
      </c>
      <c r="B65" s="28" t="s">
        <v>3427</v>
      </c>
      <c r="C65" s="28" t="s">
        <v>3300</v>
      </c>
    </row>
    <row r="66" spans="1:3" ht="21.75" customHeight="1">
      <c r="A66" s="28" t="s">
        <v>3428</v>
      </c>
      <c r="B66" s="28" t="s">
        <v>3429</v>
      </c>
      <c r="C66" s="28" t="s">
        <v>3300</v>
      </c>
    </row>
    <row r="67" spans="1:3" ht="21.75" customHeight="1">
      <c r="A67" s="28" t="s">
        <v>3430</v>
      </c>
      <c r="B67" s="28" t="s">
        <v>3431</v>
      </c>
      <c r="C67" s="28" t="s">
        <v>3300</v>
      </c>
    </row>
    <row r="68" spans="1:3" ht="21.75" customHeight="1">
      <c r="A68" s="28" t="s">
        <v>3432</v>
      </c>
      <c r="B68" s="28" t="s">
        <v>3433</v>
      </c>
      <c r="C68" s="28" t="s">
        <v>3300</v>
      </c>
    </row>
    <row r="69" spans="1:3" ht="21.75" customHeight="1">
      <c r="A69" s="28" t="s">
        <v>3434</v>
      </c>
      <c r="B69" s="28" t="s">
        <v>3435</v>
      </c>
      <c r="C69" s="28" t="s">
        <v>3300</v>
      </c>
    </row>
    <row r="70" spans="1:3" ht="21.75" customHeight="1">
      <c r="A70" s="28" t="s">
        <v>3436</v>
      </c>
      <c r="B70" s="28" t="s">
        <v>3437</v>
      </c>
      <c r="C70" s="28" t="s">
        <v>3300</v>
      </c>
    </row>
    <row r="71" spans="1:3" ht="21.75" customHeight="1">
      <c r="A71" s="28" t="s">
        <v>3438</v>
      </c>
      <c r="B71" s="28" t="s">
        <v>3439</v>
      </c>
      <c r="C71" s="28" t="s">
        <v>3300</v>
      </c>
    </row>
    <row r="72" spans="1:3" ht="21.75" customHeight="1">
      <c r="A72" s="28" t="s">
        <v>3440</v>
      </c>
      <c r="B72" s="28" t="s">
        <v>3441</v>
      </c>
      <c r="C72" s="28" t="s">
        <v>3300</v>
      </c>
    </row>
    <row r="73" spans="1:3" ht="21.75" customHeight="1">
      <c r="A73" s="28" t="s">
        <v>3442</v>
      </c>
      <c r="B73" s="28" t="s">
        <v>3443</v>
      </c>
      <c r="C73" s="28" t="s">
        <v>3300</v>
      </c>
    </row>
    <row r="74" spans="1:3" ht="21.75" customHeight="1">
      <c r="A74" s="28" t="s">
        <v>3444</v>
      </c>
      <c r="B74" s="28" t="s">
        <v>3445</v>
      </c>
      <c r="C74" s="28" t="s">
        <v>3300</v>
      </c>
    </row>
    <row r="75" spans="1:3" ht="21.75" customHeight="1">
      <c r="A75" s="28" t="s">
        <v>3446</v>
      </c>
      <c r="B75" s="28" t="s">
        <v>3447</v>
      </c>
      <c r="C75" s="28" t="s">
        <v>3300</v>
      </c>
    </row>
    <row r="76" spans="1:3" ht="21.75" customHeight="1">
      <c r="A76" s="28" t="s">
        <v>3448</v>
      </c>
      <c r="B76" s="28" t="s">
        <v>3449</v>
      </c>
      <c r="C76" s="28" t="s">
        <v>3300</v>
      </c>
    </row>
    <row r="77" spans="1:3" ht="21.75" customHeight="1">
      <c r="A77" s="28" t="s">
        <v>3450</v>
      </c>
      <c r="B77" s="28" t="s">
        <v>3451</v>
      </c>
      <c r="C77" s="28" t="s">
        <v>3300</v>
      </c>
    </row>
    <row r="78" spans="1:3" ht="21.75" customHeight="1">
      <c r="A78" s="28" t="s">
        <v>3452</v>
      </c>
      <c r="B78" s="28" t="s">
        <v>3453</v>
      </c>
      <c r="C78" s="28" t="s">
        <v>3300</v>
      </c>
    </row>
    <row r="79" spans="1:3" ht="21.75" customHeight="1">
      <c r="A79" s="28" t="s">
        <v>3454</v>
      </c>
      <c r="B79" s="28" t="s">
        <v>3455</v>
      </c>
      <c r="C79" s="28" t="s">
        <v>3300</v>
      </c>
    </row>
    <row r="80" spans="1:3" ht="21.75" customHeight="1">
      <c r="A80" s="28" t="s">
        <v>3456</v>
      </c>
      <c r="B80" s="28" t="s">
        <v>3457</v>
      </c>
      <c r="C80" s="28" t="s">
        <v>3300</v>
      </c>
    </row>
    <row r="81" spans="1:3" ht="21.75" customHeight="1">
      <c r="A81" s="28" t="s">
        <v>3458</v>
      </c>
      <c r="B81" s="28" t="s">
        <v>3459</v>
      </c>
      <c r="C81" s="28" t="s">
        <v>3300</v>
      </c>
    </row>
    <row r="82" spans="1:3" ht="21.75" customHeight="1">
      <c r="A82" s="28" t="s">
        <v>3460</v>
      </c>
      <c r="B82" s="28" t="s">
        <v>3461</v>
      </c>
      <c r="C82" s="28" t="s">
        <v>3300</v>
      </c>
    </row>
    <row r="83" spans="1:3" ht="21.75" customHeight="1">
      <c r="A83" s="28" t="s">
        <v>3462</v>
      </c>
      <c r="B83" s="28" t="s">
        <v>3463</v>
      </c>
      <c r="C83" s="28" t="s">
        <v>3300</v>
      </c>
    </row>
    <row r="84" spans="1:3" ht="21.75" customHeight="1">
      <c r="A84" s="28" t="s">
        <v>3464</v>
      </c>
      <c r="B84" s="28" t="s">
        <v>3465</v>
      </c>
      <c r="C84" s="28" t="s">
        <v>3300</v>
      </c>
    </row>
    <row r="85" spans="1:3" ht="21.75" customHeight="1">
      <c r="A85" s="28" t="s">
        <v>3466</v>
      </c>
      <c r="B85" s="28" t="s">
        <v>3467</v>
      </c>
      <c r="C85" s="28" t="s">
        <v>3300</v>
      </c>
    </row>
    <row r="86" spans="1:3" ht="21.75" customHeight="1">
      <c r="A86" s="28" t="s">
        <v>3468</v>
      </c>
      <c r="B86" s="28" t="s">
        <v>3469</v>
      </c>
      <c r="C86" s="28" t="s">
        <v>3300</v>
      </c>
    </row>
    <row r="87" spans="1:3" ht="21.75" customHeight="1">
      <c r="A87" s="28" t="s">
        <v>3470</v>
      </c>
      <c r="B87" s="28" t="s">
        <v>3471</v>
      </c>
      <c r="C87" s="28" t="s">
        <v>3300</v>
      </c>
    </row>
    <row r="88" spans="1:3" ht="21.75" customHeight="1">
      <c r="A88" s="28" t="s">
        <v>3472</v>
      </c>
      <c r="B88" s="28" t="s">
        <v>3473</v>
      </c>
      <c r="C88" s="28" t="s">
        <v>3300</v>
      </c>
    </row>
    <row r="89" spans="1:3" ht="21.75" customHeight="1">
      <c r="A89" s="28" t="s">
        <v>3474</v>
      </c>
      <c r="B89" s="28" t="s">
        <v>3475</v>
      </c>
      <c r="C89" s="28" t="s">
        <v>3300</v>
      </c>
    </row>
    <row r="90" spans="1:3" ht="21.75" customHeight="1">
      <c r="A90" s="28" t="s">
        <v>3476</v>
      </c>
      <c r="B90" s="28" t="s">
        <v>3477</v>
      </c>
      <c r="C90" s="28" t="s">
        <v>3300</v>
      </c>
    </row>
    <row r="91" spans="1:3" ht="21.75" customHeight="1">
      <c r="A91" s="28" t="s">
        <v>3478</v>
      </c>
      <c r="B91" s="28" t="s">
        <v>3479</v>
      </c>
      <c r="C91" s="28" t="s">
        <v>3300</v>
      </c>
    </row>
    <row r="92" spans="1:3" ht="21.75" customHeight="1">
      <c r="A92" s="28" t="s">
        <v>3480</v>
      </c>
      <c r="B92" s="28" t="s">
        <v>3481</v>
      </c>
      <c r="C92" s="28" t="s">
        <v>3300</v>
      </c>
    </row>
    <row r="93" spans="1:3" ht="21.75" customHeight="1">
      <c r="A93" s="28" t="s">
        <v>3482</v>
      </c>
      <c r="B93" s="28" t="s">
        <v>3483</v>
      </c>
      <c r="C93" s="28" t="s">
        <v>3300</v>
      </c>
    </row>
    <row r="94" spans="1:3" ht="21.75" customHeight="1">
      <c r="A94" s="28" t="s">
        <v>3484</v>
      </c>
      <c r="B94" s="28" t="s">
        <v>3485</v>
      </c>
      <c r="C94" s="28" t="s">
        <v>3300</v>
      </c>
    </row>
    <row r="95" spans="1:3" ht="21.75" customHeight="1">
      <c r="A95" s="28" t="s">
        <v>3486</v>
      </c>
      <c r="B95" s="28" t="s">
        <v>3487</v>
      </c>
      <c r="C95" s="28" t="s">
        <v>3300</v>
      </c>
    </row>
    <row r="96" spans="1:3" ht="21.75" customHeight="1">
      <c r="A96" s="28" t="s">
        <v>3488</v>
      </c>
      <c r="B96" s="28" t="s">
        <v>3489</v>
      </c>
      <c r="C96" s="28" t="s">
        <v>3300</v>
      </c>
    </row>
    <row r="97" spans="1:3" ht="21.75" customHeight="1">
      <c r="A97" s="28" t="s">
        <v>3490</v>
      </c>
      <c r="B97" s="28" t="s">
        <v>3491</v>
      </c>
      <c r="C97" s="28" t="s">
        <v>3300</v>
      </c>
    </row>
    <row r="98" spans="1:3" ht="21.75" customHeight="1">
      <c r="A98" s="28" t="s">
        <v>3492</v>
      </c>
      <c r="B98" s="28" t="s">
        <v>3493</v>
      </c>
      <c r="C98" s="28" t="s">
        <v>3300</v>
      </c>
    </row>
    <row r="99" spans="1:3" ht="21.75" customHeight="1">
      <c r="A99" s="28" t="s">
        <v>3494</v>
      </c>
      <c r="B99" s="28" t="s">
        <v>3495</v>
      </c>
      <c r="C99" s="28" t="s">
        <v>3300</v>
      </c>
    </row>
    <row r="100" spans="1:3" ht="21.75" customHeight="1">
      <c r="A100" s="28" t="s">
        <v>3496</v>
      </c>
      <c r="B100" s="28" t="s">
        <v>3497</v>
      </c>
      <c r="C100" s="28" t="s">
        <v>3300</v>
      </c>
    </row>
    <row r="101" spans="1:3" ht="21.75" customHeight="1">
      <c r="A101" s="28" t="s">
        <v>3498</v>
      </c>
      <c r="B101" s="28" t="s">
        <v>3499</v>
      </c>
      <c r="C101" s="28" t="s">
        <v>3300</v>
      </c>
    </row>
    <row r="102" spans="1:3" ht="21.75" customHeight="1">
      <c r="A102" s="28" t="s">
        <v>3500</v>
      </c>
      <c r="B102" s="28" t="s">
        <v>3501</v>
      </c>
      <c r="C102" s="28" t="s">
        <v>3300</v>
      </c>
    </row>
    <row r="103" spans="1:3" ht="21.75" customHeight="1">
      <c r="A103" s="28" t="s">
        <v>3502</v>
      </c>
      <c r="B103" s="28" t="s">
        <v>3503</v>
      </c>
      <c r="C103" s="28" t="s">
        <v>3300</v>
      </c>
    </row>
    <row r="104" spans="1:3" ht="21.75" customHeight="1">
      <c r="A104" s="28" t="s">
        <v>3504</v>
      </c>
      <c r="B104" s="28" t="s">
        <v>3505</v>
      </c>
      <c r="C104" s="28" t="s">
        <v>3300</v>
      </c>
    </row>
    <row r="105" spans="1:3" ht="21.75" customHeight="1">
      <c r="A105" s="28" t="s">
        <v>3506</v>
      </c>
      <c r="B105" s="28" t="s">
        <v>3507</v>
      </c>
      <c r="C105" s="28" t="s">
        <v>3300</v>
      </c>
    </row>
    <row r="106" spans="1:3" ht="21.75" customHeight="1">
      <c r="A106" s="28" t="s">
        <v>3508</v>
      </c>
      <c r="B106" s="28" t="s">
        <v>3509</v>
      </c>
      <c r="C106" s="28" t="s">
        <v>3300</v>
      </c>
    </row>
    <row r="107" spans="1:3" ht="21.75" customHeight="1">
      <c r="A107" s="28" t="s">
        <v>3510</v>
      </c>
      <c r="B107" s="28" t="s">
        <v>3511</v>
      </c>
      <c r="C107" s="28" t="s">
        <v>3300</v>
      </c>
    </row>
    <row r="108" spans="1:3" ht="21.75" customHeight="1">
      <c r="A108" s="28" t="s">
        <v>3512</v>
      </c>
      <c r="B108" s="28" t="s">
        <v>3513</v>
      </c>
      <c r="C108" s="28" t="s">
        <v>3300</v>
      </c>
    </row>
    <row r="109" spans="1:3" ht="21.75" customHeight="1">
      <c r="A109" s="28" t="s">
        <v>3514</v>
      </c>
      <c r="B109" s="28" t="s">
        <v>3515</v>
      </c>
      <c r="C109" s="28" t="s">
        <v>3300</v>
      </c>
    </row>
    <row r="110" spans="1:3" ht="21.75" customHeight="1">
      <c r="A110" s="28" t="s">
        <v>3516</v>
      </c>
      <c r="B110" s="28" t="s">
        <v>3517</v>
      </c>
      <c r="C110" s="28" t="s">
        <v>3300</v>
      </c>
    </row>
    <row r="111" spans="1:3" ht="21.75" customHeight="1">
      <c r="A111" s="28" t="s">
        <v>3518</v>
      </c>
      <c r="B111" s="28" t="s">
        <v>3519</v>
      </c>
      <c r="C111" s="28" t="s">
        <v>3300</v>
      </c>
    </row>
    <row r="112" spans="1:3" ht="21.75" customHeight="1">
      <c r="A112" s="28" t="s">
        <v>3520</v>
      </c>
      <c r="B112" s="28" t="s">
        <v>3521</v>
      </c>
      <c r="C112" s="28" t="s">
        <v>3300</v>
      </c>
    </row>
    <row r="113" spans="1:3" ht="21.75" customHeight="1">
      <c r="A113" s="28" t="s">
        <v>3522</v>
      </c>
      <c r="B113" s="28" t="s">
        <v>3523</v>
      </c>
      <c r="C113" s="28" t="s">
        <v>3300</v>
      </c>
    </row>
    <row r="114" spans="1:3" ht="21.75" customHeight="1">
      <c r="A114" s="28" t="s">
        <v>3524</v>
      </c>
      <c r="B114" s="28" t="s">
        <v>3525</v>
      </c>
      <c r="C114" s="28" t="s">
        <v>3300</v>
      </c>
    </row>
    <row r="115" spans="1:3" ht="21.75" customHeight="1">
      <c r="A115" s="28" t="s">
        <v>3526</v>
      </c>
      <c r="B115" s="28" t="s">
        <v>3527</v>
      </c>
      <c r="C115" s="28" t="s">
        <v>3300</v>
      </c>
    </row>
    <row r="116" spans="1:3" ht="21.75" customHeight="1">
      <c r="A116" s="28" t="s">
        <v>3528</v>
      </c>
      <c r="B116" s="28" t="s">
        <v>3529</v>
      </c>
      <c r="C116" s="28" t="s">
        <v>3300</v>
      </c>
    </row>
    <row r="117" spans="1:3" ht="21.75" customHeight="1">
      <c r="A117" s="28" t="s">
        <v>3530</v>
      </c>
      <c r="B117" s="28" t="s">
        <v>3531</v>
      </c>
      <c r="C117" s="28" t="s">
        <v>3300</v>
      </c>
    </row>
    <row r="118" spans="1:3" ht="21.75" customHeight="1">
      <c r="A118" s="28" t="s">
        <v>3532</v>
      </c>
      <c r="B118" s="28" t="s">
        <v>3533</v>
      </c>
      <c r="C118" s="28" t="s">
        <v>3300</v>
      </c>
    </row>
    <row r="119" spans="1:3" ht="21.75" customHeight="1">
      <c r="A119" s="28" t="s">
        <v>3534</v>
      </c>
      <c r="B119" s="28" t="s">
        <v>3535</v>
      </c>
      <c r="C119" s="28" t="s">
        <v>3300</v>
      </c>
    </row>
    <row r="120" spans="1:3" ht="21.75" customHeight="1">
      <c r="A120" s="28" t="s">
        <v>3536</v>
      </c>
      <c r="B120" s="28" t="s">
        <v>3537</v>
      </c>
      <c r="C120" s="28" t="s">
        <v>3300</v>
      </c>
    </row>
    <row r="121" spans="1:3" ht="21.75" customHeight="1">
      <c r="A121" s="28" t="s">
        <v>3538</v>
      </c>
      <c r="B121" s="28" t="s">
        <v>3539</v>
      </c>
      <c r="C121" s="28" t="s">
        <v>3300</v>
      </c>
    </row>
    <row r="122" spans="1:3" ht="21.75" customHeight="1">
      <c r="A122" s="28" t="s">
        <v>3540</v>
      </c>
      <c r="B122" s="28" t="s">
        <v>3541</v>
      </c>
      <c r="C122" s="28" t="s">
        <v>3300</v>
      </c>
    </row>
    <row r="123" spans="1:3" ht="21.75" customHeight="1">
      <c r="A123" s="28" t="s">
        <v>3542</v>
      </c>
      <c r="B123" s="28" t="s">
        <v>3543</v>
      </c>
      <c r="C123" s="28" t="s">
        <v>3300</v>
      </c>
    </row>
    <row r="124" spans="1:3" ht="21.75" customHeight="1">
      <c r="A124" s="28" t="s">
        <v>3544</v>
      </c>
      <c r="B124" s="28" t="s">
        <v>3545</v>
      </c>
      <c r="C124" s="28" t="s">
        <v>3300</v>
      </c>
    </row>
    <row r="125" spans="1:3" ht="21.75" customHeight="1">
      <c r="A125" s="28" t="s">
        <v>3546</v>
      </c>
      <c r="B125" s="28" t="s">
        <v>3547</v>
      </c>
      <c r="C125" s="28" t="s">
        <v>3300</v>
      </c>
    </row>
    <row r="126" spans="1:3" ht="21.75" customHeight="1">
      <c r="A126" s="28" t="s">
        <v>3548</v>
      </c>
      <c r="B126" s="28" t="s">
        <v>3549</v>
      </c>
      <c r="C126" s="28" t="s">
        <v>3300</v>
      </c>
    </row>
    <row r="127" spans="1:3" ht="21.75" customHeight="1">
      <c r="A127" s="28" t="s">
        <v>3550</v>
      </c>
      <c r="B127" s="28" t="s">
        <v>3551</v>
      </c>
      <c r="C127" s="28" t="s">
        <v>3300</v>
      </c>
    </row>
    <row r="128" spans="1:3" ht="21.75" customHeight="1">
      <c r="A128" s="28" t="s">
        <v>3552</v>
      </c>
      <c r="B128" s="28" t="s">
        <v>3553</v>
      </c>
      <c r="C128" s="28" t="s">
        <v>3300</v>
      </c>
    </row>
    <row r="129" spans="1:3" ht="21.75" customHeight="1">
      <c r="A129" s="28" t="s">
        <v>3554</v>
      </c>
      <c r="B129" s="28" t="s">
        <v>3555</v>
      </c>
      <c r="C129" s="28" t="s">
        <v>3300</v>
      </c>
    </row>
    <row r="130" spans="1:3" ht="21.75" customHeight="1">
      <c r="A130" s="28" t="s">
        <v>3556</v>
      </c>
      <c r="B130" s="28" t="s">
        <v>3557</v>
      </c>
      <c r="C130" s="28" t="s">
        <v>3300</v>
      </c>
    </row>
    <row r="131" spans="1:3" ht="21.75" customHeight="1">
      <c r="A131" s="28" t="s">
        <v>3558</v>
      </c>
      <c r="B131" s="28" t="s">
        <v>3559</v>
      </c>
      <c r="C131" s="28" t="s">
        <v>3300</v>
      </c>
    </row>
    <row r="132" spans="1:3" ht="21.75" customHeight="1">
      <c r="A132" s="28" t="s">
        <v>3560</v>
      </c>
      <c r="B132" s="28" t="s">
        <v>3561</v>
      </c>
      <c r="C132" s="28" t="s">
        <v>3300</v>
      </c>
    </row>
    <row r="133" spans="1:3" ht="21.75" customHeight="1">
      <c r="A133" s="28" t="s">
        <v>3562</v>
      </c>
      <c r="B133" s="28" t="s">
        <v>3563</v>
      </c>
      <c r="C133" s="28" t="s">
        <v>3300</v>
      </c>
    </row>
    <row r="134" spans="1:3" ht="21.75" customHeight="1">
      <c r="A134" s="28" t="s">
        <v>3564</v>
      </c>
      <c r="B134" s="28" t="s">
        <v>3565</v>
      </c>
      <c r="C134" s="28" t="s">
        <v>3300</v>
      </c>
    </row>
    <row r="135" spans="1:3" ht="21.75" customHeight="1">
      <c r="A135" s="28" t="s">
        <v>3566</v>
      </c>
      <c r="B135" s="28" t="s">
        <v>3567</v>
      </c>
      <c r="C135" s="28" t="s">
        <v>3300</v>
      </c>
    </row>
    <row r="136" spans="1:3" ht="21.75" customHeight="1">
      <c r="A136" s="28" t="s">
        <v>3568</v>
      </c>
      <c r="B136" s="28" t="s">
        <v>3569</v>
      </c>
      <c r="C136" s="28" t="s">
        <v>3300</v>
      </c>
    </row>
    <row r="137" spans="1:3" ht="21.75" customHeight="1">
      <c r="A137" s="28" t="s">
        <v>3570</v>
      </c>
      <c r="B137" s="28" t="s">
        <v>3571</v>
      </c>
      <c r="C137" s="28" t="s">
        <v>3300</v>
      </c>
    </row>
    <row r="138" spans="1:3" ht="21.75" customHeight="1">
      <c r="A138" s="28" t="s">
        <v>3572</v>
      </c>
      <c r="B138" s="28" t="s">
        <v>3573</v>
      </c>
      <c r="C138" s="28" t="s">
        <v>3300</v>
      </c>
    </row>
    <row r="139" spans="1:3" ht="21.75" customHeight="1">
      <c r="A139" s="28" t="s">
        <v>3574</v>
      </c>
      <c r="B139" s="28" t="s">
        <v>3575</v>
      </c>
      <c r="C139" s="28" t="s">
        <v>3300</v>
      </c>
    </row>
    <row r="140" spans="1:3" ht="21.75" customHeight="1">
      <c r="A140" s="28" t="s">
        <v>3576</v>
      </c>
      <c r="B140" s="28" t="s">
        <v>3577</v>
      </c>
      <c r="C140" s="28" t="s">
        <v>3300</v>
      </c>
    </row>
    <row r="141" spans="1:3" ht="21.75" customHeight="1">
      <c r="A141" s="28" t="s">
        <v>3578</v>
      </c>
      <c r="B141" s="28" t="s">
        <v>3579</v>
      </c>
      <c r="C141" s="28" t="s">
        <v>3300</v>
      </c>
    </row>
    <row r="142" spans="1:3" ht="21.75" customHeight="1">
      <c r="A142" s="28" t="s">
        <v>3580</v>
      </c>
      <c r="B142" s="28" t="s">
        <v>3581</v>
      </c>
      <c r="C142" s="28" t="s">
        <v>3300</v>
      </c>
    </row>
    <row r="143" spans="1:3" ht="21.75" customHeight="1">
      <c r="A143" s="28" t="s">
        <v>3582</v>
      </c>
      <c r="B143" s="28" t="s">
        <v>3583</v>
      </c>
      <c r="C143" s="28" t="s">
        <v>3300</v>
      </c>
    </row>
    <row r="144" spans="1:3" ht="21.75" customHeight="1">
      <c r="A144" s="28" t="s">
        <v>3584</v>
      </c>
      <c r="B144" s="28" t="s">
        <v>3585</v>
      </c>
      <c r="C144" s="28" t="s">
        <v>3300</v>
      </c>
    </row>
    <row r="145" spans="1:3" ht="21.75" customHeight="1">
      <c r="A145" s="28" t="s">
        <v>3586</v>
      </c>
      <c r="B145" s="28" t="s">
        <v>3587</v>
      </c>
      <c r="C145" s="28" t="s">
        <v>3300</v>
      </c>
    </row>
    <row r="146" spans="1:3" ht="21.75" customHeight="1">
      <c r="A146" s="28" t="s">
        <v>3588</v>
      </c>
      <c r="B146" s="28" t="s">
        <v>3589</v>
      </c>
      <c r="C146" s="28" t="s">
        <v>3300</v>
      </c>
    </row>
    <row r="147" spans="1:3" ht="21.75" customHeight="1">
      <c r="A147" s="39" t="s">
        <v>3590</v>
      </c>
      <c r="B147" s="39" t="s">
        <v>3591</v>
      </c>
      <c r="C147" s="158" t="s">
        <v>3300</v>
      </c>
    </row>
    <row r="148" spans="1:3" ht="21.75" customHeight="1">
      <c r="A148" s="39" t="s">
        <v>3592</v>
      </c>
      <c r="B148" s="39" t="s">
        <v>3593</v>
      </c>
      <c r="C148" s="39" t="s">
        <v>3594</v>
      </c>
    </row>
    <row r="149" spans="1:3" ht="21.75" customHeight="1">
      <c r="A149" s="28" t="s">
        <v>3595</v>
      </c>
      <c r="B149" s="28" t="s">
        <v>3596</v>
      </c>
      <c r="C149" s="28" t="s">
        <v>3300</v>
      </c>
    </row>
    <row r="150" spans="1:3" ht="21.75" customHeight="1">
      <c r="A150" s="28" t="s">
        <v>3597</v>
      </c>
      <c r="B150" s="28" t="s">
        <v>3598</v>
      </c>
      <c r="C150" s="28" t="s">
        <v>3300</v>
      </c>
    </row>
    <row r="151" spans="1:3" ht="21.75" customHeight="1">
      <c r="A151" s="28" t="s">
        <v>3599</v>
      </c>
      <c r="B151" s="28" t="s">
        <v>3600</v>
      </c>
      <c r="C151" s="28" t="s">
        <v>3300</v>
      </c>
    </row>
    <row r="152" spans="1:3" ht="21.75" customHeight="1">
      <c r="A152" s="28" t="s">
        <v>3601</v>
      </c>
      <c r="B152" s="28" t="s">
        <v>3602</v>
      </c>
      <c r="C152" s="28" t="s">
        <v>3300</v>
      </c>
    </row>
    <row r="153" spans="1:3" ht="21.75" customHeight="1">
      <c r="A153" s="28" t="s">
        <v>3603</v>
      </c>
      <c r="B153" s="28" t="s">
        <v>3604</v>
      </c>
      <c r="C153" s="28" t="s">
        <v>3300</v>
      </c>
    </row>
    <row r="154" spans="1:3" ht="21.75" customHeight="1">
      <c r="A154" s="28" t="s">
        <v>3605</v>
      </c>
      <c r="B154" s="28" t="s">
        <v>3606</v>
      </c>
      <c r="C154" s="28" t="s">
        <v>3300</v>
      </c>
    </row>
    <row r="155" spans="1:3" ht="21.75" customHeight="1">
      <c r="A155" s="28" t="s">
        <v>3607</v>
      </c>
      <c r="B155" s="28" t="s">
        <v>3608</v>
      </c>
      <c r="C155" s="28" t="s">
        <v>3300</v>
      </c>
    </row>
    <row r="156" spans="1:3" ht="21.75" customHeight="1">
      <c r="A156" s="28" t="s">
        <v>3609</v>
      </c>
      <c r="B156" s="28" t="s">
        <v>3610</v>
      </c>
      <c r="C156" s="28" t="s">
        <v>3300</v>
      </c>
    </row>
    <row r="157" spans="1:3" ht="21.75" customHeight="1">
      <c r="A157" s="28" t="s">
        <v>3611</v>
      </c>
      <c r="B157" s="28" t="s">
        <v>3612</v>
      </c>
      <c r="C157" s="28" t="s">
        <v>3300</v>
      </c>
    </row>
    <row r="158" spans="1:3" ht="21.75" customHeight="1">
      <c r="A158" s="28" t="s">
        <v>3613</v>
      </c>
      <c r="B158" s="28" t="s">
        <v>3614</v>
      </c>
      <c r="C158" s="28" t="s">
        <v>3300</v>
      </c>
    </row>
    <row r="159" spans="1:3" ht="21.75" customHeight="1">
      <c r="A159" s="28" t="s">
        <v>3615</v>
      </c>
      <c r="B159" s="28" t="s">
        <v>3616</v>
      </c>
      <c r="C159" s="28" t="s">
        <v>3300</v>
      </c>
    </row>
    <row r="160" spans="1:3" ht="21.75" customHeight="1">
      <c r="A160" s="28" t="s">
        <v>3617</v>
      </c>
      <c r="B160" s="28" t="s">
        <v>3618</v>
      </c>
      <c r="C160" s="28" t="s">
        <v>3300</v>
      </c>
    </row>
    <row r="161" spans="1:3" ht="21.75" customHeight="1">
      <c r="A161" s="28" t="s">
        <v>3619</v>
      </c>
      <c r="B161" s="28" t="s">
        <v>3620</v>
      </c>
      <c r="C161" s="28" t="s">
        <v>3300</v>
      </c>
    </row>
    <row r="162" spans="1:3" ht="21.75" customHeight="1">
      <c r="A162" s="28" t="s">
        <v>3621</v>
      </c>
      <c r="B162" s="28" t="s">
        <v>3622</v>
      </c>
      <c r="C162" s="28" t="s">
        <v>3300</v>
      </c>
    </row>
    <row r="163" spans="1:3" ht="21.75" customHeight="1">
      <c r="A163" s="28" t="s">
        <v>3623</v>
      </c>
      <c r="B163" s="28" t="s">
        <v>3624</v>
      </c>
      <c r="C163" s="28" t="s">
        <v>3300</v>
      </c>
    </row>
    <row r="164" spans="1:3" ht="21.75" customHeight="1">
      <c r="A164" s="28" t="s">
        <v>3625</v>
      </c>
      <c r="B164" s="28" t="s">
        <v>3626</v>
      </c>
      <c r="C164" s="28" t="s">
        <v>3300</v>
      </c>
    </row>
    <row r="165" spans="1:3" ht="21.75" customHeight="1">
      <c r="A165" s="28" t="s">
        <v>3627</v>
      </c>
      <c r="B165" s="28" t="s">
        <v>3628</v>
      </c>
      <c r="C165" s="28" t="s">
        <v>3300</v>
      </c>
    </row>
    <row r="166" spans="1:3" ht="21.75" customHeight="1">
      <c r="A166" s="28" t="s">
        <v>3629</v>
      </c>
      <c r="B166" s="28" t="s">
        <v>3630</v>
      </c>
      <c r="C166" s="28" t="s">
        <v>3300</v>
      </c>
    </row>
    <row r="167" spans="1:3" ht="21.75" customHeight="1">
      <c r="A167" s="28" t="s">
        <v>3631</v>
      </c>
      <c r="B167" s="28" t="s">
        <v>3632</v>
      </c>
      <c r="C167" s="28" t="s">
        <v>3300</v>
      </c>
    </row>
    <row r="168" spans="1:3" ht="21.75" customHeight="1">
      <c r="A168" s="28" t="s">
        <v>3633</v>
      </c>
      <c r="B168" s="28" t="s">
        <v>3634</v>
      </c>
      <c r="C168" s="28" t="s">
        <v>3300</v>
      </c>
    </row>
    <row r="169" spans="1:3" ht="21.75" customHeight="1">
      <c r="A169" s="28" t="s">
        <v>3635</v>
      </c>
      <c r="B169" s="28" t="s">
        <v>3636</v>
      </c>
      <c r="C169" s="28" t="s">
        <v>3300</v>
      </c>
    </row>
    <row r="170" spans="1:3" ht="21.75" customHeight="1">
      <c r="A170" s="28" t="s">
        <v>3637</v>
      </c>
      <c r="B170" s="28" t="s">
        <v>3638</v>
      </c>
      <c r="C170" s="28" t="s">
        <v>3300</v>
      </c>
    </row>
    <row r="171" spans="1:3" ht="21.75" customHeight="1">
      <c r="A171" s="28" t="s">
        <v>3639</v>
      </c>
      <c r="B171" s="28" t="s">
        <v>3640</v>
      </c>
      <c r="C171" s="28" t="s">
        <v>3300</v>
      </c>
    </row>
    <row r="172" spans="1:3" ht="21.75" customHeight="1">
      <c r="A172" s="28" t="s">
        <v>3641</v>
      </c>
      <c r="B172" s="28" t="s">
        <v>3642</v>
      </c>
      <c r="C172" s="28" t="s">
        <v>3300</v>
      </c>
    </row>
    <row r="173" spans="1:3" ht="21.75" customHeight="1">
      <c r="A173" s="28" t="s">
        <v>3643</v>
      </c>
      <c r="B173" s="28" t="s">
        <v>3644</v>
      </c>
      <c r="C173" s="28" t="s">
        <v>3300</v>
      </c>
    </row>
    <row r="174" spans="1:3" s="154" customFormat="1" ht="21.75" customHeight="1">
      <c r="A174" s="28" t="s">
        <v>3645</v>
      </c>
      <c r="B174" s="28" t="s">
        <v>3646</v>
      </c>
      <c r="C174" s="28" t="s">
        <v>3300</v>
      </c>
    </row>
    <row r="175" spans="1:3" ht="21.75" customHeight="1">
      <c r="A175" s="25" t="s">
        <v>3647</v>
      </c>
      <c r="B175" s="25" t="s">
        <v>3648</v>
      </c>
      <c r="C175" s="28" t="s">
        <v>3300</v>
      </c>
    </row>
    <row r="176" spans="1:3" ht="21.75" customHeight="1">
      <c r="A176" s="123" t="s">
        <v>3649</v>
      </c>
      <c r="B176" s="159" t="s">
        <v>3650</v>
      </c>
      <c r="C176" s="158" t="s">
        <v>3300</v>
      </c>
    </row>
    <row r="177" spans="1:3" ht="21.75" customHeight="1">
      <c r="A177" s="28" t="s">
        <v>3651</v>
      </c>
      <c r="B177" s="28" t="s">
        <v>3465</v>
      </c>
      <c r="C177" s="158" t="s">
        <v>3300</v>
      </c>
    </row>
    <row r="178" spans="1:3" ht="21.75" customHeight="1">
      <c r="A178" s="25" t="s">
        <v>3652</v>
      </c>
      <c r="B178" s="25" t="s">
        <v>3653</v>
      </c>
      <c r="C178" s="158" t="s">
        <v>3300</v>
      </c>
    </row>
    <row r="179" spans="1:3" ht="21.75" customHeight="1">
      <c r="A179" s="160" t="s">
        <v>3654</v>
      </c>
      <c r="B179" s="160" t="s">
        <v>3655</v>
      </c>
      <c r="C179" s="158" t="s">
        <v>3300</v>
      </c>
    </row>
    <row r="180" spans="1:3" ht="21.75" customHeight="1">
      <c r="A180" s="28" t="s">
        <v>3656</v>
      </c>
      <c r="B180" s="28" t="s">
        <v>3657</v>
      </c>
      <c r="C180" s="28" t="s">
        <v>3300</v>
      </c>
    </row>
    <row r="181" spans="1:3" ht="21.75" customHeight="1">
      <c r="A181" s="25" t="s">
        <v>3658</v>
      </c>
      <c r="B181" s="25" t="s">
        <v>3659</v>
      </c>
      <c r="C181" s="25" t="s">
        <v>3300</v>
      </c>
    </row>
    <row r="182" spans="1:3" ht="21.75" customHeight="1">
      <c r="A182" s="39" t="s">
        <v>3660</v>
      </c>
      <c r="B182" s="39" t="s">
        <v>3661</v>
      </c>
      <c r="C182" s="39" t="s">
        <v>3300</v>
      </c>
    </row>
    <row r="183" spans="1:3" ht="21.75" customHeight="1">
      <c r="A183" s="161" t="s">
        <v>3662</v>
      </c>
      <c r="B183" s="161" t="s">
        <v>3663</v>
      </c>
      <c r="C183" s="162" t="s">
        <v>3300</v>
      </c>
    </row>
    <row r="184" spans="1:3" ht="21.75" customHeight="1">
      <c r="A184" s="163" t="s">
        <v>3664</v>
      </c>
      <c r="B184" s="163" t="s">
        <v>3665</v>
      </c>
      <c r="C184" s="163" t="s">
        <v>3300</v>
      </c>
    </row>
    <row r="185" spans="1:3" ht="21.75" customHeight="1">
      <c r="A185" s="163" t="s">
        <v>3666</v>
      </c>
      <c r="B185" s="163" t="s">
        <v>3667</v>
      </c>
      <c r="C185" s="163" t="s">
        <v>3300</v>
      </c>
    </row>
    <row r="186" spans="1:3" ht="21.75" customHeight="1">
      <c r="A186" s="164" t="s">
        <v>3668</v>
      </c>
      <c r="B186" s="164" t="s">
        <v>3669</v>
      </c>
      <c r="C186" s="165" t="s">
        <v>3300</v>
      </c>
    </row>
    <row r="187" spans="1:3" ht="21.75" customHeight="1">
      <c r="A187" s="164" t="s">
        <v>3670</v>
      </c>
      <c r="B187" s="164" t="s">
        <v>3671</v>
      </c>
      <c r="C187" s="165" t="s">
        <v>3300</v>
      </c>
    </row>
    <row r="188" spans="1:3" ht="21.75" customHeight="1">
      <c r="A188" s="166" t="s">
        <v>3672</v>
      </c>
      <c r="B188" s="166" t="s">
        <v>3673</v>
      </c>
      <c r="C188" s="167" t="s">
        <v>3300</v>
      </c>
    </row>
    <row r="189" spans="1:3" ht="21.75" customHeight="1">
      <c r="A189" s="166" t="s">
        <v>3674</v>
      </c>
      <c r="B189" s="166" t="s">
        <v>3675</v>
      </c>
      <c r="C189" s="167" t="s">
        <v>3300</v>
      </c>
    </row>
    <row r="190" spans="1:3" ht="21.75" customHeight="1">
      <c r="A190" s="166" t="s">
        <v>3676</v>
      </c>
      <c r="B190" s="166" t="s">
        <v>3677</v>
      </c>
      <c r="C190" s="168" t="s">
        <v>3300</v>
      </c>
    </row>
    <row r="191" spans="1:3" ht="21.75" customHeight="1">
      <c r="A191" s="164" t="s">
        <v>3678</v>
      </c>
      <c r="B191" s="164" t="s">
        <v>3679</v>
      </c>
      <c r="C191" s="165" t="s">
        <v>3300</v>
      </c>
    </row>
    <row r="192" spans="1:3" ht="21.75" customHeight="1">
      <c r="A192" s="164" t="s">
        <v>3680</v>
      </c>
      <c r="B192" s="164" t="s">
        <v>3681</v>
      </c>
      <c r="C192" s="165" t="s">
        <v>3300</v>
      </c>
    </row>
    <row r="193" spans="1:3" ht="21.75" customHeight="1">
      <c r="A193" s="166" t="s">
        <v>3682</v>
      </c>
      <c r="B193" s="166" t="s">
        <v>3683</v>
      </c>
      <c r="C193" s="166" t="s">
        <v>3684</v>
      </c>
    </row>
    <row r="194" spans="1:3" ht="21.75" customHeight="1">
      <c r="A194" s="169" t="s">
        <v>3651</v>
      </c>
      <c r="B194" s="169" t="s">
        <v>3685</v>
      </c>
      <c r="C194" s="170"/>
    </row>
    <row r="195" spans="1:3" ht="21.75" customHeight="1">
      <c r="A195" s="170" t="s">
        <v>3686</v>
      </c>
      <c r="B195" s="170" t="s">
        <v>3687</v>
      </c>
      <c r="C195" s="169" t="s">
        <v>3300</v>
      </c>
    </row>
    <row r="196" spans="1:3" ht="21.75" customHeight="1">
      <c r="A196" s="170" t="s">
        <v>3688</v>
      </c>
      <c r="B196" s="170" t="s">
        <v>3689</v>
      </c>
      <c r="C196" s="170" t="s">
        <v>3300</v>
      </c>
    </row>
    <row r="197" spans="1:3" ht="21.75" customHeight="1">
      <c r="A197" s="169" t="s">
        <v>3690</v>
      </c>
      <c r="B197" s="169" t="s">
        <v>3691</v>
      </c>
      <c r="C197" s="169" t="s">
        <v>3300</v>
      </c>
    </row>
    <row r="198" spans="1:3" ht="21.75" customHeight="1">
      <c r="A198" s="39" t="s">
        <v>3692</v>
      </c>
      <c r="B198" s="39" t="s">
        <v>3693</v>
      </c>
      <c r="C198" s="169" t="s">
        <v>3300</v>
      </c>
    </row>
    <row r="199" spans="1:3" ht="21.75" customHeight="1">
      <c r="A199" s="171" t="s">
        <v>3694</v>
      </c>
      <c r="B199" s="171" t="s">
        <v>3695</v>
      </c>
      <c r="C199" s="171" t="s">
        <v>3300</v>
      </c>
    </row>
    <row r="200" spans="1:3" ht="21.75" customHeight="1">
      <c r="A200" s="39" t="s">
        <v>3696</v>
      </c>
      <c r="B200" s="39" t="s">
        <v>3697</v>
      </c>
      <c r="C200" s="39" t="s">
        <v>3300</v>
      </c>
    </row>
    <row r="201" spans="1:3" ht="21.75" customHeight="1">
      <c r="A201" s="39" t="s">
        <v>3698</v>
      </c>
      <c r="B201" s="39" t="s">
        <v>3699</v>
      </c>
      <c r="C201" s="39" t="s">
        <v>3300</v>
      </c>
    </row>
    <row r="202" spans="1:3" ht="21.75" customHeight="1">
      <c r="A202" s="39" t="s">
        <v>3700</v>
      </c>
      <c r="B202" s="39" t="s">
        <v>3701</v>
      </c>
      <c r="C202" s="39" t="s">
        <v>3300</v>
      </c>
    </row>
    <row r="203" spans="1:3" ht="21.75" customHeight="1">
      <c r="A203" s="39" t="s">
        <v>3702</v>
      </c>
      <c r="B203" s="39" t="s">
        <v>3703</v>
      </c>
      <c r="C203" s="39" t="s">
        <v>3300</v>
      </c>
    </row>
    <row r="204" spans="1:3" ht="21.75" customHeight="1">
      <c r="A204" s="39" t="s">
        <v>3704</v>
      </c>
      <c r="B204" s="39" t="s">
        <v>3705</v>
      </c>
      <c r="C204" s="39" t="s">
        <v>3300</v>
      </c>
    </row>
    <row r="205" spans="1:3" ht="21.75" customHeight="1">
      <c r="A205" s="39" t="s">
        <v>3706</v>
      </c>
      <c r="B205" s="39" t="s">
        <v>3707</v>
      </c>
      <c r="C205" s="39" t="s">
        <v>3300</v>
      </c>
    </row>
    <row r="206" spans="1:3" ht="21.75" customHeight="1">
      <c r="A206" s="39" t="s">
        <v>3708</v>
      </c>
      <c r="B206" s="39" t="s">
        <v>3709</v>
      </c>
      <c r="C206" s="39" t="s">
        <v>3300</v>
      </c>
    </row>
    <row r="207" spans="1:3" ht="21.75" customHeight="1">
      <c r="A207" s="39" t="s">
        <v>3710</v>
      </c>
      <c r="B207" s="39" t="s">
        <v>3711</v>
      </c>
      <c r="C207" s="39" t="s">
        <v>3300</v>
      </c>
    </row>
    <row r="208" spans="1:3" ht="21.75" customHeight="1">
      <c r="A208" s="39" t="s">
        <v>3712</v>
      </c>
      <c r="B208" s="39" t="s">
        <v>3713</v>
      </c>
      <c r="C208" s="39" t="s">
        <v>3300</v>
      </c>
    </row>
    <row r="209" spans="1:3" ht="21.75" customHeight="1">
      <c r="A209" s="39" t="s">
        <v>3714</v>
      </c>
      <c r="B209" s="39" t="s">
        <v>3715</v>
      </c>
      <c r="C209" s="39" t="s">
        <v>3300</v>
      </c>
    </row>
    <row r="210" spans="1:3" ht="21.75" customHeight="1">
      <c r="A210" s="39" t="s">
        <v>3651</v>
      </c>
      <c r="B210" s="39" t="s">
        <v>3465</v>
      </c>
      <c r="C210" s="158" t="s">
        <v>3300</v>
      </c>
    </row>
    <row r="211" spans="1:3" ht="21.75" customHeight="1">
      <c r="A211" s="39" t="s">
        <v>3688</v>
      </c>
      <c r="B211" s="39" t="s">
        <v>3689</v>
      </c>
      <c r="C211" s="39" t="s">
        <v>3300</v>
      </c>
    </row>
    <row r="212" spans="1:3" ht="21.75" customHeight="1">
      <c r="A212" s="39" t="s">
        <v>3690</v>
      </c>
      <c r="B212" s="39" t="s">
        <v>3691</v>
      </c>
      <c r="C212" s="39" t="s">
        <v>3300</v>
      </c>
    </row>
    <row r="213" spans="1:3" ht="21.75" customHeight="1">
      <c r="A213" s="39" t="s">
        <v>3716</v>
      </c>
      <c r="B213" s="39" t="s">
        <v>3717</v>
      </c>
      <c r="C213" s="39" t="s">
        <v>3300</v>
      </c>
    </row>
    <row r="214" spans="1:3" ht="21.75" customHeight="1">
      <c r="A214" s="39" t="s">
        <v>3718</v>
      </c>
      <c r="B214" s="39" t="s">
        <v>3719</v>
      </c>
      <c r="C214" s="39" t="s">
        <v>3594</v>
      </c>
    </row>
    <row r="215" spans="1:3" ht="21.75" customHeight="1">
      <c r="A215" s="28" t="s">
        <v>3720</v>
      </c>
      <c r="B215" s="39" t="s">
        <v>3721</v>
      </c>
      <c r="C215" s="39" t="s">
        <v>3594</v>
      </c>
    </row>
    <row r="216" spans="1:3" ht="21.75" customHeight="1">
      <c r="A216" s="28" t="s">
        <v>3651</v>
      </c>
      <c r="B216" s="28" t="s">
        <v>3465</v>
      </c>
      <c r="C216" s="158" t="s">
        <v>3300</v>
      </c>
    </row>
    <row r="217" spans="1:3" ht="21.75" customHeight="1">
      <c r="A217" s="39" t="s">
        <v>3688</v>
      </c>
      <c r="B217" s="39" t="s">
        <v>3689</v>
      </c>
      <c r="C217" s="39" t="s">
        <v>3300</v>
      </c>
    </row>
    <row r="218" spans="1:3" ht="21.75" customHeight="1">
      <c r="A218" s="28" t="s">
        <v>3690</v>
      </c>
      <c r="B218" s="28" t="s">
        <v>3691</v>
      </c>
      <c r="C218" s="28" t="s">
        <v>3300</v>
      </c>
    </row>
    <row r="219" spans="1:3" ht="21.75" customHeight="1">
      <c r="A219" s="39" t="s">
        <v>3716</v>
      </c>
      <c r="B219" s="39" t="s">
        <v>3717</v>
      </c>
      <c r="C219" s="39" t="s">
        <v>3300</v>
      </c>
    </row>
    <row r="220" spans="1:3" ht="21.75" customHeight="1">
      <c r="A220" s="39" t="s">
        <v>3722</v>
      </c>
      <c r="B220" s="39" t="s">
        <v>3723</v>
      </c>
      <c r="C220" s="39" t="s">
        <v>3300</v>
      </c>
    </row>
    <row r="221" spans="1:3" ht="21.75" customHeight="1">
      <c r="A221" s="39" t="s">
        <v>3724</v>
      </c>
      <c r="B221" s="39" t="s">
        <v>3725</v>
      </c>
      <c r="C221" s="39" t="s">
        <v>3300</v>
      </c>
    </row>
    <row r="222" spans="1:3" ht="21.75" customHeight="1">
      <c r="A222" s="39" t="s">
        <v>3726</v>
      </c>
      <c r="B222" s="39" t="s">
        <v>3727</v>
      </c>
      <c r="C222" s="39" t="s">
        <v>3300</v>
      </c>
    </row>
    <row r="223" spans="1:3" ht="21.75" customHeight="1">
      <c r="A223" s="25" t="s">
        <v>3728</v>
      </c>
      <c r="B223" s="25" t="s">
        <v>3729</v>
      </c>
      <c r="C223" s="158" t="s">
        <v>3300</v>
      </c>
    </row>
    <row r="224" spans="1:3" ht="21.75" customHeight="1">
      <c r="A224" s="25" t="s">
        <v>3730</v>
      </c>
      <c r="B224" s="25" t="s">
        <v>3731</v>
      </c>
      <c r="C224" s="25" t="s">
        <v>3300</v>
      </c>
    </row>
    <row r="225" spans="1:3" ht="21.75" customHeight="1">
      <c r="A225" s="39" t="s">
        <v>3732</v>
      </c>
      <c r="B225" s="39" t="s">
        <v>3733</v>
      </c>
      <c r="C225" s="39" t="s">
        <v>3300</v>
      </c>
    </row>
    <row r="226" spans="1:3" ht="21.75" customHeight="1">
      <c r="A226" s="39" t="s">
        <v>3734</v>
      </c>
      <c r="B226" s="39" t="s">
        <v>3735</v>
      </c>
      <c r="C226" s="39" t="s">
        <v>3300</v>
      </c>
    </row>
    <row r="227" spans="1:3" ht="21.75" customHeight="1">
      <c r="A227" s="39" t="s">
        <v>3736</v>
      </c>
      <c r="B227" s="39" t="s">
        <v>3737</v>
      </c>
      <c r="C227" s="39" t="s">
        <v>3300</v>
      </c>
    </row>
    <row r="228" spans="1:3" ht="21.75" customHeight="1">
      <c r="A228" s="39" t="s">
        <v>3738</v>
      </c>
      <c r="B228" s="39" t="s">
        <v>3739</v>
      </c>
      <c r="C228" s="39" t="s">
        <v>3300</v>
      </c>
    </row>
    <row r="229" spans="1:3" ht="21.75" customHeight="1">
      <c r="A229" s="39" t="s">
        <v>3740</v>
      </c>
      <c r="B229" s="39" t="s">
        <v>3741</v>
      </c>
      <c r="C229" s="39" t="s">
        <v>3300</v>
      </c>
    </row>
    <row r="230" spans="1:3" ht="21.75" customHeight="1">
      <c r="A230" s="39" t="s">
        <v>3742</v>
      </c>
      <c r="B230" s="39" t="s">
        <v>3743</v>
      </c>
      <c r="C230" s="39" t="s">
        <v>3300</v>
      </c>
    </row>
    <row r="231" spans="1:3" ht="21.75" customHeight="1">
      <c r="A231" s="39" t="s">
        <v>3744</v>
      </c>
      <c r="B231" s="39" t="s">
        <v>3745</v>
      </c>
      <c r="C231" s="39" t="s">
        <v>3300</v>
      </c>
    </row>
    <row r="232" spans="1:3" ht="21.75" customHeight="1">
      <c r="A232" s="39" t="s">
        <v>3746</v>
      </c>
      <c r="B232" s="39" t="s">
        <v>3747</v>
      </c>
      <c r="C232" s="39" t="s">
        <v>3300</v>
      </c>
    </row>
    <row r="233" spans="1:3" ht="21.75" customHeight="1">
      <c r="A233" s="39" t="s">
        <v>3748</v>
      </c>
      <c r="B233" s="39" t="s">
        <v>3749</v>
      </c>
      <c r="C233" s="39" t="s">
        <v>3300</v>
      </c>
    </row>
    <row r="234" spans="1:3" ht="21.75" customHeight="1">
      <c r="A234" s="39" t="s">
        <v>3750</v>
      </c>
      <c r="B234" s="39" t="s">
        <v>3751</v>
      </c>
      <c r="C234" s="39" t="s">
        <v>3300</v>
      </c>
    </row>
    <row r="235" spans="1:3" s="155" customFormat="1" ht="21.75" customHeight="1">
      <c r="A235" s="172" t="s">
        <v>3752</v>
      </c>
      <c r="B235" s="172" t="s">
        <v>3753</v>
      </c>
      <c r="C235" s="172" t="s">
        <v>3300</v>
      </c>
    </row>
    <row r="236" spans="1:3" ht="21.75" customHeight="1">
      <c r="A236" s="39" t="s">
        <v>3754</v>
      </c>
      <c r="B236" s="39" t="s">
        <v>3755</v>
      </c>
      <c r="C236" s="39" t="s">
        <v>3300</v>
      </c>
    </row>
    <row r="237" spans="1:3" ht="21.75" customHeight="1">
      <c r="A237" s="39" t="s">
        <v>3756</v>
      </c>
      <c r="B237" s="39" t="s">
        <v>3757</v>
      </c>
      <c r="C237" s="39" t="s">
        <v>3300</v>
      </c>
    </row>
    <row r="238" spans="1:3" ht="21.75" customHeight="1">
      <c r="A238" s="39" t="s">
        <v>3758</v>
      </c>
      <c r="B238" s="39" t="s">
        <v>3759</v>
      </c>
      <c r="C238" s="39" t="s">
        <v>3300</v>
      </c>
    </row>
    <row r="239" spans="1:3" ht="21.75" customHeight="1">
      <c r="A239" s="39" t="s">
        <v>3760</v>
      </c>
      <c r="B239" s="39" t="s">
        <v>3761</v>
      </c>
      <c r="C239" s="39" t="s">
        <v>3300</v>
      </c>
    </row>
    <row r="240" spans="1:3" ht="21.75" customHeight="1">
      <c r="A240" s="39" t="s">
        <v>3762</v>
      </c>
      <c r="B240" s="39" t="s">
        <v>3763</v>
      </c>
      <c r="C240" s="39" t="s">
        <v>3300</v>
      </c>
    </row>
    <row r="241" spans="1:3" ht="21.75" customHeight="1">
      <c r="A241" s="39" t="s">
        <v>3764</v>
      </c>
      <c r="B241" s="39" t="s">
        <v>3765</v>
      </c>
      <c r="C241" s="39" t="s">
        <v>3300</v>
      </c>
    </row>
    <row r="242" spans="1:3" ht="21.75" customHeight="1">
      <c r="A242" s="39" t="s">
        <v>3766</v>
      </c>
      <c r="B242" s="39" t="s">
        <v>3767</v>
      </c>
      <c r="C242" s="39" t="s">
        <v>3300</v>
      </c>
    </row>
    <row r="243" spans="1:3" ht="21.75" customHeight="1">
      <c r="A243" s="39" t="s">
        <v>3768</v>
      </c>
      <c r="B243" s="39" t="s">
        <v>3769</v>
      </c>
      <c r="C243" s="39" t="s">
        <v>3300</v>
      </c>
    </row>
    <row r="244" spans="1:3" ht="21.75" customHeight="1">
      <c r="A244" s="39" t="s">
        <v>3770</v>
      </c>
      <c r="B244" s="39" t="s">
        <v>3771</v>
      </c>
      <c r="C244" s="39" t="s">
        <v>3300</v>
      </c>
    </row>
    <row r="245" spans="1:3" ht="21.75" customHeight="1">
      <c r="A245" s="39" t="s">
        <v>3772</v>
      </c>
      <c r="B245" s="39" t="s">
        <v>3773</v>
      </c>
      <c r="C245" s="39" t="s">
        <v>3300</v>
      </c>
    </row>
    <row r="246" spans="1:3" ht="21.75" customHeight="1">
      <c r="A246" s="39" t="s">
        <v>3774</v>
      </c>
      <c r="B246" s="39" t="s">
        <v>3775</v>
      </c>
      <c r="C246" s="39" t="s">
        <v>3300</v>
      </c>
    </row>
    <row r="247" spans="1:3" ht="21.75" customHeight="1">
      <c r="A247" s="39" t="s">
        <v>3776</v>
      </c>
      <c r="B247" s="39" t="s">
        <v>3777</v>
      </c>
      <c r="C247" s="39" t="s">
        <v>3300</v>
      </c>
    </row>
    <row r="248" spans="1:3" ht="21.75" customHeight="1">
      <c r="A248" s="39" t="s">
        <v>3778</v>
      </c>
      <c r="B248" s="39" t="s">
        <v>3779</v>
      </c>
      <c r="C248" s="39" t="s">
        <v>3300</v>
      </c>
    </row>
    <row r="249" spans="1:3" ht="21.75" customHeight="1">
      <c r="A249" s="39" t="s">
        <v>3780</v>
      </c>
      <c r="B249" s="39" t="s">
        <v>3781</v>
      </c>
      <c r="C249" s="39" t="s">
        <v>3300</v>
      </c>
    </row>
    <row r="250" spans="1:3" ht="21.75" customHeight="1">
      <c r="A250" s="39" t="s">
        <v>3782</v>
      </c>
      <c r="B250" s="39" t="s">
        <v>3783</v>
      </c>
      <c r="C250" s="39" t="s">
        <v>3300</v>
      </c>
    </row>
    <row r="251" spans="1:3" ht="21.75" customHeight="1">
      <c r="A251" s="39" t="s">
        <v>3784</v>
      </c>
      <c r="B251" s="39" t="s">
        <v>3785</v>
      </c>
      <c r="C251" s="39" t="s">
        <v>3300</v>
      </c>
    </row>
    <row r="252" spans="1:3" ht="21.75" customHeight="1">
      <c r="A252" s="39" t="s">
        <v>3786</v>
      </c>
      <c r="B252" s="39" t="s">
        <v>3787</v>
      </c>
      <c r="C252" s="39" t="s">
        <v>3300</v>
      </c>
    </row>
    <row r="253" spans="1:3" ht="21.75" customHeight="1">
      <c r="A253" s="39" t="s">
        <v>3788</v>
      </c>
      <c r="B253" s="39" t="s">
        <v>3789</v>
      </c>
      <c r="C253" s="39" t="s">
        <v>3300</v>
      </c>
    </row>
    <row r="254" spans="1:3" ht="21.75" customHeight="1">
      <c r="A254" s="39" t="s">
        <v>3790</v>
      </c>
      <c r="B254" s="39" t="s">
        <v>3791</v>
      </c>
      <c r="C254" s="39" t="s">
        <v>3300</v>
      </c>
    </row>
    <row r="255" spans="1:3" ht="21.75" customHeight="1">
      <c r="A255" s="39" t="s">
        <v>3792</v>
      </c>
      <c r="B255" s="39" t="s">
        <v>3793</v>
      </c>
      <c r="C255" s="39" t="s">
        <v>3300</v>
      </c>
    </row>
    <row r="256" spans="1:3" ht="21.75" customHeight="1">
      <c r="A256" s="39" t="s">
        <v>3794</v>
      </c>
      <c r="B256" s="39" t="s">
        <v>3795</v>
      </c>
      <c r="C256" s="39" t="s">
        <v>3300</v>
      </c>
    </row>
    <row r="257" spans="1:3" ht="21.75" customHeight="1">
      <c r="A257" s="39" t="s">
        <v>3796</v>
      </c>
      <c r="B257" s="39" t="s">
        <v>3797</v>
      </c>
      <c r="C257" s="39" t="s">
        <v>3300</v>
      </c>
    </row>
    <row r="258" spans="1:3" ht="21.75" customHeight="1">
      <c r="A258" s="39" t="s">
        <v>3798</v>
      </c>
      <c r="B258" s="39" t="s">
        <v>3799</v>
      </c>
      <c r="C258" s="39" t="s">
        <v>3300</v>
      </c>
    </row>
    <row r="259" spans="1:3" ht="21.75" customHeight="1">
      <c r="A259" s="39" t="s">
        <v>3800</v>
      </c>
      <c r="B259" s="39" t="s">
        <v>3801</v>
      </c>
      <c r="C259" s="165" t="s">
        <v>3300</v>
      </c>
    </row>
    <row r="260" spans="1:3" ht="21.75" customHeight="1">
      <c r="A260" s="39" t="s">
        <v>3802</v>
      </c>
      <c r="B260" s="39" t="s">
        <v>3803</v>
      </c>
      <c r="C260" s="165" t="s">
        <v>3300</v>
      </c>
    </row>
    <row r="261" spans="1:3" ht="21.75" customHeight="1">
      <c r="A261" s="39" t="s">
        <v>3804</v>
      </c>
      <c r="B261" s="39" t="s">
        <v>3805</v>
      </c>
      <c r="C261" s="39" t="s">
        <v>3300</v>
      </c>
    </row>
    <row r="262" spans="1:3" ht="21.75" customHeight="1">
      <c r="A262" s="39" t="s">
        <v>3806</v>
      </c>
      <c r="B262" s="39" t="s">
        <v>3807</v>
      </c>
      <c r="C262" s="39" t="s">
        <v>3300</v>
      </c>
    </row>
    <row r="263" spans="1:3" ht="21.75" customHeight="1">
      <c r="A263" s="39" t="s">
        <v>3808</v>
      </c>
      <c r="B263" s="39" t="s">
        <v>3809</v>
      </c>
      <c r="C263" s="39" t="s">
        <v>3300</v>
      </c>
    </row>
    <row r="264" spans="1:3" ht="21.75" customHeight="1">
      <c r="A264" s="39" t="s">
        <v>3810</v>
      </c>
      <c r="B264" s="39" t="s">
        <v>3811</v>
      </c>
      <c r="C264" s="39" t="s">
        <v>3300</v>
      </c>
    </row>
    <row r="265" spans="1:3" ht="21.75" customHeight="1">
      <c r="A265" s="39" t="s">
        <v>3812</v>
      </c>
      <c r="B265" s="39" t="s">
        <v>3813</v>
      </c>
      <c r="C265" s="39" t="s">
        <v>3300</v>
      </c>
    </row>
    <row r="266" spans="1:3" ht="21.75" customHeight="1">
      <c r="A266" s="39" t="s">
        <v>3814</v>
      </c>
      <c r="B266" s="39" t="s">
        <v>3815</v>
      </c>
      <c r="C266" s="39" t="s">
        <v>3300</v>
      </c>
    </row>
    <row r="267" spans="1:3" ht="21.75" customHeight="1">
      <c r="A267" s="39" t="s">
        <v>3816</v>
      </c>
      <c r="B267" s="39" t="s">
        <v>3817</v>
      </c>
      <c r="C267" s="39" t="s">
        <v>3300</v>
      </c>
    </row>
    <row r="268" spans="1:3" ht="21.75" customHeight="1">
      <c r="A268" s="39" t="s">
        <v>3818</v>
      </c>
      <c r="B268" s="39" t="s">
        <v>3819</v>
      </c>
      <c r="C268" s="39" t="s">
        <v>3300</v>
      </c>
    </row>
    <row r="269" spans="1:3" ht="21.75" customHeight="1">
      <c r="A269" s="25" t="s">
        <v>3820</v>
      </c>
      <c r="B269" s="25" t="s">
        <v>3821</v>
      </c>
      <c r="C269" s="158" t="s">
        <v>3300</v>
      </c>
    </row>
    <row r="270" spans="1:3" ht="21.75" customHeight="1">
      <c r="A270" s="25" t="s">
        <v>3822</v>
      </c>
      <c r="B270" s="25" t="s">
        <v>3823</v>
      </c>
      <c r="C270" s="158" t="s">
        <v>3300</v>
      </c>
    </row>
    <row r="271" spans="1:3" ht="21.75" customHeight="1">
      <c r="A271" s="25" t="s">
        <v>3824</v>
      </c>
      <c r="B271" s="25" t="s">
        <v>3825</v>
      </c>
      <c r="C271" s="25" t="s">
        <v>3300</v>
      </c>
    </row>
    <row r="272" spans="1:3" ht="21.75" customHeight="1">
      <c r="A272" s="25" t="s">
        <v>3826</v>
      </c>
      <c r="B272" s="25" t="s">
        <v>3827</v>
      </c>
      <c r="C272" s="25" t="s">
        <v>3300</v>
      </c>
    </row>
    <row r="273" spans="1:3" ht="21.75" customHeight="1">
      <c r="A273" s="25" t="s">
        <v>3828</v>
      </c>
      <c r="B273" s="25" t="s">
        <v>3829</v>
      </c>
      <c r="C273" s="25" t="s">
        <v>3300</v>
      </c>
    </row>
    <row r="274" spans="1:3" ht="21.75" customHeight="1">
      <c r="A274" s="25" t="s">
        <v>3830</v>
      </c>
      <c r="B274" s="25" t="s">
        <v>3831</v>
      </c>
      <c r="C274" s="25" t="s">
        <v>3300</v>
      </c>
    </row>
    <row r="275" spans="1:3" ht="21.75" customHeight="1">
      <c r="A275" s="25" t="s">
        <v>3832</v>
      </c>
      <c r="B275" s="25" t="s">
        <v>3833</v>
      </c>
      <c r="C275" s="158" t="s">
        <v>3300</v>
      </c>
    </row>
    <row r="276" spans="1:3" ht="21.75" customHeight="1">
      <c r="A276" s="25" t="s">
        <v>3834</v>
      </c>
      <c r="B276" s="25" t="s">
        <v>3835</v>
      </c>
      <c r="C276" s="25" t="s">
        <v>3300</v>
      </c>
    </row>
    <row r="277" spans="1:3" ht="21.75" customHeight="1">
      <c r="A277" s="39" t="s">
        <v>3836</v>
      </c>
      <c r="B277" s="39" t="s">
        <v>3837</v>
      </c>
      <c r="C277" s="39" t="s">
        <v>3300</v>
      </c>
    </row>
    <row r="278" spans="1:3" ht="21.75" customHeight="1">
      <c r="A278" s="39" t="s">
        <v>3838</v>
      </c>
      <c r="B278" s="39" t="s">
        <v>3839</v>
      </c>
      <c r="C278" s="39" t="s">
        <v>3300</v>
      </c>
    </row>
    <row r="279" spans="1:3" ht="21.75" customHeight="1">
      <c r="A279" s="39" t="s">
        <v>3840</v>
      </c>
      <c r="B279" s="39" t="s">
        <v>3841</v>
      </c>
      <c r="C279" s="39" t="s">
        <v>3300</v>
      </c>
    </row>
    <row r="280" spans="1:3" ht="21.75" customHeight="1">
      <c r="A280" s="39" t="s">
        <v>3842</v>
      </c>
      <c r="B280" s="39" t="s">
        <v>3843</v>
      </c>
      <c r="C280" s="39" t="s">
        <v>3300</v>
      </c>
    </row>
    <row r="281" spans="1:3" ht="21.75" customHeight="1">
      <c r="A281" s="39" t="s">
        <v>3844</v>
      </c>
      <c r="B281" s="39" t="s">
        <v>3845</v>
      </c>
      <c r="C281" s="39" t="s">
        <v>3300</v>
      </c>
    </row>
    <row r="282" spans="1:3" ht="21.75" customHeight="1">
      <c r="A282" s="39" t="s">
        <v>3846</v>
      </c>
      <c r="B282" s="39" t="s">
        <v>3847</v>
      </c>
      <c r="C282" s="39" t="s">
        <v>3300</v>
      </c>
    </row>
    <row r="283" spans="1:3" ht="21.75" customHeight="1">
      <c r="A283" s="25" t="s">
        <v>3848</v>
      </c>
      <c r="B283" s="123" t="s">
        <v>3849</v>
      </c>
      <c r="C283" s="158" t="s">
        <v>3300</v>
      </c>
    </row>
    <row r="284" spans="1:3" ht="21.75" customHeight="1">
      <c r="A284" s="25" t="s">
        <v>3850</v>
      </c>
      <c r="B284" s="25" t="s">
        <v>3851</v>
      </c>
      <c r="C284" s="158" t="s">
        <v>3300</v>
      </c>
    </row>
    <row r="285" spans="1:3" ht="21.75" customHeight="1">
      <c r="A285" s="25" t="s">
        <v>3852</v>
      </c>
      <c r="B285" s="25" t="s">
        <v>3853</v>
      </c>
      <c r="C285" s="25" t="s">
        <v>3300</v>
      </c>
    </row>
    <row r="286" spans="1:3" ht="21.75" customHeight="1">
      <c r="A286" s="25" t="s">
        <v>3854</v>
      </c>
      <c r="B286" s="25" t="s">
        <v>3855</v>
      </c>
      <c r="C286" s="158" t="s">
        <v>3300</v>
      </c>
    </row>
    <row r="287" spans="1:3" ht="21.75" customHeight="1">
      <c r="A287" s="25" t="s">
        <v>3856</v>
      </c>
      <c r="B287" s="25" t="s">
        <v>3857</v>
      </c>
      <c r="C287" s="158" t="s">
        <v>3300</v>
      </c>
    </row>
    <row r="288" spans="1:3" ht="21.75" customHeight="1">
      <c r="A288" s="25" t="s">
        <v>3858</v>
      </c>
      <c r="B288" s="25" t="s">
        <v>3859</v>
      </c>
      <c r="C288" s="158" t="s">
        <v>3300</v>
      </c>
    </row>
    <row r="289" spans="1:3" ht="21.75" customHeight="1">
      <c r="A289" s="25" t="s">
        <v>3860</v>
      </c>
      <c r="B289" s="25" t="s">
        <v>3861</v>
      </c>
      <c r="C289" s="158" t="s">
        <v>3300</v>
      </c>
    </row>
    <row r="290" spans="1:3" ht="21.75" customHeight="1">
      <c r="A290" s="25" t="s">
        <v>3862</v>
      </c>
      <c r="B290" s="25" t="s">
        <v>3863</v>
      </c>
      <c r="C290" s="158" t="s">
        <v>3300</v>
      </c>
    </row>
    <row r="291" spans="1:3" ht="21.75" customHeight="1">
      <c r="A291" s="25" t="s">
        <v>3864</v>
      </c>
      <c r="B291" s="25" t="s">
        <v>3865</v>
      </c>
      <c r="C291" s="158" t="s">
        <v>3300</v>
      </c>
    </row>
    <row r="292" spans="1:3" ht="21.75" customHeight="1">
      <c r="A292" s="25" t="s">
        <v>3866</v>
      </c>
      <c r="B292" s="25" t="s">
        <v>3867</v>
      </c>
      <c r="C292" s="158" t="s">
        <v>3300</v>
      </c>
    </row>
    <row r="293" spans="1:3" ht="21.75" customHeight="1">
      <c r="A293" s="25" t="s">
        <v>3868</v>
      </c>
      <c r="B293" s="25" t="s">
        <v>3869</v>
      </c>
      <c r="C293" s="158" t="s">
        <v>3300</v>
      </c>
    </row>
    <row r="294" spans="1:3" ht="21.75" customHeight="1">
      <c r="A294" s="25" t="s">
        <v>3870</v>
      </c>
      <c r="B294" s="25" t="s">
        <v>3871</v>
      </c>
      <c r="C294" s="158" t="s">
        <v>3300</v>
      </c>
    </row>
    <row r="295" spans="1:3" ht="21.75" customHeight="1">
      <c r="A295" s="25" t="s">
        <v>3872</v>
      </c>
      <c r="B295" s="25" t="s">
        <v>3873</v>
      </c>
      <c r="C295" s="25" t="s">
        <v>3300</v>
      </c>
    </row>
    <row r="296" spans="1:3" ht="21.75" customHeight="1">
      <c r="A296" s="166" t="s">
        <v>3874</v>
      </c>
      <c r="B296" s="166" t="s">
        <v>3875</v>
      </c>
      <c r="C296" s="25" t="s">
        <v>3300</v>
      </c>
    </row>
    <row r="297" spans="1:3" ht="21.75" customHeight="1">
      <c r="A297" s="25" t="s">
        <v>3876</v>
      </c>
      <c r="B297" s="25" t="s">
        <v>3877</v>
      </c>
      <c r="C297" s="25" t="s">
        <v>3300</v>
      </c>
    </row>
    <row r="298" spans="1:3" ht="21.75" customHeight="1">
      <c r="A298" s="25" t="s">
        <v>3878</v>
      </c>
      <c r="B298" s="25" t="s">
        <v>3879</v>
      </c>
      <c r="C298" s="25" t="s">
        <v>3300</v>
      </c>
    </row>
    <row r="299" spans="1:3" ht="21.75" customHeight="1">
      <c r="A299" s="123" t="s">
        <v>3880</v>
      </c>
      <c r="B299" s="123" t="s">
        <v>3881</v>
      </c>
      <c r="C299" s="158" t="s">
        <v>3300</v>
      </c>
    </row>
    <row r="300" spans="1:3" ht="21.75" customHeight="1">
      <c r="A300" s="25" t="s">
        <v>3882</v>
      </c>
      <c r="B300" s="25" t="s">
        <v>3883</v>
      </c>
      <c r="C300" s="158" t="s">
        <v>3300</v>
      </c>
    </row>
    <row r="301" spans="1:3" ht="21.75" customHeight="1">
      <c r="A301" s="25" t="s">
        <v>3884</v>
      </c>
      <c r="B301" s="25" t="s">
        <v>3885</v>
      </c>
      <c r="C301" s="158" t="s">
        <v>3300</v>
      </c>
    </row>
    <row r="302" spans="1:3" ht="21.75" customHeight="1">
      <c r="A302" s="25" t="s">
        <v>3886</v>
      </c>
      <c r="B302" s="25" t="s">
        <v>3887</v>
      </c>
      <c r="C302" s="25" t="s">
        <v>3300</v>
      </c>
    </row>
    <row r="303" spans="1:3" ht="21.75" customHeight="1">
      <c r="A303" s="117" t="s">
        <v>3888</v>
      </c>
      <c r="B303" s="173" t="s">
        <v>3889</v>
      </c>
      <c r="C303" s="158" t="s">
        <v>3300</v>
      </c>
    </row>
    <row r="304" spans="1:3" ht="21.75" customHeight="1">
      <c r="A304" s="25" t="s">
        <v>3890</v>
      </c>
      <c r="B304" s="25" t="s">
        <v>3891</v>
      </c>
      <c r="C304" s="158" t="s">
        <v>3300</v>
      </c>
    </row>
    <row r="305" spans="1:3" ht="21.75" customHeight="1">
      <c r="A305" s="25" t="s">
        <v>3892</v>
      </c>
      <c r="B305" s="25" t="s">
        <v>3893</v>
      </c>
      <c r="C305" s="25" t="s">
        <v>3300</v>
      </c>
    </row>
    <row r="306" spans="1:3" ht="21.75" customHeight="1">
      <c r="A306" s="25" t="s">
        <v>3894</v>
      </c>
      <c r="B306" s="25" t="s">
        <v>3895</v>
      </c>
      <c r="C306" s="25" t="s">
        <v>3300</v>
      </c>
    </row>
    <row r="307" spans="1:3" ht="21.75" customHeight="1">
      <c r="A307" s="25" t="s">
        <v>3896</v>
      </c>
      <c r="B307" s="25" t="s">
        <v>3897</v>
      </c>
      <c r="C307" s="25" t="s">
        <v>3300</v>
      </c>
    </row>
    <row r="308" spans="1:3" ht="21.75" customHeight="1">
      <c r="A308" s="25" t="s">
        <v>3898</v>
      </c>
      <c r="B308" s="25" t="s">
        <v>3899</v>
      </c>
      <c r="C308" s="25" t="s">
        <v>3300</v>
      </c>
    </row>
    <row r="309" spans="1:3" ht="21.75" customHeight="1">
      <c r="A309" s="25" t="s">
        <v>3900</v>
      </c>
      <c r="B309" s="25" t="s">
        <v>3901</v>
      </c>
      <c r="C309" s="158" t="s">
        <v>3300</v>
      </c>
    </row>
    <row r="310" spans="1:3" ht="21.75" customHeight="1">
      <c r="A310" s="25" t="s">
        <v>3902</v>
      </c>
      <c r="B310" s="25" t="s">
        <v>3903</v>
      </c>
      <c r="C310" s="158" t="s">
        <v>3300</v>
      </c>
    </row>
    <row r="311" spans="1:3" ht="21.75" customHeight="1">
      <c r="A311" s="25" t="s">
        <v>3904</v>
      </c>
      <c r="B311" s="25" t="s">
        <v>3905</v>
      </c>
      <c r="C311" s="25" t="s">
        <v>3300</v>
      </c>
    </row>
    <row r="312" spans="1:3" ht="21.75" customHeight="1">
      <c r="A312" s="39" t="s">
        <v>3906</v>
      </c>
      <c r="B312" s="39" t="s">
        <v>3907</v>
      </c>
      <c r="C312" s="39" t="s">
        <v>3300</v>
      </c>
    </row>
    <row r="313" spans="1:3" ht="21.75" customHeight="1">
      <c r="A313" s="39" t="s">
        <v>3908</v>
      </c>
      <c r="B313" s="39" t="s">
        <v>3909</v>
      </c>
      <c r="C313" s="39" t="s">
        <v>3300</v>
      </c>
    </row>
    <row r="314" spans="1:3" ht="21.75" customHeight="1">
      <c r="A314" s="39" t="s">
        <v>3910</v>
      </c>
      <c r="B314" s="39" t="s">
        <v>3911</v>
      </c>
      <c r="C314" s="39" t="s">
        <v>3300</v>
      </c>
    </row>
    <row r="315" spans="1:3" ht="21.75" customHeight="1">
      <c r="A315" s="39" t="s">
        <v>3912</v>
      </c>
      <c r="B315" s="39" t="s">
        <v>3913</v>
      </c>
      <c r="C315" s="39" t="s">
        <v>3300</v>
      </c>
    </row>
    <row r="316" spans="1:3" ht="21.75" customHeight="1">
      <c r="A316" s="39" t="s">
        <v>3914</v>
      </c>
      <c r="B316" s="39" t="s">
        <v>3915</v>
      </c>
      <c r="C316" s="39" t="s">
        <v>3300</v>
      </c>
    </row>
    <row r="317" spans="1:3" ht="21.75" customHeight="1">
      <c r="A317" s="39" t="s">
        <v>3916</v>
      </c>
      <c r="B317" s="39" t="s">
        <v>3917</v>
      </c>
      <c r="C317" s="39" t="s">
        <v>3300</v>
      </c>
    </row>
    <row r="318" spans="1:3" ht="21.75" customHeight="1">
      <c r="A318" s="39" t="s">
        <v>3918</v>
      </c>
      <c r="B318" s="39" t="s">
        <v>3919</v>
      </c>
      <c r="C318" s="39" t="s">
        <v>3300</v>
      </c>
    </row>
    <row r="319" spans="1:3" ht="21.75" customHeight="1">
      <c r="A319" s="39" t="s">
        <v>3920</v>
      </c>
      <c r="B319" s="39" t="s">
        <v>3921</v>
      </c>
      <c r="C319" s="39" t="s">
        <v>3300</v>
      </c>
    </row>
    <row r="320" spans="1:3" ht="21.75" customHeight="1">
      <c r="A320" s="25" t="s">
        <v>3922</v>
      </c>
      <c r="B320" s="25" t="s">
        <v>3923</v>
      </c>
      <c r="C320" s="25" t="s">
        <v>3300</v>
      </c>
    </row>
    <row r="321" spans="1:3" ht="21.75" customHeight="1">
      <c r="A321" s="25" t="s">
        <v>3924</v>
      </c>
      <c r="B321" s="25" t="s">
        <v>3925</v>
      </c>
      <c r="C321" s="158" t="s">
        <v>3300</v>
      </c>
    </row>
    <row r="322" spans="1:3" ht="21.75" customHeight="1">
      <c r="A322" s="39" t="s">
        <v>3926</v>
      </c>
      <c r="B322" s="39" t="s">
        <v>3927</v>
      </c>
      <c r="C322" s="39" t="s">
        <v>3300</v>
      </c>
    </row>
    <row r="323" spans="1:3" ht="21.75" customHeight="1">
      <c r="A323" s="39" t="s">
        <v>3928</v>
      </c>
      <c r="B323" s="39" t="s">
        <v>3929</v>
      </c>
      <c r="C323" s="39" t="s">
        <v>3300</v>
      </c>
    </row>
    <row r="324" spans="1:3" ht="21.75" customHeight="1">
      <c r="A324" s="25" t="s">
        <v>3930</v>
      </c>
      <c r="B324" s="25" t="s">
        <v>3931</v>
      </c>
      <c r="C324" s="25" t="s">
        <v>3300</v>
      </c>
    </row>
    <row r="325" spans="1:3" ht="21.75" customHeight="1">
      <c r="A325" s="39" t="s">
        <v>3932</v>
      </c>
      <c r="B325" s="39" t="s">
        <v>3933</v>
      </c>
      <c r="C325" s="39" t="s">
        <v>3300</v>
      </c>
    </row>
    <row r="326" spans="1:3" ht="21.75" customHeight="1">
      <c r="A326" s="39" t="s">
        <v>3934</v>
      </c>
      <c r="B326" s="39" t="s">
        <v>3935</v>
      </c>
      <c r="C326" s="39" t="s">
        <v>3300</v>
      </c>
    </row>
    <row r="327" spans="1:3" ht="21.75" customHeight="1">
      <c r="A327" s="39" t="s">
        <v>3936</v>
      </c>
      <c r="B327" s="39" t="s">
        <v>3937</v>
      </c>
      <c r="C327" s="39" t="s">
        <v>3300</v>
      </c>
    </row>
    <row r="328" spans="1:3" ht="21.75" customHeight="1">
      <c r="A328" s="39" t="s">
        <v>3938</v>
      </c>
      <c r="B328" s="39" t="s">
        <v>3939</v>
      </c>
      <c r="C328" s="39" t="s">
        <v>3300</v>
      </c>
    </row>
    <row r="329" spans="1:3" ht="21.75" customHeight="1">
      <c r="A329" s="39" t="s">
        <v>3940</v>
      </c>
      <c r="B329" s="39" t="s">
        <v>3941</v>
      </c>
      <c r="C329" s="39" t="s">
        <v>3300</v>
      </c>
    </row>
    <row r="330" spans="1:3" ht="21.75" customHeight="1">
      <c r="A330" s="39" t="s">
        <v>3942</v>
      </c>
      <c r="B330" s="39" t="s">
        <v>3943</v>
      </c>
      <c r="C330" s="39" t="s">
        <v>3300</v>
      </c>
    </row>
    <row r="331" spans="1:3" ht="21.75" customHeight="1">
      <c r="A331" s="39" t="s">
        <v>3944</v>
      </c>
      <c r="B331" s="39" t="s">
        <v>3945</v>
      </c>
      <c r="C331" s="39" t="s">
        <v>3300</v>
      </c>
    </row>
    <row r="332" spans="1:3" ht="21.75" customHeight="1">
      <c r="A332" s="39" t="s">
        <v>3946</v>
      </c>
      <c r="B332" s="39" t="s">
        <v>3947</v>
      </c>
      <c r="C332" s="39" t="s">
        <v>3300</v>
      </c>
    </row>
    <row r="333" spans="1:3" ht="21.75" customHeight="1">
      <c r="A333" s="39" t="s">
        <v>3948</v>
      </c>
      <c r="B333" s="39" t="s">
        <v>3949</v>
      </c>
      <c r="C333" s="39" t="s">
        <v>3300</v>
      </c>
    </row>
    <row r="334" spans="1:3" ht="21.75" customHeight="1">
      <c r="A334" s="39" t="s">
        <v>3950</v>
      </c>
      <c r="B334" s="39" t="s">
        <v>3951</v>
      </c>
      <c r="C334" s="39" t="s">
        <v>3300</v>
      </c>
    </row>
    <row r="335" spans="1:3" ht="21.75" customHeight="1">
      <c r="A335" s="39" t="s">
        <v>3952</v>
      </c>
      <c r="B335" s="39" t="s">
        <v>3953</v>
      </c>
      <c r="C335" s="39" t="s">
        <v>3300</v>
      </c>
    </row>
    <row r="336" spans="1:3" ht="21.75" customHeight="1">
      <c r="A336" s="39" t="s">
        <v>3954</v>
      </c>
      <c r="B336" s="39" t="s">
        <v>3955</v>
      </c>
      <c r="C336" s="39" t="s">
        <v>3300</v>
      </c>
    </row>
    <row r="337" spans="1:3" ht="21.75" customHeight="1">
      <c r="A337" s="39" t="s">
        <v>3956</v>
      </c>
      <c r="B337" s="39" t="s">
        <v>3957</v>
      </c>
      <c r="C337" s="39" t="s">
        <v>3300</v>
      </c>
    </row>
    <row r="338" spans="1:3" ht="21.75" customHeight="1">
      <c r="A338" s="39" t="s">
        <v>3958</v>
      </c>
      <c r="B338" s="39" t="s">
        <v>3959</v>
      </c>
      <c r="C338" s="39" t="s">
        <v>3300</v>
      </c>
    </row>
    <row r="339" spans="1:3" ht="21.75" customHeight="1">
      <c r="A339" s="39" t="s">
        <v>3960</v>
      </c>
      <c r="B339" s="39" t="s">
        <v>3961</v>
      </c>
      <c r="C339" s="39" t="s">
        <v>3300</v>
      </c>
    </row>
    <row r="340" spans="1:3" ht="21.75" customHeight="1">
      <c r="A340" s="39" t="s">
        <v>3962</v>
      </c>
      <c r="B340" s="39" t="s">
        <v>3963</v>
      </c>
      <c r="C340" s="39" t="s">
        <v>3300</v>
      </c>
    </row>
    <row r="341" spans="1:3" ht="21.75" customHeight="1">
      <c r="A341" s="39" t="s">
        <v>3964</v>
      </c>
      <c r="B341" s="39" t="s">
        <v>3965</v>
      </c>
      <c r="C341" s="39" t="s">
        <v>3300</v>
      </c>
    </row>
    <row r="342" spans="1:3" ht="21.75" customHeight="1">
      <c r="A342" s="39" t="s">
        <v>3966</v>
      </c>
      <c r="B342" s="39" t="s">
        <v>3967</v>
      </c>
      <c r="C342" s="39" t="s">
        <v>3300</v>
      </c>
    </row>
    <row r="343" spans="1:3" ht="21.75" customHeight="1">
      <c r="A343" s="25" t="s">
        <v>3968</v>
      </c>
      <c r="B343" s="25" t="s">
        <v>3969</v>
      </c>
      <c r="C343" s="25" t="s">
        <v>3300</v>
      </c>
    </row>
    <row r="344" spans="1:3" ht="21.75" customHeight="1">
      <c r="A344" s="39" t="s">
        <v>3970</v>
      </c>
      <c r="B344" s="39" t="s">
        <v>3971</v>
      </c>
      <c r="C344" s="39" t="s">
        <v>3300</v>
      </c>
    </row>
    <row r="345" spans="1:3" ht="21.75" customHeight="1">
      <c r="A345" s="39" t="s">
        <v>3972</v>
      </c>
      <c r="B345" s="39" t="s">
        <v>3973</v>
      </c>
      <c r="C345" s="39" t="s">
        <v>3300</v>
      </c>
    </row>
    <row r="346" spans="1:3" ht="21.75" customHeight="1">
      <c r="A346" s="39" t="s">
        <v>3974</v>
      </c>
      <c r="B346" s="39" t="s">
        <v>3975</v>
      </c>
      <c r="C346" s="39" t="s">
        <v>3300</v>
      </c>
    </row>
    <row r="347" spans="1:3" ht="21.75" customHeight="1">
      <c r="A347" s="39" t="s">
        <v>3976</v>
      </c>
      <c r="B347" s="39" t="s">
        <v>3977</v>
      </c>
      <c r="C347" s="39" t="s">
        <v>3300</v>
      </c>
    </row>
    <row r="348" spans="1:3" ht="21.75" customHeight="1">
      <c r="A348" s="25" t="s">
        <v>3978</v>
      </c>
      <c r="B348" s="25" t="s">
        <v>3979</v>
      </c>
      <c r="C348" s="25" t="s">
        <v>3300</v>
      </c>
    </row>
    <row r="349" spans="1:3" ht="21.75" customHeight="1">
      <c r="A349" s="25" t="s">
        <v>3980</v>
      </c>
      <c r="B349" s="25" t="s">
        <v>3981</v>
      </c>
      <c r="C349" s="25" t="s">
        <v>3300</v>
      </c>
    </row>
    <row r="350" spans="1:3" ht="21.75" customHeight="1">
      <c r="A350" s="39" t="s">
        <v>3982</v>
      </c>
      <c r="B350" s="39" t="s">
        <v>3983</v>
      </c>
      <c r="C350" s="39" t="s">
        <v>3300</v>
      </c>
    </row>
    <row r="351" spans="1:3" ht="21.75" customHeight="1">
      <c r="A351" s="39" t="s">
        <v>3984</v>
      </c>
      <c r="B351" s="39" t="s">
        <v>3985</v>
      </c>
      <c r="C351" s="39" t="s">
        <v>3300</v>
      </c>
    </row>
    <row r="352" spans="1:3" ht="21.75" customHeight="1">
      <c r="A352" s="39" t="s">
        <v>3986</v>
      </c>
      <c r="B352" s="39" t="s">
        <v>3987</v>
      </c>
      <c r="C352" s="39" t="s">
        <v>3300</v>
      </c>
    </row>
    <row r="353" spans="1:3" ht="21.75" customHeight="1">
      <c r="A353" s="25" t="s">
        <v>3720</v>
      </c>
      <c r="B353" s="25" t="s">
        <v>3988</v>
      </c>
      <c r="C353" s="25" t="s">
        <v>3300</v>
      </c>
    </row>
    <row r="354" spans="1:3" ht="21.75" customHeight="1">
      <c r="A354" s="25" t="s">
        <v>3989</v>
      </c>
      <c r="B354" s="25" t="s">
        <v>3990</v>
      </c>
      <c r="C354" s="25" t="s">
        <v>3300</v>
      </c>
    </row>
    <row r="355" spans="1:3" ht="21.75" customHeight="1">
      <c r="A355" s="25" t="s">
        <v>3991</v>
      </c>
      <c r="B355" s="25" t="s">
        <v>3992</v>
      </c>
      <c r="C355" s="25" t="s">
        <v>3300</v>
      </c>
    </row>
    <row r="356" spans="1:3" ht="21.75" customHeight="1">
      <c r="A356" s="25" t="s">
        <v>3993</v>
      </c>
      <c r="B356" s="25" t="s">
        <v>3994</v>
      </c>
      <c r="C356" s="25" t="s">
        <v>3300</v>
      </c>
    </row>
    <row r="357" spans="1:3" ht="21.75" customHeight="1">
      <c r="A357" s="25" t="s">
        <v>3995</v>
      </c>
      <c r="B357" s="25" t="s">
        <v>3996</v>
      </c>
      <c r="C357" s="158" t="s">
        <v>3300</v>
      </c>
    </row>
    <row r="358" spans="1:3" ht="21.75" customHeight="1">
      <c r="A358" s="25" t="s">
        <v>3997</v>
      </c>
      <c r="B358" s="25" t="s">
        <v>3998</v>
      </c>
      <c r="C358" s="158" t="s">
        <v>3300</v>
      </c>
    </row>
    <row r="359" spans="1:3" ht="21.75" customHeight="1">
      <c r="A359" s="39" t="s">
        <v>3999</v>
      </c>
      <c r="B359" s="39" t="s">
        <v>4000</v>
      </c>
      <c r="C359" s="39" t="s">
        <v>3300</v>
      </c>
    </row>
    <row r="360" spans="1:3" ht="21.75" customHeight="1">
      <c r="A360" s="25" t="s">
        <v>4001</v>
      </c>
      <c r="B360" s="25" t="s">
        <v>4002</v>
      </c>
      <c r="C360" s="39" t="s">
        <v>3300</v>
      </c>
    </row>
    <row r="361" spans="1:3" ht="21.75" customHeight="1">
      <c r="A361" s="25" t="s">
        <v>4003</v>
      </c>
      <c r="B361" s="25" t="s">
        <v>4004</v>
      </c>
      <c r="C361" s="39" t="s">
        <v>3300</v>
      </c>
    </row>
    <row r="362" spans="1:3" ht="21.75" customHeight="1">
      <c r="A362" s="25" t="s">
        <v>4005</v>
      </c>
      <c r="B362" s="25" t="s">
        <v>4006</v>
      </c>
      <c r="C362" s="39" t="s">
        <v>3300</v>
      </c>
    </row>
    <row r="363" spans="1:3" ht="21.75" customHeight="1">
      <c r="A363" s="25" t="s">
        <v>4007</v>
      </c>
      <c r="B363" s="25" t="s">
        <v>4008</v>
      </c>
      <c r="C363" s="25" t="s">
        <v>3300</v>
      </c>
    </row>
    <row r="364" spans="1:3" ht="21.75" customHeight="1">
      <c r="A364" s="25" t="s">
        <v>4009</v>
      </c>
      <c r="B364" s="25" t="s">
        <v>4010</v>
      </c>
      <c r="C364" s="25" t="s">
        <v>3300</v>
      </c>
    </row>
    <row r="365" spans="1:3" ht="21.75" customHeight="1">
      <c r="A365" s="25" t="s">
        <v>4011</v>
      </c>
      <c r="B365" s="25" t="s">
        <v>4012</v>
      </c>
      <c r="C365" s="25" t="s">
        <v>3300</v>
      </c>
    </row>
    <row r="366" spans="1:3" ht="21.75" customHeight="1">
      <c r="A366" s="25" t="s">
        <v>4013</v>
      </c>
      <c r="B366" s="25" t="s">
        <v>4014</v>
      </c>
      <c r="C366" s="158" t="s">
        <v>3300</v>
      </c>
    </row>
    <row r="367" spans="1:3" ht="21.75" customHeight="1">
      <c r="A367" s="25" t="s">
        <v>4015</v>
      </c>
      <c r="B367" s="25" t="s">
        <v>4016</v>
      </c>
      <c r="C367" s="158" t="s">
        <v>3300</v>
      </c>
    </row>
    <row r="368" spans="1:3" ht="21.75" customHeight="1">
      <c r="A368" s="25" t="s">
        <v>4017</v>
      </c>
      <c r="B368" s="25" t="s">
        <v>4018</v>
      </c>
      <c r="C368" s="158" t="s">
        <v>3300</v>
      </c>
    </row>
    <row r="369" spans="1:3" ht="21.75" customHeight="1">
      <c r="A369" s="25" t="s">
        <v>4019</v>
      </c>
      <c r="B369" s="25" t="s">
        <v>4020</v>
      </c>
      <c r="C369" s="158" t="s">
        <v>3300</v>
      </c>
    </row>
    <row r="370" spans="1:3" ht="21.75" customHeight="1">
      <c r="A370" s="25" t="s">
        <v>4021</v>
      </c>
      <c r="B370" s="25" t="s">
        <v>4022</v>
      </c>
      <c r="C370" s="158" t="s">
        <v>3300</v>
      </c>
    </row>
    <row r="371" spans="1:3" ht="21.75" customHeight="1">
      <c r="A371" s="25" t="s">
        <v>4023</v>
      </c>
      <c r="B371" s="25" t="s">
        <v>4024</v>
      </c>
      <c r="C371" s="158" t="s">
        <v>3300</v>
      </c>
    </row>
    <row r="372" spans="1:3" ht="21.75" customHeight="1">
      <c r="A372" s="25" t="s">
        <v>4025</v>
      </c>
      <c r="B372" s="25" t="s">
        <v>4026</v>
      </c>
      <c r="C372" s="158" t="s">
        <v>3300</v>
      </c>
    </row>
    <row r="373" spans="1:3" ht="21.75" customHeight="1">
      <c r="A373" s="25" t="s">
        <v>4027</v>
      </c>
      <c r="B373" s="25" t="s">
        <v>4028</v>
      </c>
      <c r="C373" s="162" t="s">
        <v>3300</v>
      </c>
    </row>
    <row r="374" spans="1:3" ht="21.75" customHeight="1">
      <c r="A374" s="123" t="s">
        <v>4029</v>
      </c>
      <c r="B374" s="166" t="s">
        <v>4030</v>
      </c>
      <c r="C374" s="158" t="s">
        <v>3300</v>
      </c>
    </row>
    <row r="375" spans="1:3" ht="21.75" customHeight="1">
      <c r="A375" s="25" t="s">
        <v>4031</v>
      </c>
      <c r="B375" s="25" t="s">
        <v>4032</v>
      </c>
      <c r="C375" s="158" t="s">
        <v>3300</v>
      </c>
    </row>
    <row r="376" spans="1:3" ht="21.75" customHeight="1">
      <c r="A376" s="25" t="s">
        <v>4033</v>
      </c>
      <c r="B376" s="25" t="s">
        <v>4034</v>
      </c>
      <c r="C376" s="162" t="s">
        <v>3300</v>
      </c>
    </row>
    <row r="377" spans="1:3" ht="21.75" customHeight="1">
      <c r="A377" s="123" t="s">
        <v>4035</v>
      </c>
      <c r="B377" s="123" t="s">
        <v>4036</v>
      </c>
      <c r="C377" s="158" t="s">
        <v>3300</v>
      </c>
    </row>
    <row r="378" spans="1:3" ht="21.75" customHeight="1">
      <c r="A378" s="25" t="s">
        <v>4037</v>
      </c>
      <c r="B378" s="25" t="s">
        <v>4038</v>
      </c>
      <c r="C378" s="25" t="s">
        <v>3594</v>
      </c>
    </row>
    <row r="379" spans="1:3" ht="21.75" customHeight="1">
      <c r="A379" s="25" t="s">
        <v>4039</v>
      </c>
      <c r="B379" s="25" t="s">
        <v>4040</v>
      </c>
      <c r="C379" s="158" t="s">
        <v>3300</v>
      </c>
    </row>
    <row r="380" spans="1:3" ht="21.75" customHeight="1">
      <c r="A380" s="124" t="s">
        <v>4041</v>
      </c>
      <c r="B380" s="159" t="s">
        <v>4042</v>
      </c>
      <c r="C380" s="158" t="s">
        <v>3300</v>
      </c>
    </row>
    <row r="381" spans="1:3" ht="21.75" customHeight="1">
      <c r="A381" s="25" t="s">
        <v>4043</v>
      </c>
      <c r="B381" s="25" t="s">
        <v>4044</v>
      </c>
      <c r="C381" s="25" t="s">
        <v>3300</v>
      </c>
    </row>
    <row r="382" spans="1:3" ht="21.75" customHeight="1">
      <c r="A382" s="25" t="s">
        <v>4045</v>
      </c>
      <c r="B382" s="25" t="s">
        <v>4046</v>
      </c>
      <c r="C382" s="25" t="s">
        <v>3300</v>
      </c>
    </row>
    <row r="383" spans="1:3" ht="21.75" customHeight="1">
      <c r="A383" s="25" t="s">
        <v>4047</v>
      </c>
      <c r="B383" s="25" t="s">
        <v>4048</v>
      </c>
      <c r="C383" s="25" t="s">
        <v>3300</v>
      </c>
    </row>
    <row r="384" spans="1:3" ht="21.75" customHeight="1">
      <c r="A384" s="25" t="s">
        <v>4049</v>
      </c>
      <c r="B384" s="25" t="s">
        <v>4050</v>
      </c>
      <c r="C384" s="25" t="s">
        <v>3300</v>
      </c>
    </row>
    <row r="385" spans="1:3" ht="21.75" customHeight="1">
      <c r="A385" s="25" t="s">
        <v>4051</v>
      </c>
      <c r="B385" s="25" t="s">
        <v>4052</v>
      </c>
      <c r="C385" s="25" t="s">
        <v>3300</v>
      </c>
    </row>
    <row r="386" spans="1:3" ht="21.75" customHeight="1">
      <c r="A386" s="25" t="s">
        <v>4053</v>
      </c>
      <c r="B386" s="25" t="s">
        <v>4054</v>
      </c>
      <c r="C386" s="25" t="s">
        <v>3300</v>
      </c>
    </row>
    <row r="387" spans="1:3" ht="21.75" customHeight="1">
      <c r="A387" s="123" t="s">
        <v>4055</v>
      </c>
      <c r="B387" s="123" t="s">
        <v>4056</v>
      </c>
      <c r="C387" s="158" t="s">
        <v>3300</v>
      </c>
    </row>
    <row r="388" spans="1:3" ht="21.75" customHeight="1">
      <c r="A388" s="25" t="s">
        <v>4057</v>
      </c>
      <c r="B388" s="25" t="s">
        <v>4058</v>
      </c>
      <c r="C388" s="158" t="s">
        <v>3329</v>
      </c>
    </row>
    <row r="389" spans="1:3" ht="21.75" customHeight="1">
      <c r="A389" s="25" t="s">
        <v>4059</v>
      </c>
      <c r="B389" s="25" t="s">
        <v>4060</v>
      </c>
      <c r="C389" s="39" t="s">
        <v>3300</v>
      </c>
    </row>
    <row r="390" spans="1:3" ht="21.75" customHeight="1">
      <c r="A390" s="124" t="s">
        <v>4061</v>
      </c>
      <c r="B390" s="159" t="s">
        <v>4062</v>
      </c>
      <c r="C390" s="158" t="s">
        <v>3300</v>
      </c>
    </row>
    <row r="391" spans="1:3" ht="21.75" customHeight="1">
      <c r="A391" s="25" t="s">
        <v>4063</v>
      </c>
      <c r="B391" s="25" t="s">
        <v>4064</v>
      </c>
      <c r="C391" s="158" t="s">
        <v>3300</v>
      </c>
    </row>
    <row r="392" spans="1:3" ht="21.75" customHeight="1">
      <c r="A392" s="25" t="s">
        <v>4065</v>
      </c>
      <c r="B392" s="25" t="s">
        <v>4066</v>
      </c>
      <c r="C392" s="158" t="s">
        <v>3300</v>
      </c>
    </row>
    <row r="393" spans="1:3" ht="21.75" customHeight="1">
      <c r="A393" s="117" t="s">
        <v>4045</v>
      </c>
      <c r="B393" s="118" t="s">
        <v>4067</v>
      </c>
      <c r="C393" s="158" t="s">
        <v>3300</v>
      </c>
    </row>
    <row r="394" spans="1:3" ht="21.75" customHeight="1">
      <c r="A394" s="117" t="s">
        <v>4068</v>
      </c>
      <c r="B394" s="118" t="s">
        <v>4069</v>
      </c>
      <c r="C394" s="158" t="s">
        <v>3300</v>
      </c>
    </row>
    <row r="395" spans="1:3" ht="21.75" customHeight="1">
      <c r="A395" s="117" t="s">
        <v>4047</v>
      </c>
      <c r="B395" s="118" t="s">
        <v>4070</v>
      </c>
      <c r="C395" s="158" t="s">
        <v>3300</v>
      </c>
    </row>
    <row r="396" spans="1:3" ht="21.75" customHeight="1">
      <c r="A396" s="25" t="s">
        <v>4071</v>
      </c>
      <c r="B396" s="25" t="s">
        <v>4072</v>
      </c>
      <c r="C396" s="158" t="s">
        <v>3300</v>
      </c>
    </row>
    <row r="397" spans="1:3" ht="21.75" customHeight="1">
      <c r="A397" s="25" t="s">
        <v>4073</v>
      </c>
      <c r="B397" s="25" t="s">
        <v>4074</v>
      </c>
      <c r="C397" s="158" t="s">
        <v>3300</v>
      </c>
    </row>
    <row r="398" spans="1:3" ht="21.75" customHeight="1">
      <c r="A398" s="25" t="s">
        <v>4075</v>
      </c>
      <c r="B398" s="25" t="s">
        <v>4076</v>
      </c>
      <c r="C398" s="158" t="s">
        <v>3300</v>
      </c>
    </row>
    <row r="399" spans="1:3" ht="21.75" customHeight="1">
      <c r="A399" s="25" t="s">
        <v>4077</v>
      </c>
      <c r="B399" s="25" t="s">
        <v>4078</v>
      </c>
      <c r="C399" s="166" t="s">
        <v>3300</v>
      </c>
    </row>
    <row r="400" spans="1:3" ht="21.75" customHeight="1">
      <c r="A400" s="25" t="s">
        <v>4079</v>
      </c>
      <c r="B400" s="25" t="s">
        <v>4080</v>
      </c>
      <c r="C400" s="158" t="s">
        <v>3300</v>
      </c>
    </row>
    <row r="401" spans="1:3" ht="21.75" customHeight="1">
      <c r="A401" s="25" t="s">
        <v>4081</v>
      </c>
      <c r="B401" s="25" t="s">
        <v>4082</v>
      </c>
      <c r="C401" s="158" t="s">
        <v>3300</v>
      </c>
    </row>
    <row r="402" spans="1:3" ht="21.75" customHeight="1">
      <c r="A402" s="25" t="s">
        <v>4083</v>
      </c>
      <c r="B402" s="25" t="s">
        <v>4084</v>
      </c>
      <c r="C402" s="158" t="s">
        <v>3300</v>
      </c>
    </row>
    <row r="403" spans="1:3" ht="21.75" customHeight="1">
      <c r="A403" s="25" t="s">
        <v>4085</v>
      </c>
      <c r="B403" s="25" t="s">
        <v>4086</v>
      </c>
      <c r="C403" s="158" t="s">
        <v>3300</v>
      </c>
    </row>
    <row r="404" spans="1:3" ht="21.75" customHeight="1">
      <c r="A404" s="25" t="s">
        <v>4087</v>
      </c>
      <c r="B404" s="25" t="s">
        <v>4088</v>
      </c>
      <c r="C404" s="158" t="s">
        <v>3300</v>
      </c>
    </row>
    <row r="405" spans="1:3" ht="21.75" customHeight="1">
      <c r="A405" s="25" t="s">
        <v>4089</v>
      </c>
      <c r="B405" s="25" t="s">
        <v>4090</v>
      </c>
      <c r="C405" s="158" t="s">
        <v>3300</v>
      </c>
    </row>
    <row r="406" spans="1:3" ht="21.75" customHeight="1">
      <c r="A406" s="25" t="s">
        <v>4091</v>
      </c>
      <c r="B406" s="25" t="s">
        <v>4092</v>
      </c>
      <c r="C406" s="158" t="s">
        <v>3300</v>
      </c>
    </row>
    <row r="407" spans="1:3" ht="21.75" customHeight="1">
      <c r="A407" s="123" t="s">
        <v>4093</v>
      </c>
      <c r="B407" s="123" t="s">
        <v>4094</v>
      </c>
      <c r="C407" s="158" t="s">
        <v>3300</v>
      </c>
    </row>
    <row r="408" spans="1:3" ht="21.75" customHeight="1">
      <c r="A408" s="39" t="s">
        <v>4095</v>
      </c>
      <c r="B408" s="39" t="s">
        <v>4096</v>
      </c>
      <c r="C408" s="158" t="s">
        <v>3300</v>
      </c>
    </row>
    <row r="409" spans="1:3" ht="21.75" customHeight="1">
      <c r="A409" s="124" t="s">
        <v>4097</v>
      </c>
      <c r="B409" s="159" t="s">
        <v>4098</v>
      </c>
      <c r="C409" s="158" t="s">
        <v>3300</v>
      </c>
    </row>
    <row r="410" spans="1:3" ht="21.75" customHeight="1">
      <c r="A410" s="39" t="s">
        <v>4099</v>
      </c>
      <c r="B410" s="39" t="s">
        <v>4100</v>
      </c>
      <c r="C410" s="158" t="s">
        <v>3300</v>
      </c>
    </row>
    <row r="411" spans="1:3" ht="21.75" customHeight="1">
      <c r="A411" s="25" t="s">
        <v>4101</v>
      </c>
      <c r="B411" s="25" t="s">
        <v>4102</v>
      </c>
      <c r="C411" s="174" t="s">
        <v>3300</v>
      </c>
    </row>
    <row r="412" spans="1:3" ht="21.75" customHeight="1">
      <c r="A412" s="25" t="s">
        <v>4103</v>
      </c>
      <c r="B412" s="25" t="s">
        <v>4104</v>
      </c>
      <c r="C412" s="174" t="s">
        <v>3300</v>
      </c>
    </row>
    <row r="413" spans="1:3" ht="21.75" customHeight="1">
      <c r="A413" s="25" t="s">
        <v>4105</v>
      </c>
      <c r="B413" s="25" t="s">
        <v>4106</v>
      </c>
      <c r="C413" s="174" t="s">
        <v>3300</v>
      </c>
    </row>
    <row r="414" spans="1:3" ht="21.75" customHeight="1">
      <c r="A414" s="25" t="s">
        <v>4107</v>
      </c>
      <c r="B414" s="25" t="s">
        <v>4108</v>
      </c>
      <c r="C414" s="174" t="s">
        <v>3300</v>
      </c>
    </row>
    <row r="415" spans="1:3" ht="21.75" customHeight="1">
      <c r="A415" s="25" t="s">
        <v>4109</v>
      </c>
      <c r="B415" s="25" t="s">
        <v>4110</v>
      </c>
      <c r="C415" s="174" t="s">
        <v>3300</v>
      </c>
    </row>
    <row r="416" spans="1:3" ht="21.75" customHeight="1">
      <c r="A416" s="25" t="s">
        <v>4111</v>
      </c>
      <c r="B416" s="25" t="s">
        <v>4112</v>
      </c>
      <c r="C416" s="158" t="s">
        <v>3300</v>
      </c>
    </row>
    <row r="417" spans="1:3" ht="21.75" customHeight="1">
      <c r="A417" s="25" t="s">
        <v>4113</v>
      </c>
      <c r="B417" s="25" t="s">
        <v>4114</v>
      </c>
      <c r="C417" s="158" t="s">
        <v>3300</v>
      </c>
    </row>
    <row r="418" spans="1:3" ht="21.75" customHeight="1">
      <c r="A418" s="39" t="s">
        <v>4115</v>
      </c>
      <c r="B418" s="39" t="s">
        <v>4116</v>
      </c>
      <c r="C418" s="158" t="s">
        <v>3300</v>
      </c>
    </row>
    <row r="419" spans="1:3" ht="21.75" customHeight="1">
      <c r="A419" s="28" t="s">
        <v>4117</v>
      </c>
      <c r="B419" s="28" t="s">
        <v>4118</v>
      </c>
      <c r="C419" s="158" t="s">
        <v>3300</v>
      </c>
    </row>
    <row r="420" spans="1:3" ht="21.75" customHeight="1">
      <c r="A420" s="39" t="s">
        <v>4119</v>
      </c>
      <c r="B420" s="28" t="s">
        <v>4120</v>
      </c>
      <c r="C420" s="158" t="s">
        <v>3300</v>
      </c>
    </row>
    <row r="421" spans="1:3" ht="21.75" customHeight="1">
      <c r="A421" s="39" t="s">
        <v>4121</v>
      </c>
      <c r="B421" s="28" t="s">
        <v>4122</v>
      </c>
      <c r="C421" s="158" t="s">
        <v>3300</v>
      </c>
    </row>
    <row r="422" spans="1:3" ht="21.75" customHeight="1">
      <c r="A422" s="39" t="s">
        <v>4123</v>
      </c>
      <c r="B422" s="28" t="s">
        <v>4124</v>
      </c>
      <c r="C422" s="158" t="s">
        <v>3300</v>
      </c>
    </row>
    <row r="423" spans="1:3" ht="21.75" customHeight="1">
      <c r="A423" s="39" t="s">
        <v>4125</v>
      </c>
      <c r="B423" s="39" t="s">
        <v>4126</v>
      </c>
      <c r="C423" s="39" t="s">
        <v>3594</v>
      </c>
    </row>
    <row r="424" spans="1:3" ht="21.75" customHeight="1">
      <c r="A424" s="25" t="s">
        <v>4127</v>
      </c>
      <c r="B424" s="25" t="s">
        <v>4128</v>
      </c>
      <c r="C424" s="174" t="s">
        <v>3300</v>
      </c>
    </row>
    <row r="425" spans="1:3" ht="21.75" customHeight="1">
      <c r="A425" s="25" t="s">
        <v>4129</v>
      </c>
      <c r="B425" s="25" t="s">
        <v>4130</v>
      </c>
      <c r="C425" s="174" t="s">
        <v>3300</v>
      </c>
    </row>
    <row r="426" spans="1:3" ht="21.75" customHeight="1">
      <c r="A426" s="25" t="s">
        <v>4131</v>
      </c>
      <c r="B426" s="25" t="s">
        <v>4132</v>
      </c>
      <c r="C426" s="174" t="s">
        <v>3300</v>
      </c>
    </row>
    <row r="427" spans="1:3" ht="21.75" customHeight="1">
      <c r="A427" s="39" t="s">
        <v>4133</v>
      </c>
      <c r="B427" s="39" t="s">
        <v>4134</v>
      </c>
      <c r="C427" s="39" t="s">
        <v>3300</v>
      </c>
    </row>
    <row r="428" spans="1:3" ht="21.75" customHeight="1">
      <c r="A428" s="39" t="s">
        <v>4135</v>
      </c>
      <c r="B428" s="39" t="s">
        <v>4136</v>
      </c>
      <c r="C428" s="158" t="s">
        <v>3300</v>
      </c>
    </row>
    <row r="429" spans="1:3" ht="21.75" customHeight="1">
      <c r="A429" s="25" t="s">
        <v>4137</v>
      </c>
      <c r="B429" s="25" t="s">
        <v>4138</v>
      </c>
      <c r="C429" s="158" t="s">
        <v>3300</v>
      </c>
    </row>
    <row r="430" spans="1:3" ht="21.75" customHeight="1">
      <c r="A430" s="39" t="s">
        <v>4139</v>
      </c>
      <c r="B430" s="39" t="s">
        <v>4140</v>
      </c>
      <c r="C430" s="39" t="s">
        <v>3300</v>
      </c>
    </row>
    <row r="431" spans="1:3" ht="21.75" customHeight="1">
      <c r="A431" s="39" t="s">
        <v>4141</v>
      </c>
      <c r="B431" s="39" t="s">
        <v>4142</v>
      </c>
      <c r="C431" s="158" t="s">
        <v>3300</v>
      </c>
    </row>
    <row r="432" spans="1:3" ht="21.75" customHeight="1">
      <c r="A432" s="39" t="s">
        <v>4143</v>
      </c>
      <c r="B432" s="39" t="s">
        <v>4144</v>
      </c>
      <c r="C432" s="39" t="s">
        <v>3300</v>
      </c>
    </row>
    <row r="433" spans="1:3" ht="21.75" customHeight="1">
      <c r="A433" s="25" t="s">
        <v>4145</v>
      </c>
      <c r="B433" s="25" t="s">
        <v>4146</v>
      </c>
      <c r="C433" s="158" t="s">
        <v>3300</v>
      </c>
    </row>
    <row r="434" spans="1:3" ht="21.75" customHeight="1">
      <c r="A434" s="39" t="s">
        <v>4147</v>
      </c>
      <c r="B434" s="39" t="s">
        <v>4148</v>
      </c>
      <c r="C434" s="158" t="s">
        <v>3300</v>
      </c>
    </row>
    <row r="435" spans="1:3" ht="21.75" customHeight="1">
      <c r="A435" s="39" t="s">
        <v>4149</v>
      </c>
      <c r="B435" s="39" t="s">
        <v>4150</v>
      </c>
      <c r="C435" s="158" t="s">
        <v>3300</v>
      </c>
    </row>
    <row r="436" spans="1:3" ht="21.75" customHeight="1">
      <c r="A436" s="39" t="s">
        <v>4151</v>
      </c>
      <c r="B436" s="39" t="s">
        <v>4152</v>
      </c>
      <c r="C436" s="39" t="s">
        <v>3300</v>
      </c>
    </row>
    <row r="437" spans="1:3" ht="21.75" customHeight="1">
      <c r="A437" s="39" t="s">
        <v>4153</v>
      </c>
      <c r="B437" s="39" t="s">
        <v>4154</v>
      </c>
      <c r="C437" s="158" t="s">
        <v>3300</v>
      </c>
    </row>
    <row r="438" spans="1:3" ht="21.75" customHeight="1">
      <c r="A438" s="39" t="s">
        <v>4155</v>
      </c>
      <c r="B438" s="28" t="s">
        <v>4156</v>
      </c>
      <c r="C438" s="158" t="s">
        <v>3300</v>
      </c>
    </row>
    <row r="439" spans="1:3" ht="21.75" customHeight="1">
      <c r="A439" s="39" t="s">
        <v>4157</v>
      </c>
      <c r="B439" s="39" t="s">
        <v>4158</v>
      </c>
      <c r="C439" s="158" t="s">
        <v>3300</v>
      </c>
    </row>
    <row r="440" spans="1:3" ht="21.75" customHeight="1">
      <c r="A440" s="39" t="s">
        <v>4159</v>
      </c>
      <c r="B440" s="39" t="s">
        <v>4160</v>
      </c>
      <c r="C440" s="158" t="s">
        <v>3300</v>
      </c>
    </row>
    <row r="441" spans="1:3" ht="21.75" customHeight="1">
      <c r="A441" s="39" t="s">
        <v>4161</v>
      </c>
      <c r="B441" s="39" t="s">
        <v>4162</v>
      </c>
      <c r="C441" s="158" t="s">
        <v>3300</v>
      </c>
    </row>
    <row r="442" spans="1:3" ht="21.75" customHeight="1">
      <c r="A442" s="39" t="s">
        <v>4163</v>
      </c>
      <c r="B442" s="39" t="s">
        <v>4164</v>
      </c>
      <c r="C442" s="158" t="s">
        <v>3300</v>
      </c>
    </row>
    <row r="443" spans="1:3" ht="21.75" customHeight="1">
      <c r="A443" s="39" t="s">
        <v>4165</v>
      </c>
      <c r="B443" s="166" t="s">
        <v>4166</v>
      </c>
      <c r="C443" s="158" t="s">
        <v>3300</v>
      </c>
    </row>
    <row r="444" spans="1:2" ht="21.75" customHeight="1">
      <c r="A444" s="39" t="s">
        <v>4165</v>
      </c>
      <c r="B444" s="39" t="s">
        <v>4166</v>
      </c>
    </row>
    <row r="445" spans="1:3" ht="21.75" customHeight="1">
      <c r="A445" s="39" t="s">
        <v>4167</v>
      </c>
      <c r="B445" s="39" t="s">
        <v>4168</v>
      </c>
      <c r="C445" s="39" t="s">
        <v>3300</v>
      </c>
    </row>
    <row r="446" spans="1:3" ht="21.75" customHeight="1">
      <c r="A446" s="39" t="s">
        <v>4169</v>
      </c>
      <c r="B446" s="39" t="s">
        <v>4170</v>
      </c>
      <c r="C446" s="39" t="s">
        <v>3300</v>
      </c>
    </row>
    <row r="447" spans="1:3" ht="21.75" customHeight="1">
      <c r="A447" s="39" t="s">
        <v>4171</v>
      </c>
      <c r="B447" s="39" t="s">
        <v>4172</v>
      </c>
      <c r="C447" s="39" t="s">
        <v>3300</v>
      </c>
    </row>
    <row r="448" spans="1:3" ht="21.75" customHeight="1">
      <c r="A448" s="39" t="s">
        <v>4173</v>
      </c>
      <c r="B448" s="39" t="s">
        <v>4174</v>
      </c>
      <c r="C448" s="39" t="s">
        <v>3300</v>
      </c>
    </row>
    <row r="449" spans="1:3" ht="21.75" customHeight="1">
      <c r="A449" s="39" t="s">
        <v>4175</v>
      </c>
      <c r="B449" s="39" t="s">
        <v>4176</v>
      </c>
      <c r="C449" s="39" t="s">
        <v>3300</v>
      </c>
    </row>
    <row r="450" spans="1:3" ht="21.75" customHeight="1">
      <c r="A450" s="39" t="s">
        <v>4177</v>
      </c>
      <c r="B450" s="39" t="s">
        <v>4178</v>
      </c>
      <c r="C450" s="39" t="s">
        <v>3300</v>
      </c>
    </row>
    <row r="451" spans="1:3" ht="21.75" customHeight="1">
      <c r="A451" s="39" t="s">
        <v>4179</v>
      </c>
      <c r="B451" s="39" t="s">
        <v>4180</v>
      </c>
      <c r="C451" s="39" t="s">
        <v>3300</v>
      </c>
    </row>
    <row r="452" spans="1:3" ht="21.75" customHeight="1">
      <c r="A452" s="39" t="s">
        <v>4181</v>
      </c>
      <c r="B452" s="39" t="s">
        <v>4182</v>
      </c>
      <c r="C452" s="39" t="s">
        <v>3300</v>
      </c>
    </row>
    <row r="453" spans="1:3" ht="21.75" customHeight="1">
      <c r="A453" s="39" t="s">
        <v>4183</v>
      </c>
      <c r="B453" s="39" t="s">
        <v>4184</v>
      </c>
      <c r="C453" s="39" t="s">
        <v>3300</v>
      </c>
    </row>
    <row r="454" spans="1:3" ht="21.75" customHeight="1">
      <c r="A454" s="39" t="s">
        <v>4185</v>
      </c>
      <c r="B454" s="39" t="s">
        <v>4186</v>
      </c>
      <c r="C454" s="39" t="s">
        <v>3300</v>
      </c>
    </row>
    <row r="455" spans="1:3" ht="21.75" customHeight="1">
      <c r="A455" s="39" t="s">
        <v>4187</v>
      </c>
      <c r="B455" s="39" t="s">
        <v>4188</v>
      </c>
      <c r="C455" s="39" t="s">
        <v>3300</v>
      </c>
    </row>
    <row r="456" spans="1:3" ht="21.75" customHeight="1">
      <c r="A456" s="25" t="s">
        <v>4189</v>
      </c>
      <c r="B456" s="25" t="s">
        <v>4190</v>
      </c>
      <c r="C456" s="158" t="s">
        <v>3300</v>
      </c>
    </row>
    <row r="457" spans="1:3" ht="21.75" customHeight="1">
      <c r="A457" s="39" t="s">
        <v>4191</v>
      </c>
      <c r="B457" s="39" t="s">
        <v>4192</v>
      </c>
      <c r="C457" s="39" t="s">
        <v>3300</v>
      </c>
    </row>
    <row r="458" spans="1:3" ht="21.75" customHeight="1">
      <c r="A458" s="25" t="s">
        <v>4193</v>
      </c>
      <c r="B458" s="25" t="s">
        <v>4194</v>
      </c>
      <c r="C458" s="25" t="s">
        <v>3300</v>
      </c>
    </row>
    <row r="459" spans="1:3" ht="21.75" customHeight="1">
      <c r="A459" s="25" t="s">
        <v>4195</v>
      </c>
      <c r="B459" s="25" t="s">
        <v>4196</v>
      </c>
      <c r="C459" s="25" t="s">
        <v>3300</v>
      </c>
    </row>
    <row r="460" spans="1:3" ht="21.75" customHeight="1">
      <c r="A460" s="117" t="s">
        <v>4197</v>
      </c>
      <c r="B460" s="118" t="s">
        <v>4198</v>
      </c>
      <c r="C460" s="39" t="s">
        <v>3300</v>
      </c>
    </row>
    <row r="461" spans="1:3" ht="21.75" customHeight="1">
      <c r="A461" s="39" t="s">
        <v>4199</v>
      </c>
      <c r="B461" s="39" t="s">
        <v>4200</v>
      </c>
      <c r="C461" s="39" t="s">
        <v>3300</v>
      </c>
    </row>
    <row r="462" spans="1:3" ht="21.75" customHeight="1">
      <c r="A462" s="39" t="s">
        <v>4201</v>
      </c>
      <c r="B462" s="39" t="s">
        <v>4202</v>
      </c>
      <c r="C462" s="39" t="s">
        <v>3300</v>
      </c>
    </row>
    <row r="463" spans="1:3" ht="21.75" customHeight="1">
      <c r="A463" s="25" t="s">
        <v>4203</v>
      </c>
      <c r="B463" s="25" t="s">
        <v>4204</v>
      </c>
      <c r="C463" s="25" t="s">
        <v>3300</v>
      </c>
    </row>
    <row r="464" spans="1:3" ht="21.75" customHeight="1">
      <c r="A464" s="39" t="s">
        <v>4205</v>
      </c>
      <c r="B464" s="39" t="s">
        <v>4206</v>
      </c>
      <c r="C464" s="39" t="s">
        <v>3300</v>
      </c>
    </row>
    <row r="465" spans="1:3" ht="21.75" customHeight="1">
      <c r="A465" s="39" t="s">
        <v>4207</v>
      </c>
      <c r="B465" s="39" t="s">
        <v>4208</v>
      </c>
      <c r="C465" s="39" t="s">
        <v>3300</v>
      </c>
    </row>
    <row r="466" spans="1:3" ht="21.75" customHeight="1">
      <c r="A466" s="39" t="s">
        <v>4209</v>
      </c>
      <c r="B466" s="39" t="s">
        <v>4210</v>
      </c>
      <c r="C466" s="39" t="s">
        <v>3300</v>
      </c>
    </row>
    <row r="467" spans="1:3" ht="21.75" customHeight="1">
      <c r="A467" s="39" t="s">
        <v>4211</v>
      </c>
      <c r="B467" s="39" t="s">
        <v>4212</v>
      </c>
      <c r="C467" s="39" t="s">
        <v>3300</v>
      </c>
    </row>
    <row r="468" spans="1:3" ht="21.75" customHeight="1">
      <c r="A468" s="39" t="s">
        <v>4213</v>
      </c>
      <c r="B468" s="39" t="s">
        <v>4214</v>
      </c>
      <c r="C468" s="39" t="s">
        <v>3300</v>
      </c>
    </row>
    <row r="469" spans="1:3" ht="21.75" customHeight="1">
      <c r="A469" s="39" t="s">
        <v>4215</v>
      </c>
      <c r="B469" s="39" t="s">
        <v>4216</v>
      </c>
      <c r="C469" s="39" t="s">
        <v>3300</v>
      </c>
    </row>
    <row r="470" spans="1:3" ht="21.75" customHeight="1">
      <c r="A470" s="39" t="s">
        <v>4217</v>
      </c>
      <c r="B470" s="39" t="s">
        <v>4218</v>
      </c>
      <c r="C470" s="39" t="s">
        <v>3300</v>
      </c>
    </row>
    <row r="471" spans="1:3" ht="21.75" customHeight="1">
      <c r="A471" s="123" t="s">
        <v>4219</v>
      </c>
      <c r="B471" s="123" t="s">
        <v>4220</v>
      </c>
      <c r="C471" s="158" t="s">
        <v>3300</v>
      </c>
    </row>
    <row r="472" spans="1:3" ht="21.75" customHeight="1">
      <c r="A472" s="28" t="s">
        <v>4221</v>
      </c>
      <c r="B472" s="28" t="s">
        <v>4222</v>
      </c>
      <c r="C472" s="28" t="s">
        <v>3300</v>
      </c>
    </row>
    <row r="473" spans="1:3" ht="21.75" customHeight="1">
      <c r="A473" s="25" t="s">
        <v>4223</v>
      </c>
      <c r="B473" s="25" t="s">
        <v>4224</v>
      </c>
      <c r="C473" s="158" t="s">
        <v>3300</v>
      </c>
    </row>
    <row r="474" spans="1:3" ht="21.75" customHeight="1">
      <c r="A474" s="25" t="s">
        <v>4225</v>
      </c>
      <c r="B474" s="25" t="s">
        <v>4226</v>
      </c>
      <c r="C474" s="158" t="s">
        <v>3300</v>
      </c>
    </row>
    <row r="475" spans="1:3" ht="21.75" customHeight="1">
      <c r="A475" s="25" t="s">
        <v>4227</v>
      </c>
      <c r="B475" s="25" t="s">
        <v>4228</v>
      </c>
      <c r="C475" s="25" t="s">
        <v>3300</v>
      </c>
    </row>
    <row r="476" spans="1:3" ht="21.75" customHeight="1">
      <c r="A476" s="25" t="s">
        <v>4229</v>
      </c>
      <c r="B476" s="25" t="s">
        <v>4230</v>
      </c>
      <c r="C476" s="25" t="s">
        <v>3300</v>
      </c>
    </row>
    <row r="477" spans="2:3" ht="21.75" customHeight="1">
      <c r="B477" s="28"/>
      <c r="C477" s="25" t="s">
        <v>3300</v>
      </c>
    </row>
    <row r="478" spans="1:3" ht="21.75" customHeight="1">
      <c r="A478" s="39" t="s">
        <v>4231</v>
      </c>
      <c r="B478" s="39" t="s">
        <v>4232</v>
      </c>
      <c r="C478" s="39" t="s">
        <v>3300</v>
      </c>
    </row>
    <row r="479" spans="1:3" ht="21.75" customHeight="1">
      <c r="A479" s="39" t="s">
        <v>4233</v>
      </c>
      <c r="B479" s="39" t="s">
        <v>4234</v>
      </c>
      <c r="C479" s="39" t="s">
        <v>3300</v>
      </c>
    </row>
    <row r="480" spans="1:3" ht="21.75" customHeight="1">
      <c r="A480" s="39" t="s">
        <v>4235</v>
      </c>
      <c r="B480" s="39" t="s">
        <v>4236</v>
      </c>
      <c r="C480" s="39" t="s">
        <v>3300</v>
      </c>
    </row>
    <row r="481" spans="1:3" ht="21.75" customHeight="1">
      <c r="A481" s="39" t="s">
        <v>4237</v>
      </c>
      <c r="B481" s="39" t="s">
        <v>4238</v>
      </c>
      <c r="C481" s="39" t="s">
        <v>3300</v>
      </c>
    </row>
    <row r="482" spans="1:3" ht="21.75" customHeight="1">
      <c r="A482" s="39" t="s">
        <v>4113</v>
      </c>
      <c r="B482" s="39" t="s">
        <v>4114</v>
      </c>
      <c r="C482" s="39" t="s">
        <v>3300</v>
      </c>
    </row>
    <row r="483" spans="1:3" ht="21.75" customHeight="1">
      <c r="A483" s="25" t="s">
        <v>4239</v>
      </c>
      <c r="B483" s="25" t="s">
        <v>4240</v>
      </c>
      <c r="C483" s="158" t="s">
        <v>3300</v>
      </c>
    </row>
    <row r="484" spans="1:3" ht="21.75" customHeight="1">
      <c r="A484" s="25" t="s">
        <v>4241</v>
      </c>
      <c r="B484" s="25" t="s">
        <v>4242</v>
      </c>
      <c r="C484" s="158" t="s">
        <v>3300</v>
      </c>
    </row>
    <row r="485" spans="1:3" ht="21.75" customHeight="1">
      <c r="A485" s="25" t="s">
        <v>4243</v>
      </c>
      <c r="B485" s="25" t="s">
        <v>4244</v>
      </c>
      <c r="C485" s="158" t="s">
        <v>3300</v>
      </c>
    </row>
    <row r="486" spans="1:3" ht="21.75" customHeight="1">
      <c r="A486" s="39" t="s">
        <v>4245</v>
      </c>
      <c r="B486" s="39" t="s">
        <v>4246</v>
      </c>
      <c r="C486" s="39" t="s">
        <v>3300</v>
      </c>
    </row>
    <row r="487" spans="1:3" ht="21.75" customHeight="1">
      <c r="A487" s="39" t="s">
        <v>4247</v>
      </c>
      <c r="B487" s="39" t="s">
        <v>4248</v>
      </c>
      <c r="C487" s="39" t="s">
        <v>3300</v>
      </c>
    </row>
    <row r="488" spans="1:3" ht="21.75" customHeight="1">
      <c r="A488" s="25" t="s">
        <v>4249</v>
      </c>
      <c r="B488" s="25" t="s">
        <v>4250</v>
      </c>
      <c r="C488" s="25" t="s">
        <v>3300</v>
      </c>
    </row>
    <row r="489" spans="1:3" ht="21.75" customHeight="1">
      <c r="A489" s="25" t="s">
        <v>4251</v>
      </c>
      <c r="B489" s="118" t="s">
        <v>4252</v>
      </c>
      <c r="C489" s="158" t="s">
        <v>3300</v>
      </c>
    </row>
    <row r="490" spans="1:3" ht="21.75" customHeight="1">
      <c r="A490" s="124" t="s">
        <v>4253</v>
      </c>
      <c r="B490" s="159" t="s">
        <v>4254</v>
      </c>
      <c r="C490" s="158" t="s">
        <v>3300</v>
      </c>
    </row>
    <row r="491" spans="1:3" ht="21.75" customHeight="1">
      <c r="A491" s="124" t="s">
        <v>4255</v>
      </c>
      <c r="B491" s="175" t="s">
        <v>4256</v>
      </c>
      <c r="C491" s="158" t="s">
        <v>3300</v>
      </c>
    </row>
    <row r="492" spans="1:3" ht="21.75" customHeight="1">
      <c r="A492" s="124" t="s">
        <v>4257</v>
      </c>
      <c r="B492" s="175" t="s">
        <v>4258</v>
      </c>
      <c r="C492" s="158" t="s">
        <v>3300</v>
      </c>
    </row>
    <row r="493" spans="1:3" ht="21.75" customHeight="1">
      <c r="A493" s="124" t="s">
        <v>4259</v>
      </c>
      <c r="B493" s="175" t="s">
        <v>4260</v>
      </c>
      <c r="C493" s="158" t="s">
        <v>3300</v>
      </c>
    </row>
    <row r="494" spans="1:3" ht="21.75" customHeight="1">
      <c r="A494" s="39" t="s">
        <v>4261</v>
      </c>
      <c r="B494" s="39" t="s">
        <v>4262</v>
      </c>
      <c r="C494" s="39" t="s">
        <v>3300</v>
      </c>
    </row>
    <row r="495" spans="1:3" ht="21.75" customHeight="1">
      <c r="A495" s="25" t="s">
        <v>4263</v>
      </c>
      <c r="B495" s="25" t="s">
        <v>4264</v>
      </c>
      <c r="C495" s="25" t="s">
        <v>3300</v>
      </c>
    </row>
    <row r="496" spans="1:3" ht="21.75" customHeight="1">
      <c r="A496" s="39" t="s">
        <v>4265</v>
      </c>
      <c r="B496" s="39" t="s">
        <v>4266</v>
      </c>
      <c r="C496" s="158" t="s">
        <v>3300</v>
      </c>
    </row>
    <row r="497" spans="1:3" ht="21.75" customHeight="1">
      <c r="A497" s="39" t="s">
        <v>3592</v>
      </c>
      <c r="B497" s="39" t="s">
        <v>3593</v>
      </c>
      <c r="C497" s="39" t="s">
        <v>3594</v>
      </c>
    </row>
    <row r="498" spans="1:3" ht="21.75" customHeight="1">
      <c r="A498" s="39" t="s">
        <v>4267</v>
      </c>
      <c r="B498" s="39" t="s">
        <v>4268</v>
      </c>
      <c r="C498" s="158" t="s">
        <v>3300</v>
      </c>
    </row>
    <row r="499" spans="1:3" ht="21.75" customHeight="1">
      <c r="A499" s="124" t="s">
        <v>4269</v>
      </c>
      <c r="B499" s="175" t="s">
        <v>4270</v>
      </c>
      <c r="C499" s="158" t="s">
        <v>3300</v>
      </c>
    </row>
    <row r="500" spans="1:3" ht="21.75" customHeight="1">
      <c r="A500" s="25" t="s">
        <v>4271</v>
      </c>
      <c r="B500" s="25" t="s">
        <v>4272</v>
      </c>
      <c r="C500" s="158" t="s">
        <v>3300</v>
      </c>
    </row>
    <row r="501" spans="1:3" ht="21.75" customHeight="1">
      <c r="A501" s="25" t="s">
        <v>4273</v>
      </c>
      <c r="B501" s="25" t="s">
        <v>4274</v>
      </c>
      <c r="C501" s="158" t="s">
        <v>3300</v>
      </c>
    </row>
    <row r="502" spans="1:3" ht="21.75" customHeight="1">
      <c r="A502" s="25" t="s">
        <v>4275</v>
      </c>
      <c r="B502" s="25" t="s">
        <v>4276</v>
      </c>
      <c r="C502" s="158" t="s">
        <v>3300</v>
      </c>
    </row>
    <row r="503" spans="1:3" ht="21.75" customHeight="1">
      <c r="A503" s="25" t="s">
        <v>4277</v>
      </c>
      <c r="B503" s="25" t="s">
        <v>4278</v>
      </c>
      <c r="C503" s="158" t="s">
        <v>3300</v>
      </c>
    </row>
    <row r="504" spans="1:3" ht="21.75" customHeight="1">
      <c r="A504" s="25" t="s">
        <v>4279</v>
      </c>
      <c r="B504" s="25" t="s">
        <v>4280</v>
      </c>
      <c r="C504" s="25" t="s">
        <v>3300</v>
      </c>
    </row>
    <row r="505" spans="1:3" ht="21.75" customHeight="1">
      <c r="A505" s="25" t="s">
        <v>4281</v>
      </c>
      <c r="B505" s="25" t="s">
        <v>4282</v>
      </c>
      <c r="C505" s="25" t="s">
        <v>3300</v>
      </c>
    </row>
    <row r="506" spans="1:3" ht="21.75" customHeight="1">
      <c r="A506" s="166" t="s">
        <v>4283</v>
      </c>
      <c r="B506" s="166" t="s">
        <v>4284</v>
      </c>
      <c r="C506" s="166" t="s">
        <v>3300</v>
      </c>
    </row>
    <row r="507" spans="1:3" ht="21.75" customHeight="1">
      <c r="A507" s="25" t="s">
        <v>4285</v>
      </c>
      <c r="B507" s="25" t="s">
        <v>4286</v>
      </c>
      <c r="C507" s="158" t="s">
        <v>3300</v>
      </c>
    </row>
    <row r="508" spans="1:3" ht="21.75" customHeight="1">
      <c r="A508" s="25" t="s">
        <v>4287</v>
      </c>
      <c r="B508" s="25" t="s">
        <v>4288</v>
      </c>
      <c r="C508" s="158" t="s">
        <v>3300</v>
      </c>
    </row>
    <row r="509" spans="1:3" ht="21.75" customHeight="1">
      <c r="A509" s="39" t="s">
        <v>4289</v>
      </c>
      <c r="B509" s="39" t="s">
        <v>4290</v>
      </c>
      <c r="C509" s="158" t="s">
        <v>3300</v>
      </c>
    </row>
    <row r="510" spans="1:3" ht="21.75" customHeight="1">
      <c r="A510" s="39" t="s">
        <v>4291</v>
      </c>
      <c r="B510" s="39" t="s">
        <v>4292</v>
      </c>
      <c r="C510" s="158" t="s">
        <v>3300</v>
      </c>
    </row>
    <row r="511" spans="1:3" ht="21.75" customHeight="1">
      <c r="A511" s="39" t="s">
        <v>4293</v>
      </c>
      <c r="B511" s="39" t="s">
        <v>4294</v>
      </c>
      <c r="C511" s="158" t="s">
        <v>3300</v>
      </c>
    </row>
    <row r="512" spans="1:3" ht="21.75" customHeight="1">
      <c r="A512" s="25" t="s">
        <v>4295</v>
      </c>
      <c r="B512" s="25" t="s">
        <v>4296</v>
      </c>
      <c r="C512" s="25" t="s">
        <v>3300</v>
      </c>
    </row>
    <row r="513" spans="1:3" ht="21.75" customHeight="1">
      <c r="A513" s="123" t="s">
        <v>4297</v>
      </c>
      <c r="B513" s="159" t="s">
        <v>4298</v>
      </c>
      <c r="C513" s="158" t="s">
        <v>3300</v>
      </c>
    </row>
    <row r="514" spans="1:3" ht="21.75" customHeight="1">
      <c r="A514" s="39" t="s">
        <v>4299</v>
      </c>
      <c r="B514" s="39" t="s">
        <v>4300</v>
      </c>
      <c r="C514" s="158" t="s">
        <v>3300</v>
      </c>
    </row>
    <row r="515" spans="1:3" ht="21.75" customHeight="1">
      <c r="A515" s="25" t="s">
        <v>4301</v>
      </c>
      <c r="B515" s="25" t="s">
        <v>4302</v>
      </c>
      <c r="C515" s="158" t="s">
        <v>3300</v>
      </c>
    </row>
    <row r="516" spans="1:3" ht="21.75" customHeight="1">
      <c r="A516" s="25" t="s">
        <v>4303</v>
      </c>
      <c r="B516" s="25" t="s">
        <v>4304</v>
      </c>
      <c r="C516" s="158" t="s">
        <v>3300</v>
      </c>
    </row>
    <row r="517" spans="1:3" ht="21.75" customHeight="1">
      <c r="A517" s="25" t="s">
        <v>4305</v>
      </c>
      <c r="B517" s="25" t="s">
        <v>4306</v>
      </c>
      <c r="C517" s="158" t="s">
        <v>3300</v>
      </c>
    </row>
    <row r="518" spans="1:3" ht="21.75" customHeight="1">
      <c r="A518" s="25" t="s">
        <v>4307</v>
      </c>
      <c r="B518" s="25" t="s">
        <v>4308</v>
      </c>
      <c r="C518" s="158" t="s">
        <v>3300</v>
      </c>
    </row>
    <row r="519" spans="1:3" ht="21.75" customHeight="1">
      <c r="A519" s="25" t="s">
        <v>4309</v>
      </c>
      <c r="B519" s="25" t="s">
        <v>4310</v>
      </c>
      <c r="C519" s="158" t="s">
        <v>3300</v>
      </c>
    </row>
    <row r="520" spans="1:3" ht="21.75" customHeight="1">
      <c r="A520" s="25" t="s">
        <v>4311</v>
      </c>
      <c r="B520" s="25" t="s">
        <v>4312</v>
      </c>
      <c r="C520" s="158" t="s">
        <v>3300</v>
      </c>
    </row>
    <row r="521" spans="1:3" ht="21.75" customHeight="1">
      <c r="A521" s="123" t="s">
        <v>4313</v>
      </c>
      <c r="B521" s="176" t="s">
        <v>4314</v>
      </c>
      <c r="C521" s="158" t="s">
        <v>3300</v>
      </c>
    </row>
    <row r="522" spans="1:3" ht="21.75" customHeight="1">
      <c r="A522" s="39" t="s">
        <v>4315</v>
      </c>
      <c r="B522" s="39" t="s">
        <v>4316</v>
      </c>
      <c r="C522" s="39" t="s">
        <v>3300</v>
      </c>
    </row>
    <row r="523" spans="1:3" ht="21.75" customHeight="1">
      <c r="A523" s="25" t="s">
        <v>4317</v>
      </c>
      <c r="B523" s="25" t="s">
        <v>4318</v>
      </c>
      <c r="C523" s="158" t="s">
        <v>3300</v>
      </c>
    </row>
    <row r="524" spans="1:3" ht="21.75" customHeight="1">
      <c r="A524" s="39" t="s">
        <v>4319</v>
      </c>
      <c r="B524" s="39" t="s">
        <v>4320</v>
      </c>
      <c r="C524" s="39" t="s">
        <v>3594</v>
      </c>
    </row>
    <row r="525" spans="1:3" ht="21.75" customHeight="1">
      <c r="A525" s="39" t="s">
        <v>4321</v>
      </c>
      <c r="B525" s="39" t="s">
        <v>4322</v>
      </c>
      <c r="C525" s="39" t="s">
        <v>3594</v>
      </c>
    </row>
    <row r="526" spans="1:3" ht="21.75" customHeight="1">
      <c r="A526" s="25" t="s">
        <v>4323</v>
      </c>
      <c r="B526" s="25" t="s">
        <v>4324</v>
      </c>
      <c r="C526" s="25" t="s">
        <v>3300</v>
      </c>
    </row>
    <row r="527" spans="1:3" ht="21.75" customHeight="1">
      <c r="A527" s="25" t="s">
        <v>4325</v>
      </c>
      <c r="B527" s="25" t="s">
        <v>4326</v>
      </c>
      <c r="C527" s="158" t="s">
        <v>3300</v>
      </c>
    </row>
    <row r="528" spans="1:3" ht="21.75" customHeight="1">
      <c r="A528" s="25" t="s">
        <v>4327</v>
      </c>
      <c r="B528" s="25" t="s">
        <v>4328</v>
      </c>
      <c r="C528" s="25" t="s">
        <v>3300</v>
      </c>
    </row>
    <row r="529" spans="1:3" ht="21.75" customHeight="1">
      <c r="A529" s="123" t="s">
        <v>4329</v>
      </c>
      <c r="B529" s="123" t="s">
        <v>4330</v>
      </c>
      <c r="C529" s="158" t="s">
        <v>3300</v>
      </c>
    </row>
    <row r="530" spans="1:3" ht="21.75" customHeight="1">
      <c r="A530" s="25" t="s">
        <v>4331</v>
      </c>
      <c r="B530" s="25" t="s">
        <v>4332</v>
      </c>
      <c r="C530" s="25" t="s">
        <v>3300</v>
      </c>
    </row>
    <row r="531" spans="1:3" ht="21.75" customHeight="1">
      <c r="A531" s="25" t="s">
        <v>4333</v>
      </c>
      <c r="B531" s="25" t="s">
        <v>4334</v>
      </c>
      <c r="C531" s="25" t="s">
        <v>3300</v>
      </c>
    </row>
    <row r="532" spans="1:3" ht="21.75" customHeight="1">
      <c r="A532" s="39" t="s">
        <v>4335</v>
      </c>
      <c r="B532" s="39" t="s">
        <v>4336</v>
      </c>
      <c r="C532" s="25" t="s">
        <v>3300</v>
      </c>
    </row>
    <row r="533" spans="1:3" ht="21.75" customHeight="1">
      <c r="A533" s="39" t="s">
        <v>4337</v>
      </c>
      <c r="B533" s="39" t="s">
        <v>4338</v>
      </c>
      <c r="C533" s="25" t="s">
        <v>3300</v>
      </c>
    </row>
    <row r="534" spans="1:3" ht="21.75" customHeight="1">
      <c r="A534" s="39" t="s">
        <v>4339</v>
      </c>
      <c r="B534" s="39" t="s">
        <v>4340</v>
      </c>
      <c r="C534" s="25" t="s">
        <v>3300</v>
      </c>
    </row>
    <row r="535" spans="1:3" ht="21.75" customHeight="1">
      <c r="A535" s="25" t="s">
        <v>4341</v>
      </c>
      <c r="B535" s="25" t="s">
        <v>4342</v>
      </c>
      <c r="C535" s="25" t="s">
        <v>3300</v>
      </c>
    </row>
    <row r="536" spans="1:3" ht="21.75" customHeight="1">
      <c r="A536" s="39" t="s">
        <v>4343</v>
      </c>
      <c r="B536" s="39" t="s">
        <v>4344</v>
      </c>
      <c r="C536" s="158" t="s">
        <v>3300</v>
      </c>
    </row>
    <row r="537" spans="1:3" ht="21.75" customHeight="1">
      <c r="A537" s="39" t="s">
        <v>4345</v>
      </c>
      <c r="B537" s="39" t="s">
        <v>4346</v>
      </c>
      <c r="C537" s="158" t="s">
        <v>3300</v>
      </c>
    </row>
    <row r="538" spans="1:3" ht="21.75" customHeight="1">
      <c r="A538" s="39" t="s">
        <v>4347</v>
      </c>
      <c r="B538" s="39" t="s">
        <v>4348</v>
      </c>
      <c r="C538" s="158" t="s">
        <v>3594</v>
      </c>
    </row>
    <row r="539" spans="1:3" ht="21.75" customHeight="1">
      <c r="A539" s="25" t="s">
        <v>4349</v>
      </c>
      <c r="B539" s="25" t="s">
        <v>4350</v>
      </c>
      <c r="C539" s="158" t="s">
        <v>3300</v>
      </c>
    </row>
    <row r="540" spans="1:3" ht="21.75" customHeight="1">
      <c r="A540" s="25" t="s">
        <v>4351</v>
      </c>
      <c r="B540" s="25" t="s">
        <v>4352</v>
      </c>
      <c r="C540" s="158" t="s">
        <v>3300</v>
      </c>
    </row>
    <row r="541" spans="1:3" ht="21.75" customHeight="1">
      <c r="A541" s="25" t="s">
        <v>4353</v>
      </c>
      <c r="B541" s="25" t="s">
        <v>4354</v>
      </c>
      <c r="C541" s="25" t="s">
        <v>3300</v>
      </c>
    </row>
    <row r="542" spans="1:3" ht="21.75" customHeight="1">
      <c r="A542" s="25" t="s">
        <v>4355</v>
      </c>
      <c r="B542" s="25" t="s">
        <v>4356</v>
      </c>
      <c r="C542" s="25" t="s">
        <v>3300</v>
      </c>
    </row>
    <row r="543" spans="1:3" ht="21.75" customHeight="1">
      <c r="A543" s="25" t="s">
        <v>4357</v>
      </c>
      <c r="B543" s="25" t="s">
        <v>4358</v>
      </c>
      <c r="C543" s="25" t="s">
        <v>3300</v>
      </c>
    </row>
    <row r="544" spans="1:3" ht="21.75" customHeight="1">
      <c r="A544" s="39" t="s">
        <v>4359</v>
      </c>
      <c r="B544" s="39" t="s">
        <v>4360</v>
      </c>
      <c r="C544" s="25" t="s">
        <v>3300</v>
      </c>
    </row>
    <row r="545" spans="1:3" ht="21.75" customHeight="1">
      <c r="A545" s="25" t="s">
        <v>4361</v>
      </c>
      <c r="B545" s="25" t="s">
        <v>4362</v>
      </c>
      <c r="C545" s="25" t="s">
        <v>4363</v>
      </c>
    </row>
    <row r="546" spans="1:3" ht="21.75" customHeight="1">
      <c r="A546" s="25" t="s">
        <v>4364</v>
      </c>
      <c r="B546" s="25" t="s">
        <v>4365</v>
      </c>
      <c r="C546" s="25" t="s">
        <v>3300</v>
      </c>
    </row>
    <row r="547" spans="1:3" ht="21.75" customHeight="1">
      <c r="A547" s="25" t="s">
        <v>4366</v>
      </c>
      <c r="B547" s="25" t="s">
        <v>4367</v>
      </c>
      <c r="C547" s="25" t="s">
        <v>3300</v>
      </c>
    </row>
    <row r="548" spans="1:3" ht="21.75" customHeight="1">
      <c r="A548" s="25" t="s">
        <v>4368</v>
      </c>
      <c r="B548" s="25" t="s">
        <v>4369</v>
      </c>
      <c r="C548" s="25" t="s">
        <v>3300</v>
      </c>
    </row>
    <row r="549" spans="1:3" ht="21.75" customHeight="1">
      <c r="A549" s="25" t="s">
        <v>4370</v>
      </c>
      <c r="B549" s="25" t="s">
        <v>4371</v>
      </c>
      <c r="C549" s="158" t="s">
        <v>3300</v>
      </c>
    </row>
    <row r="550" spans="1:3" ht="21.75" customHeight="1">
      <c r="A550" s="25" t="s">
        <v>4372</v>
      </c>
      <c r="B550" s="25" t="s">
        <v>4373</v>
      </c>
      <c r="C550" s="158" t="s">
        <v>3300</v>
      </c>
    </row>
    <row r="551" spans="1:3" ht="21.75" customHeight="1">
      <c r="A551" s="25" t="s">
        <v>4374</v>
      </c>
      <c r="B551" s="25" t="s">
        <v>4375</v>
      </c>
      <c r="C551" s="158" t="s">
        <v>3300</v>
      </c>
    </row>
    <row r="552" spans="1:3" ht="21.75" customHeight="1">
      <c r="A552" s="25" t="s">
        <v>4376</v>
      </c>
      <c r="B552" s="25" t="s">
        <v>4377</v>
      </c>
      <c r="C552" s="25" t="s">
        <v>3300</v>
      </c>
    </row>
    <row r="553" spans="1:3" ht="21.75" customHeight="1">
      <c r="A553" s="25" t="s">
        <v>4378</v>
      </c>
      <c r="B553" s="25" t="s">
        <v>4379</v>
      </c>
      <c r="C553" s="158" t="s">
        <v>3300</v>
      </c>
    </row>
    <row r="554" spans="1:3" ht="21.75" customHeight="1">
      <c r="A554" s="25" t="s">
        <v>4380</v>
      </c>
      <c r="B554" s="25" t="s">
        <v>4381</v>
      </c>
      <c r="C554" s="158" t="s">
        <v>3300</v>
      </c>
    </row>
    <row r="555" spans="1:3" ht="21.75" customHeight="1">
      <c r="A555" s="25" t="s">
        <v>4382</v>
      </c>
      <c r="B555" s="25" t="s">
        <v>4383</v>
      </c>
      <c r="C555" s="25" t="s">
        <v>3300</v>
      </c>
    </row>
    <row r="556" spans="1:3" ht="21.75" customHeight="1">
      <c r="A556" s="25" t="s">
        <v>4384</v>
      </c>
      <c r="B556" s="25" t="s">
        <v>4385</v>
      </c>
      <c r="C556" s="158" t="s">
        <v>3300</v>
      </c>
    </row>
    <row r="557" spans="1:3" ht="21.75" customHeight="1">
      <c r="A557" s="25" t="s">
        <v>4386</v>
      </c>
      <c r="B557" s="25" t="s">
        <v>4387</v>
      </c>
      <c r="C557" s="25" t="s">
        <v>3300</v>
      </c>
    </row>
    <row r="558" spans="1:3" ht="21.75" customHeight="1">
      <c r="A558" s="39" t="s">
        <v>4388</v>
      </c>
      <c r="B558" s="39" t="s">
        <v>4389</v>
      </c>
      <c r="C558" s="158" t="s">
        <v>3300</v>
      </c>
    </row>
    <row r="559" spans="1:3" ht="21.75" customHeight="1">
      <c r="A559" s="25" t="s">
        <v>4390</v>
      </c>
      <c r="B559" s="25" t="s">
        <v>4391</v>
      </c>
      <c r="C559" s="158" t="s">
        <v>3300</v>
      </c>
    </row>
    <row r="560" spans="1:3" ht="21.75" customHeight="1">
      <c r="A560" s="25" t="s">
        <v>4392</v>
      </c>
      <c r="B560" s="25" t="s">
        <v>4393</v>
      </c>
      <c r="C560" s="158" t="s">
        <v>3594</v>
      </c>
    </row>
    <row r="561" spans="1:3" ht="21.75" customHeight="1">
      <c r="A561" s="25" t="s">
        <v>4394</v>
      </c>
      <c r="B561" s="25" t="s">
        <v>4395</v>
      </c>
      <c r="C561" s="25" t="s">
        <v>3300</v>
      </c>
    </row>
    <row r="562" spans="1:3" ht="21.75" customHeight="1">
      <c r="A562" s="39" t="s">
        <v>4396</v>
      </c>
      <c r="B562" s="39" t="s">
        <v>4397</v>
      </c>
      <c r="C562" s="158" t="s">
        <v>3594</v>
      </c>
    </row>
    <row r="563" spans="1:3" ht="21.75" customHeight="1">
      <c r="A563" s="131" t="s">
        <v>4398</v>
      </c>
      <c r="B563" s="131" t="s">
        <v>4399</v>
      </c>
      <c r="C563" s="177" t="s">
        <v>3594</v>
      </c>
    </row>
    <row r="564" spans="1:3" ht="21.75" customHeight="1">
      <c r="A564" s="39" t="s">
        <v>4400</v>
      </c>
      <c r="B564" s="39" t="s">
        <v>4401</v>
      </c>
      <c r="C564" s="158" t="s">
        <v>3594</v>
      </c>
    </row>
    <row r="565" spans="1:3" ht="21.75" customHeight="1">
      <c r="A565" s="39" t="s">
        <v>4402</v>
      </c>
      <c r="B565" s="39" t="s">
        <v>4403</v>
      </c>
      <c r="C565" s="158" t="s">
        <v>3594</v>
      </c>
    </row>
    <row r="566" spans="1:3" ht="21.75" customHeight="1">
      <c r="A566" s="39" t="s">
        <v>4404</v>
      </c>
      <c r="B566" s="39" t="s">
        <v>4405</v>
      </c>
      <c r="C566" s="158" t="s">
        <v>3594</v>
      </c>
    </row>
    <row r="567" spans="1:3" ht="21.75" customHeight="1">
      <c r="A567" s="39" t="s">
        <v>4406</v>
      </c>
      <c r="B567" s="39" t="s">
        <v>4407</v>
      </c>
      <c r="C567" s="158" t="s">
        <v>3594</v>
      </c>
    </row>
    <row r="568" spans="1:3" ht="21.75" customHeight="1">
      <c r="A568" s="39" t="s">
        <v>4408</v>
      </c>
      <c r="B568" s="39" t="s">
        <v>4409</v>
      </c>
      <c r="C568" s="158" t="s">
        <v>3594</v>
      </c>
    </row>
    <row r="569" spans="1:3" ht="21.75" customHeight="1">
      <c r="A569" s="39" t="s">
        <v>4410</v>
      </c>
      <c r="B569" s="39" t="s">
        <v>4411</v>
      </c>
      <c r="C569" s="158" t="s">
        <v>3594</v>
      </c>
    </row>
    <row r="570" spans="1:3" ht="21.75" customHeight="1">
      <c r="A570" s="39" t="s">
        <v>4412</v>
      </c>
      <c r="B570" s="39" t="s">
        <v>4413</v>
      </c>
      <c r="C570" s="158" t="s">
        <v>3594</v>
      </c>
    </row>
    <row r="571" spans="1:3" ht="21.75" customHeight="1">
      <c r="A571" s="131" t="s">
        <v>4414</v>
      </c>
      <c r="B571" s="131" t="s">
        <v>4415</v>
      </c>
      <c r="C571" s="177" t="s">
        <v>3594</v>
      </c>
    </row>
    <row r="572" spans="1:3" ht="21.75" customHeight="1">
      <c r="A572" s="25" t="s">
        <v>4416</v>
      </c>
      <c r="B572" s="25" t="s">
        <v>4417</v>
      </c>
      <c r="C572" s="25" t="s">
        <v>3300</v>
      </c>
    </row>
    <row r="573" spans="1:3" ht="21.75" customHeight="1">
      <c r="A573" s="39" t="s">
        <v>4418</v>
      </c>
      <c r="B573" s="39" t="s">
        <v>4419</v>
      </c>
      <c r="C573" s="158" t="s">
        <v>3594</v>
      </c>
    </row>
    <row r="574" spans="1:3" ht="21.75" customHeight="1">
      <c r="A574" s="39" t="s">
        <v>4420</v>
      </c>
      <c r="B574" s="39" t="s">
        <v>4421</v>
      </c>
      <c r="C574" s="158" t="s">
        <v>3594</v>
      </c>
    </row>
    <row r="575" spans="1:3" ht="21.75" customHeight="1">
      <c r="A575" s="39" t="s">
        <v>4422</v>
      </c>
      <c r="B575" s="39" t="s">
        <v>4423</v>
      </c>
      <c r="C575" s="158" t="s">
        <v>3594</v>
      </c>
    </row>
    <row r="576" spans="1:3" ht="21.75" customHeight="1">
      <c r="A576" s="25" t="s">
        <v>4424</v>
      </c>
      <c r="B576" s="25" t="s">
        <v>4425</v>
      </c>
      <c r="C576" s="158" t="s">
        <v>3594</v>
      </c>
    </row>
    <row r="577" spans="1:3" ht="21.75" customHeight="1">
      <c r="A577" s="39" t="s">
        <v>4426</v>
      </c>
      <c r="B577" s="39" t="s">
        <v>4427</v>
      </c>
      <c r="C577" s="39" t="s">
        <v>3300</v>
      </c>
    </row>
    <row r="578" spans="1:3" ht="21.75" customHeight="1">
      <c r="A578" s="39" t="s">
        <v>4428</v>
      </c>
      <c r="B578" s="39" t="s">
        <v>4429</v>
      </c>
      <c r="C578" s="39" t="s">
        <v>3300</v>
      </c>
    </row>
    <row r="579" spans="1:3" ht="21.75" customHeight="1">
      <c r="A579" s="25" t="s">
        <v>4430</v>
      </c>
      <c r="B579" s="25" t="s">
        <v>4431</v>
      </c>
      <c r="C579" s="158" t="s">
        <v>3594</v>
      </c>
    </row>
    <row r="580" spans="1:3" ht="21.75" customHeight="1">
      <c r="A580" s="25" t="s">
        <v>4432</v>
      </c>
      <c r="B580" s="25" t="s">
        <v>4433</v>
      </c>
      <c r="C580" s="158" t="s">
        <v>3594</v>
      </c>
    </row>
    <row r="581" spans="1:3" ht="21.75" customHeight="1">
      <c r="A581" s="25" t="s">
        <v>4434</v>
      </c>
      <c r="B581" s="25" t="s">
        <v>4435</v>
      </c>
      <c r="C581" s="158" t="s">
        <v>3594</v>
      </c>
    </row>
    <row r="582" spans="1:3" ht="21.75" customHeight="1">
      <c r="A582" s="39" t="s">
        <v>4436</v>
      </c>
      <c r="B582" s="39" t="s">
        <v>4437</v>
      </c>
      <c r="C582" s="158" t="s">
        <v>3594</v>
      </c>
    </row>
    <row r="583" spans="1:3" ht="21.75" customHeight="1">
      <c r="A583" s="25" t="s">
        <v>4438</v>
      </c>
      <c r="B583" s="25" t="s">
        <v>4439</v>
      </c>
      <c r="C583" s="158" t="s">
        <v>4363</v>
      </c>
    </row>
    <row r="584" spans="1:3" ht="21.75" customHeight="1">
      <c r="A584" s="25" t="s">
        <v>4440</v>
      </c>
      <c r="B584" s="25" t="s">
        <v>4441</v>
      </c>
      <c r="C584" s="158" t="s">
        <v>3300</v>
      </c>
    </row>
    <row r="585" spans="1:3" ht="21.75" customHeight="1">
      <c r="A585" s="25" t="s">
        <v>4442</v>
      </c>
      <c r="B585" s="25" t="s">
        <v>4443</v>
      </c>
      <c r="C585" s="25" t="s">
        <v>3300</v>
      </c>
    </row>
    <row r="586" spans="1:3" ht="21.75" customHeight="1">
      <c r="A586" s="25" t="s">
        <v>4444</v>
      </c>
      <c r="B586" s="25" t="s">
        <v>4445</v>
      </c>
      <c r="C586" s="25" t="s">
        <v>3300</v>
      </c>
    </row>
    <row r="587" spans="1:3" ht="21.75" customHeight="1">
      <c r="A587" s="25" t="s">
        <v>4446</v>
      </c>
      <c r="B587" s="25" t="s">
        <v>4447</v>
      </c>
      <c r="C587" s="158" t="s">
        <v>3300</v>
      </c>
    </row>
    <row r="588" spans="1:3" ht="21.75" customHeight="1">
      <c r="A588" s="25" t="s">
        <v>4448</v>
      </c>
      <c r="B588" s="25" t="s">
        <v>4449</v>
      </c>
      <c r="C588" s="158" t="s">
        <v>3594</v>
      </c>
    </row>
    <row r="589" spans="1:3" ht="21.75" customHeight="1">
      <c r="A589" s="39" t="s">
        <v>4450</v>
      </c>
      <c r="B589" s="28" t="s">
        <v>4451</v>
      </c>
      <c r="C589" s="158" t="s">
        <v>3300</v>
      </c>
    </row>
    <row r="590" spans="1:3" ht="21.75" customHeight="1">
      <c r="A590" s="39" t="s">
        <v>4452</v>
      </c>
      <c r="B590" s="39" t="s">
        <v>4453</v>
      </c>
      <c r="C590" s="158" t="s">
        <v>3594</v>
      </c>
    </row>
    <row r="591" spans="1:3" ht="21.75" customHeight="1">
      <c r="A591" s="39" t="s">
        <v>4454</v>
      </c>
      <c r="B591" s="39" t="s">
        <v>4455</v>
      </c>
      <c r="C591" s="158" t="s">
        <v>3594</v>
      </c>
    </row>
    <row r="592" spans="1:3" ht="21.75" customHeight="1">
      <c r="A592" s="39" t="s">
        <v>4456</v>
      </c>
      <c r="B592" s="39" t="s">
        <v>4457</v>
      </c>
      <c r="C592" s="158" t="s">
        <v>3594</v>
      </c>
    </row>
    <row r="593" spans="1:3" ht="21.75" customHeight="1">
      <c r="A593" s="25" t="s">
        <v>4458</v>
      </c>
      <c r="B593" s="25" t="s">
        <v>4459</v>
      </c>
      <c r="C593" s="158" t="s">
        <v>3594</v>
      </c>
    </row>
    <row r="594" spans="1:3" ht="21.75" customHeight="1">
      <c r="A594" s="41" t="s">
        <v>4460</v>
      </c>
      <c r="B594" s="28" t="s">
        <v>4461</v>
      </c>
      <c r="C594" s="28" t="s">
        <v>3300</v>
      </c>
    </row>
    <row r="595" spans="1:3" ht="21.75" customHeight="1">
      <c r="A595" s="25" t="s">
        <v>4462</v>
      </c>
      <c r="B595" s="25" t="s">
        <v>4463</v>
      </c>
      <c r="C595" s="25" t="s">
        <v>3300</v>
      </c>
    </row>
    <row r="596" spans="1:3" ht="21.75" customHeight="1">
      <c r="A596" s="39" t="s">
        <v>4464</v>
      </c>
      <c r="B596" s="39" t="s">
        <v>4465</v>
      </c>
      <c r="C596" s="39" t="s">
        <v>3300</v>
      </c>
    </row>
    <row r="597" spans="1:3" ht="21.75" customHeight="1">
      <c r="A597" s="39" t="s">
        <v>4466</v>
      </c>
      <c r="B597" s="39" t="s">
        <v>4467</v>
      </c>
      <c r="C597" s="25" t="s">
        <v>3300</v>
      </c>
    </row>
    <row r="598" spans="1:3" ht="21.75" customHeight="1">
      <c r="A598" s="25" t="s">
        <v>4468</v>
      </c>
      <c r="B598" s="25" t="s">
        <v>4469</v>
      </c>
      <c r="C598" s="25" t="s">
        <v>3300</v>
      </c>
    </row>
    <row r="599" spans="1:3" ht="21.75" customHeight="1">
      <c r="A599" s="25" t="s">
        <v>4470</v>
      </c>
      <c r="B599" s="25" t="s">
        <v>4471</v>
      </c>
      <c r="C599" s="25" t="s">
        <v>3300</v>
      </c>
    </row>
    <row r="600" spans="1:3" ht="21.75" customHeight="1">
      <c r="A600" s="25" t="s">
        <v>4472</v>
      </c>
      <c r="B600" s="25" t="s">
        <v>4473</v>
      </c>
      <c r="C600" s="158" t="s">
        <v>3300</v>
      </c>
    </row>
    <row r="601" spans="1:3" ht="21.75" customHeight="1">
      <c r="A601" s="39" t="s">
        <v>4474</v>
      </c>
      <c r="B601" s="39" t="s">
        <v>4475</v>
      </c>
      <c r="C601" s="158" t="s">
        <v>3594</v>
      </c>
    </row>
    <row r="602" spans="1:3" ht="21.75" customHeight="1">
      <c r="A602" s="39" t="s">
        <v>4476</v>
      </c>
      <c r="B602" s="39" t="s">
        <v>4477</v>
      </c>
      <c r="C602" s="39" t="s">
        <v>3300</v>
      </c>
    </row>
    <row r="603" spans="1:3" ht="21.75" customHeight="1">
      <c r="A603" s="25" t="s">
        <v>4478</v>
      </c>
      <c r="B603" s="25" t="s">
        <v>4479</v>
      </c>
      <c r="C603" s="25" t="s">
        <v>3300</v>
      </c>
    </row>
    <row r="604" spans="1:3" ht="21.75" customHeight="1">
      <c r="A604" s="117" t="s">
        <v>4480</v>
      </c>
      <c r="B604" s="118" t="s">
        <v>4481</v>
      </c>
      <c r="C604" s="158" t="s">
        <v>3300</v>
      </c>
    </row>
    <row r="605" spans="1:3" ht="21.75" customHeight="1">
      <c r="A605" s="39" t="s">
        <v>4482</v>
      </c>
      <c r="B605" s="39" t="s">
        <v>4483</v>
      </c>
      <c r="C605" s="39" t="s">
        <v>3594</v>
      </c>
    </row>
    <row r="606" spans="1:3" ht="21.75" customHeight="1">
      <c r="A606" s="39" t="s">
        <v>4484</v>
      </c>
      <c r="B606" s="39" t="s">
        <v>4485</v>
      </c>
      <c r="C606" s="158" t="s">
        <v>3594</v>
      </c>
    </row>
    <row r="607" spans="1:3" ht="21.75" customHeight="1">
      <c r="A607" s="25" t="s">
        <v>4486</v>
      </c>
      <c r="B607" s="25" t="s">
        <v>4487</v>
      </c>
      <c r="C607" s="25" t="s">
        <v>3300</v>
      </c>
    </row>
    <row r="608" spans="1:3" ht="21.75" customHeight="1">
      <c r="A608" s="124" t="s">
        <v>4488</v>
      </c>
      <c r="B608" s="159" t="s">
        <v>4489</v>
      </c>
      <c r="C608" s="158" t="s">
        <v>3300</v>
      </c>
    </row>
    <row r="609" spans="1:3" ht="21.75" customHeight="1">
      <c r="A609" s="25" t="s">
        <v>4490</v>
      </c>
      <c r="B609" s="25" t="s">
        <v>4491</v>
      </c>
      <c r="C609" s="158" t="s">
        <v>3594</v>
      </c>
    </row>
    <row r="610" spans="1:3" ht="21.75" customHeight="1">
      <c r="A610" s="25" t="s">
        <v>4492</v>
      </c>
      <c r="B610" s="25" t="s">
        <v>4493</v>
      </c>
      <c r="C610" s="158" t="s">
        <v>3594</v>
      </c>
    </row>
    <row r="611" spans="1:3" ht="21.75" customHeight="1">
      <c r="A611" s="25" t="s">
        <v>4494</v>
      </c>
      <c r="B611" s="25" t="s">
        <v>4495</v>
      </c>
      <c r="C611" s="158" t="s">
        <v>3594</v>
      </c>
    </row>
    <row r="612" spans="1:3" ht="21.75" customHeight="1">
      <c r="A612" s="123" t="s">
        <v>4496</v>
      </c>
      <c r="B612" s="166" t="s">
        <v>4497</v>
      </c>
      <c r="C612" s="158" t="s">
        <v>3300</v>
      </c>
    </row>
    <row r="613" spans="1:3" ht="21.75" customHeight="1">
      <c r="A613" s="39" t="s">
        <v>4498</v>
      </c>
      <c r="B613" s="39" t="s">
        <v>4499</v>
      </c>
      <c r="C613" s="25" t="s">
        <v>3300</v>
      </c>
    </row>
    <row r="614" spans="1:3" ht="21.75" customHeight="1">
      <c r="A614" s="25" t="s">
        <v>4500</v>
      </c>
      <c r="B614" s="25" t="s">
        <v>4501</v>
      </c>
      <c r="C614" s="158" t="s">
        <v>3300</v>
      </c>
    </row>
    <row r="615" spans="1:3" ht="21.75" customHeight="1">
      <c r="A615" s="39" t="s">
        <v>4502</v>
      </c>
      <c r="B615" s="39" t="s">
        <v>4503</v>
      </c>
      <c r="C615" s="158" t="s">
        <v>3300</v>
      </c>
    </row>
    <row r="616" spans="1:3" ht="21.75" customHeight="1">
      <c r="A616" s="39" t="s">
        <v>4504</v>
      </c>
      <c r="B616" s="39" t="s">
        <v>4505</v>
      </c>
      <c r="C616" s="158" t="s">
        <v>3300</v>
      </c>
    </row>
    <row r="617" spans="1:3" ht="21.75" customHeight="1">
      <c r="A617" s="39" t="s">
        <v>4484</v>
      </c>
      <c r="B617" s="39" t="s">
        <v>4485</v>
      </c>
      <c r="C617" s="39" t="s">
        <v>3300</v>
      </c>
    </row>
    <row r="618" spans="1:3" ht="21.75" customHeight="1">
      <c r="A618" s="39" t="s">
        <v>4506</v>
      </c>
      <c r="B618" s="39" t="s">
        <v>4507</v>
      </c>
      <c r="C618" s="39" t="s">
        <v>3300</v>
      </c>
    </row>
    <row r="619" spans="1:3" ht="21.75" customHeight="1">
      <c r="A619" s="39" t="s">
        <v>4508</v>
      </c>
      <c r="B619" s="39" t="s">
        <v>4509</v>
      </c>
      <c r="C619" s="39" t="s">
        <v>3300</v>
      </c>
    </row>
    <row r="620" spans="1:3" ht="21.75" customHeight="1">
      <c r="A620" s="39" t="s">
        <v>4500</v>
      </c>
      <c r="B620" s="39" t="s">
        <v>4501</v>
      </c>
      <c r="C620" s="39" t="s">
        <v>3300</v>
      </c>
    </row>
    <row r="621" spans="1:3" ht="21.75" customHeight="1">
      <c r="A621" s="39" t="s">
        <v>4510</v>
      </c>
      <c r="B621" s="39" t="s">
        <v>4511</v>
      </c>
      <c r="C621" s="39" t="s">
        <v>3300</v>
      </c>
    </row>
    <row r="622" spans="1:3" ht="21.75" customHeight="1">
      <c r="A622" s="39" t="s">
        <v>4512</v>
      </c>
      <c r="B622" s="39" t="s">
        <v>4513</v>
      </c>
      <c r="C622" s="39" t="s">
        <v>3300</v>
      </c>
    </row>
    <row r="623" spans="1:3" ht="21.75" customHeight="1">
      <c r="A623" s="39" t="s">
        <v>4514</v>
      </c>
      <c r="B623" s="39" t="s">
        <v>4515</v>
      </c>
      <c r="C623" s="158" t="s">
        <v>3300</v>
      </c>
    </row>
    <row r="624" spans="1:3" ht="21.75" customHeight="1">
      <c r="A624" s="39" t="s">
        <v>4516</v>
      </c>
      <c r="B624" s="39" t="s">
        <v>4517</v>
      </c>
      <c r="C624" s="158" t="s">
        <v>3300</v>
      </c>
    </row>
    <row r="625" spans="1:3" ht="21.75" customHeight="1">
      <c r="A625" s="25" t="s">
        <v>4518</v>
      </c>
      <c r="B625" s="25" t="s">
        <v>4519</v>
      </c>
      <c r="C625" s="158" t="s">
        <v>3594</v>
      </c>
    </row>
    <row r="626" spans="1:3" ht="21.75" customHeight="1">
      <c r="A626" s="25" t="s">
        <v>4520</v>
      </c>
      <c r="B626" s="25" t="s">
        <v>4521</v>
      </c>
      <c r="C626" s="158" t="s">
        <v>3594</v>
      </c>
    </row>
    <row r="627" spans="1:3" ht="21.75" customHeight="1">
      <c r="A627" s="25" t="s">
        <v>4522</v>
      </c>
      <c r="B627" s="25" t="s">
        <v>4523</v>
      </c>
      <c r="C627" s="158" t="s">
        <v>3594</v>
      </c>
    </row>
    <row r="628" spans="1:3" ht="21.75" customHeight="1">
      <c r="A628" s="25" t="s">
        <v>4524</v>
      </c>
      <c r="B628" s="25" t="s">
        <v>4525</v>
      </c>
      <c r="C628" s="158" t="s">
        <v>3594</v>
      </c>
    </row>
    <row r="629" spans="1:3" ht="21.75" customHeight="1">
      <c r="A629" s="25" t="s">
        <v>4526</v>
      </c>
      <c r="B629" s="25" t="s">
        <v>4527</v>
      </c>
      <c r="C629" s="158" t="s">
        <v>3594</v>
      </c>
    </row>
    <row r="630" spans="1:3" ht="21.75" customHeight="1">
      <c r="A630" s="25" t="s">
        <v>4528</v>
      </c>
      <c r="B630" s="25" t="s">
        <v>4529</v>
      </c>
      <c r="C630" s="158" t="s">
        <v>3594</v>
      </c>
    </row>
    <row r="631" spans="1:3" ht="21.75" customHeight="1">
      <c r="A631" s="39" t="s">
        <v>4516</v>
      </c>
      <c r="B631" s="39" t="s">
        <v>4517</v>
      </c>
      <c r="C631" s="158" t="s">
        <v>3594</v>
      </c>
    </row>
    <row r="632" spans="1:3" ht="21.75" customHeight="1">
      <c r="A632" s="25" t="s">
        <v>4530</v>
      </c>
      <c r="B632" s="25" t="s">
        <v>4531</v>
      </c>
      <c r="C632" s="158" t="s">
        <v>3594</v>
      </c>
    </row>
    <row r="633" spans="1:3" ht="21.75" customHeight="1">
      <c r="A633" s="25" t="s">
        <v>4532</v>
      </c>
      <c r="B633" s="25" t="s">
        <v>4533</v>
      </c>
      <c r="C633" s="174" t="s">
        <v>3300</v>
      </c>
    </row>
    <row r="634" spans="1:3" ht="21.75" customHeight="1">
      <c r="A634" s="25" t="s">
        <v>4534</v>
      </c>
      <c r="B634" s="25" t="s">
        <v>4535</v>
      </c>
      <c r="C634" s="174" t="s">
        <v>3300</v>
      </c>
    </row>
    <row r="635" spans="1:3" ht="21.75" customHeight="1">
      <c r="A635" s="25" t="s">
        <v>4536</v>
      </c>
      <c r="B635" s="25" t="s">
        <v>4537</v>
      </c>
      <c r="C635" s="158" t="s">
        <v>3300</v>
      </c>
    </row>
    <row r="636" spans="1:3" ht="21.75" customHeight="1">
      <c r="A636" s="25" t="s">
        <v>4538</v>
      </c>
      <c r="B636" s="25" t="s">
        <v>4539</v>
      </c>
      <c r="C636" s="158" t="s">
        <v>3300</v>
      </c>
    </row>
    <row r="637" spans="1:3" ht="21.75" customHeight="1">
      <c r="A637" s="25" t="s">
        <v>4540</v>
      </c>
      <c r="B637" s="25" t="s">
        <v>4541</v>
      </c>
      <c r="C637" s="174" t="s">
        <v>3300</v>
      </c>
    </row>
    <row r="638" spans="1:3" ht="21.75" customHeight="1">
      <c r="A638" s="25" t="s">
        <v>4542</v>
      </c>
      <c r="B638" s="25" t="s">
        <v>4543</v>
      </c>
      <c r="C638" s="158" t="s">
        <v>3300</v>
      </c>
    </row>
    <row r="639" spans="1:3" ht="21.75" customHeight="1">
      <c r="A639" s="39" t="s">
        <v>4544</v>
      </c>
      <c r="B639" s="39" t="s">
        <v>4545</v>
      </c>
      <c r="C639" s="39" t="s">
        <v>3300</v>
      </c>
    </row>
    <row r="640" spans="1:3" ht="21.75" customHeight="1">
      <c r="A640" s="39" t="s">
        <v>4546</v>
      </c>
      <c r="B640" s="39" t="s">
        <v>4547</v>
      </c>
      <c r="C640" s="39" t="s">
        <v>3300</v>
      </c>
    </row>
    <row r="641" spans="1:3" ht="21.75" customHeight="1">
      <c r="A641" s="25" t="s">
        <v>4548</v>
      </c>
      <c r="B641" s="25" t="s">
        <v>4549</v>
      </c>
      <c r="C641" s="158" t="s">
        <v>3300</v>
      </c>
    </row>
    <row r="642" spans="1:3" ht="21.75" customHeight="1">
      <c r="A642" s="25" t="s">
        <v>4550</v>
      </c>
      <c r="B642" s="25" t="s">
        <v>4551</v>
      </c>
      <c r="C642" s="158" t="s">
        <v>3300</v>
      </c>
    </row>
    <row r="643" spans="1:3" ht="21.75" customHeight="1">
      <c r="A643" s="25" t="s">
        <v>4552</v>
      </c>
      <c r="B643" s="25" t="s">
        <v>4553</v>
      </c>
      <c r="C643" s="158" t="s">
        <v>3300</v>
      </c>
    </row>
    <row r="644" spans="1:3" ht="21.75" customHeight="1">
      <c r="A644" s="25" t="s">
        <v>4554</v>
      </c>
      <c r="B644" s="25" t="s">
        <v>4555</v>
      </c>
      <c r="C644" s="158" t="s">
        <v>3300</v>
      </c>
    </row>
    <row r="645" spans="1:3" ht="21.75" customHeight="1">
      <c r="A645" s="25" t="s">
        <v>4556</v>
      </c>
      <c r="B645" s="25" t="s">
        <v>4557</v>
      </c>
      <c r="C645" s="158" t="s">
        <v>3300</v>
      </c>
    </row>
    <row r="646" spans="1:3" ht="21.75" customHeight="1">
      <c r="A646" s="39" t="s">
        <v>4558</v>
      </c>
      <c r="B646" s="39" t="s">
        <v>4559</v>
      </c>
      <c r="C646" s="158" t="s">
        <v>3594</v>
      </c>
    </row>
    <row r="647" spans="1:3" ht="21.75" customHeight="1">
      <c r="A647" s="25" t="s">
        <v>4560</v>
      </c>
      <c r="B647" s="25" t="s">
        <v>4561</v>
      </c>
      <c r="C647" s="158" t="s">
        <v>3300</v>
      </c>
    </row>
    <row r="648" spans="1:3" ht="21.75" customHeight="1">
      <c r="A648" s="28" t="s">
        <v>4562</v>
      </c>
      <c r="B648" s="28" t="s">
        <v>4563</v>
      </c>
      <c r="C648" s="28" t="s">
        <v>3300</v>
      </c>
    </row>
    <row r="649" spans="1:3" ht="21.75" customHeight="1">
      <c r="A649" s="28" t="s">
        <v>4564</v>
      </c>
      <c r="B649" s="28" t="s">
        <v>4565</v>
      </c>
      <c r="C649" s="28" t="s">
        <v>3300</v>
      </c>
    </row>
    <row r="650" spans="1:3" ht="21.75" customHeight="1">
      <c r="A650" s="25" t="s">
        <v>4566</v>
      </c>
      <c r="B650" s="25" t="s">
        <v>4567</v>
      </c>
      <c r="C650" s="158" t="s">
        <v>3300</v>
      </c>
    </row>
    <row r="651" spans="1:3" ht="21.75" customHeight="1">
      <c r="A651" s="25" t="s">
        <v>4568</v>
      </c>
      <c r="B651" s="25" t="s">
        <v>4569</v>
      </c>
      <c r="C651" s="25" t="s">
        <v>3300</v>
      </c>
    </row>
    <row r="652" spans="1:3" ht="21.75" customHeight="1">
      <c r="A652" s="25" t="s">
        <v>4570</v>
      </c>
      <c r="B652" s="25" t="s">
        <v>4571</v>
      </c>
      <c r="C652" s="25" t="s">
        <v>3300</v>
      </c>
    </row>
    <row r="653" spans="1:3" ht="21.75" customHeight="1">
      <c r="A653" s="25" t="s">
        <v>4572</v>
      </c>
      <c r="B653" s="25" t="s">
        <v>4573</v>
      </c>
      <c r="C653" s="158" t="s">
        <v>3300</v>
      </c>
    </row>
    <row r="654" spans="1:3" ht="21.75" customHeight="1">
      <c r="A654" s="39" t="s">
        <v>4574</v>
      </c>
      <c r="B654" s="39" t="s">
        <v>4575</v>
      </c>
      <c r="C654" s="25" t="s">
        <v>3300</v>
      </c>
    </row>
    <row r="655" spans="1:3" ht="21.75" customHeight="1">
      <c r="A655" s="39" t="s">
        <v>4576</v>
      </c>
      <c r="B655" s="39" t="s">
        <v>4577</v>
      </c>
      <c r="C655" s="158" t="s">
        <v>3300</v>
      </c>
    </row>
    <row r="656" spans="1:3" ht="21.75" customHeight="1">
      <c r="A656" s="39" t="s">
        <v>4578</v>
      </c>
      <c r="B656" s="39" t="s">
        <v>4579</v>
      </c>
      <c r="C656" s="25" t="s">
        <v>3300</v>
      </c>
    </row>
    <row r="657" spans="1:3" ht="21.75" customHeight="1">
      <c r="A657" s="25" t="s">
        <v>4580</v>
      </c>
      <c r="B657" s="25" t="s">
        <v>4581</v>
      </c>
      <c r="C657" s="25" t="s">
        <v>3300</v>
      </c>
    </row>
    <row r="658" spans="1:3" ht="21.75" customHeight="1">
      <c r="A658" s="25" t="s">
        <v>4582</v>
      </c>
      <c r="B658" s="25" t="s">
        <v>4583</v>
      </c>
      <c r="C658" s="25" t="s">
        <v>3300</v>
      </c>
    </row>
    <row r="659" spans="1:3" ht="21.75" customHeight="1">
      <c r="A659" s="39" t="s">
        <v>4584</v>
      </c>
      <c r="B659" s="39" t="s">
        <v>4585</v>
      </c>
      <c r="C659" s="25" t="s">
        <v>3300</v>
      </c>
    </row>
    <row r="660" spans="1:3" ht="21.75" customHeight="1">
      <c r="A660" s="25" t="s">
        <v>4586</v>
      </c>
      <c r="B660" s="25" t="s">
        <v>4587</v>
      </c>
      <c r="C660" s="158" t="s">
        <v>3300</v>
      </c>
    </row>
    <row r="661" spans="1:3" ht="21.75" customHeight="1">
      <c r="A661" s="39" t="s">
        <v>4588</v>
      </c>
      <c r="B661" s="39" t="s">
        <v>4589</v>
      </c>
      <c r="C661" s="39" t="s">
        <v>3594</v>
      </c>
    </row>
    <row r="662" spans="1:3" ht="21.75" customHeight="1">
      <c r="A662" s="25" t="s">
        <v>4590</v>
      </c>
      <c r="B662" s="25" t="s">
        <v>4591</v>
      </c>
      <c r="C662" s="158" t="s">
        <v>3300</v>
      </c>
    </row>
    <row r="663" spans="1:3" ht="21.75" customHeight="1">
      <c r="A663" s="25" t="s">
        <v>4592</v>
      </c>
      <c r="B663" s="25" t="s">
        <v>4593</v>
      </c>
      <c r="C663" s="158" t="s">
        <v>3300</v>
      </c>
    </row>
    <row r="664" spans="1:3" ht="21.75" customHeight="1">
      <c r="A664" s="39" t="s">
        <v>4594</v>
      </c>
      <c r="B664" s="39" t="s">
        <v>4595</v>
      </c>
      <c r="C664" s="158" t="s">
        <v>3300</v>
      </c>
    </row>
    <row r="665" spans="1:3" ht="21.75" customHeight="1">
      <c r="A665" s="124" t="s">
        <v>4596</v>
      </c>
      <c r="B665" s="175" t="s">
        <v>4597</v>
      </c>
      <c r="C665" s="158" t="s">
        <v>3300</v>
      </c>
    </row>
    <row r="666" spans="1:3" ht="21.75" customHeight="1">
      <c r="A666" s="25" t="s">
        <v>4598</v>
      </c>
      <c r="B666" s="25" t="s">
        <v>4599</v>
      </c>
      <c r="C666" s="28" t="s">
        <v>3300</v>
      </c>
    </row>
    <row r="667" spans="1:3" ht="21.75" customHeight="1">
      <c r="A667" s="25" t="s">
        <v>4600</v>
      </c>
      <c r="B667" s="25" t="s">
        <v>4601</v>
      </c>
      <c r="C667" s="28" t="s">
        <v>3300</v>
      </c>
    </row>
    <row r="668" spans="1:3" ht="21.75" customHeight="1">
      <c r="A668" s="25" t="s">
        <v>4602</v>
      </c>
      <c r="B668" s="25" t="s">
        <v>4603</v>
      </c>
      <c r="C668" s="28" t="s">
        <v>3300</v>
      </c>
    </row>
    <row r="669" spans="1:3" ht="21.75" customHeight="1">
      <c r="A669" s="25" t="s">
        <v>4604</v>
      </c>
      <c r="B669" s="25" t="s">
        <v>4605</v>
      </c>
      <c r="C669" s="28" t="s">
        <v>3300</v>
      </c>
    </row>
    <row r="670" spans="1:3" ht="21.75" customHeight="1">
      <c r="A670" s="25" t="s">
        <v>4606</v>
      </c>
      <c r="B670" s="25" t="s">
        <v>4607</v>
      </c>
      <c r="C670" s="158" t="s">
        <v>3300</v>
      </c>
    </row>
    <row r="671" spans="1:3" ht="21.75" customHeight="1">
      <c r="A671" s="25" t="s">
        <v>4608</v>
      </c>
      <c r="B671" s="25" t="s">
        <v>4609</v>
      </c>
      <c r="C671" s="25" t="s">
        <v>3300</v>
      </c>
    </row>
    <row r="672" spans="1:3" ht="21.75" customHeight="1">
      <c r="A672" s="39" t="s">
        <v>4610</v>
      </c>
      <c r="B672" s="39" t="s">
        <v>4611</v>
      </c>
      <c r="C672" s="25" t="s">
        <v>3300</v>
      </c>
    </row>
    <row r="673" spans="1:3" ht="21.75" customHeight="1">
      <c r="A673" s="25" t="s">
        <v>4612</v>
      </c>
      <c r="B673" s="25" t="s">
        <v>4613</v>
      </c>
      <c r="C673" s="25" t="s">
        <v>3300</v>
      </c>
    </row>
    <row r="674" spans="1:3" ht="21.75" customHeight="1">
      <c r="A674" s="25" t="s">
        <v>4614</v>
      </c>
      <c r="B674" s="25" t="s">
        <v>4615</v>
      </c>
      <c r="C674" s="158" t="s">
        <v>3300</v>
      </c>
    </row>
    <row r="675" spans="1:3" ht="21.75" customHeight="1">
      <c r="A675" s="25" t="s">
        <v>4616</v>
      </c>
      <c r="B675" s="25" t="s">
        <v>4617</v>
      </c>
      <c r="C675" s="174" t="s">
        <v>3300</v>
      </c>
    </row>
    <row r="676" spans="1:3" ht="21.75" customHeight="1">
      <c r="A676" s="25" t="s">
        <v>4618</v>
      </c>
      <c r="B676" s="25" t="s">
        <v>4619</v>
      </c>
      <c r="C676" s="174" t="s">
        <v>3300</v>
      </c>
    </row>
    <row r="677" spans="1:3" ht="21.75" customHeight="1">
      <c r="A677" s="25" t="s">
        <v>4620</v>
      </c>
      <c r="B677" s="25" t="s">
        <v>4621</v>
      </c>
      <c r="C677" s="174" t="s">
        <v>3300</v>
      </c>
    </row>
    <row r="678" spans="1:3" ht="21.75" customHeight="1">
      <c r="A678" s="25" t="s">
        <v>4622</v>
      </c>
      <c r="B678" s="25" t="s">
        <v>4623</v>
      </c>
      <c r="C678" s="174" t="s">
        <v>3300</v>
      </c>
    </row>
    <row r="679" spans="1:3" ht="21.75" customHeight="1">
      <c r="A679" s="25" t="s">
        <v>4624</v>
      </c>
      <c r="B679" s="25" t="s">
        <v>4625</v>
      </c>
      <c r="C679" s="174" t="s">
        <v>3300</v>
      </c>
    </row>
    <row r="680" spans="1:3" ht="21.75" customHeight="1">
      <c r="A680" s="25" t="s">
        <v>4626</v>
      </c>
      <c r="B680" s="25" t="s">
        <v>4627</v>
      </c>
      <c r="C680" s="174" t="s">
        <v>3300</v>
      </c>
    </row>
    <row r="681" spans="1:3" ht="21.75" customHeight="1">
      <c r="A681" s="25" t="s">
        <v>4628</v>
      </c>
      <c r="B681" s="25" t="s">
        <v>4629</v>
      </c>
      <c r="C681" s="174" t="s">
        <v>3300</v>
      </c>
    </row>
    <row r="682" spans="1:3" ht="21.75" customHeight="1">
      <c r="A682" s="25" t="s">
        <v>4630</v>
      </c>
      <c r="B682" s="25" t="s">
        <v>4631</v>
      </c>
      <c r="C682" s="174" t="s">
        <v>3300</v>
      </c>
    </row>
    <row r="683" spans="1:3" ht="21.75" customHeight="1">
      <c r="A683" s="39" t="s">
        <v>4632</v>
      </c>
      <c r="B683" s="39" t="s">
        <v>4633</v>
      </c>
      <c r="C683" s="39" t="s">
        <v>3300</v>
      </c>
    </row>
    <row r="684" spans="1:3" ht="21.75" customHeight="1">
      <c r="A684" s="25" t="s">
        <v>4634</v>
      </c>
      <c r="B684" s="123" t="s">
        <v>4635</v>
      </c>
      <c r="C684" s="158" t="s">
        <v>3300</v>
      </c>
    </row>
    <row r="685" spans="1:3" ht="21.75" customHeight="1">
      <c r="A685" s="25" t="s">
        <v>4636</v>
      </c>
      <c r="B685" s="25" t="s">
        <v>4637</v>
      </c>
      <c r="C685" s="174" t="s">
        <v>3300</v>
      </c>
    </row>
    <row r="686" spans="1:3" ht="21.75" customHeight="1">
      <c r="A686" s="25" t="s">
        <v>4638</v>
      </c>
      <c r="B686" s="25" t="s">
        <v>4639</v>
      </c>
      <c r="C686" s="174" t="s">
        <v>3300</v>
      </c>
    </row>
    <row r="687" spans="1:3" ht="21.75" customHeight="1">
      <c r="A687" s="25" t="s">
        <v>4640</v>
      </c>
      <c r="B687" s="25" t="s">
        <v>4641</v>
      </c>
      <c r="C687" s="174" t="s">
        <v>3300</v>
      </c>
    </row>
    <row r="688" spans="1:3" ht="21.75" customHeight="1">
      <c r="A688" s="25" t="s">
        <v>4642</v>
      </c>
      <c r="B688" s="25" t="s">
        <v>4643</v>
      </c>
      <c r="C688" s="158" t="s">
        <v>3300</v>
      </c>
    </row>
    <row r="689" spans="1:3" ht="21.75" customHeight="1">
      <c r="A689" s="25" t="s">
        <v>4644</v>
      </c>
      <c r="B689" s="25" t="s">
        <v>4645</v>
      </c>
      <c r="C689" s="158" t="s">
        <v>3594</v>
      </c>
    </row>
    <row r="690" spans="1:3" ht="21.75" customHeight="1">
      <c r="A690" s="25" t="s">
        <v>4646</v>
      </c>
      <c r="B690" s="25" t="s">
        <v>4647</v>
      </c>
      <c r="C690" s="158" t="s">
        <v>3594</v>
      </c>
    </row>
    <row r="691" spans="1:3" ht="21.75" customHeight="1">
      <c r="A691" s="25" t="s">
        <v>4648</v>
      </c>
      <c r="B691" s="25" t="s">
        <v>4649</v>
      </c>
      <c r="C691" s="174" t="s">
        <v>3300</v>
      </c>
    </row>
    <row r="692" spans="1:3" ht="21.75" customHeight="1">
      <c r="A692" s="25" t="s">
        <v>4650</v>
      </c>
      <c r="B692" s="25" t="s">
        <v>4651</v>
      </c>
      <c r="C692" s="158" t="s">
        <v>3594</v>
      </c>
    </row>
    <row r="693" spans="1:3" ht="21.75" customHeight="1">
      <c r="A693" s="25" t="s">
        <v>4652</v>
      </c>
      <c r="B693" s="25" t="s">
        <v>4653</v>
      </c>
      <c r="C693" s="158" t="s">
        <v>3594</v>
      </c>
    </row>
    <row r="694" spans="1:3" ht="21.75" customHeight="1">
      <c r="A694" s="25" t="s">
        <v>4654</v>
      </c>
      <c r="B694" s="25" t="s">
        <v>4655</v>
      </c>
      <c r="C694" s="25" t="s">
        <v>3300</v>
      </c>
    </row>
    <row r="695" spans="1:3" ht="21.75" customHeight="1">
      <c r="A695" s="25" t="s">
        <v>4656</v>
      </c>
      <c r="B695" s="25" t="s">
        <v>4657</v>
      </c>
      <c r="C695" s="25" t="s">
        <v>3300</v>
      </c>
    </row>
    <row r="696" spans="1:3" ht="21.75" customHeight="1">
      <c r="A696" s="25" t="s">
        <v>4658</v>
      </c>
      <c r="B696" s="25" t="s">
        <v>4659</v>
      </c>
      <c r="C696" s="158" t="s">
        <v>3594</v>
      </c>
    </row>
    <row r="697" spans="1:3" ht="21.75" customHeight="1">
      <c r="A697" s="25" t="s">
        <v>4660</v>
      </c>
      <c r="B697" s="25" t="s">
        <v>4661</v>
      </c>
      <c r="C697" s="25" t="s">
        <v>3300</v>
      </c>
    </row>
    <row r="698" spans="1:3" ht="21.75" customHeight="1">
      <c r="A698" s="25" t="s">
        <v>4662</v>
      </c>
      <c r="B698" s="25" t="s">
        <v>4663</v>
      </c>
      <c r="C698" s="25" t="s">
        <v>3300</v>
      </c>
    </row>
    <row r="699" spans="1:3" ht="21.75" customHeight="1">
      <c r="A699" s="25" t="s">
        <v>4664</v>
      </c>
      <c r="B699" s="25" t="s">
        <v>4665</v>
      </c>
      <c r="C699" s="25" t="s">
        <v>3300</v>
      </c>
    </row>
    <row r="700" spans="1:3" ht="21.75" customHeight="1">
      <c r="A700" s="25" t="s">
        <v>4666</v>
      </c>
      <c r="B700" s="25" t="s">
        <v>4667</v>
      </c>
      <c r="C700" s="25" t="s">
        <v>3300</v>
      </c>
    </row>
    <row r="701" spans="1:3" ht="21.75" customHeight="1">
      <c r="A701" s="25" t="s">
        <v>4668</v>
      </c>
      <c r="B701" s="25" t="s">
        <v>4669</v>
      </c>
      <c r="C701" s="158" t="s">
        <v>3594</v>
      </c>
    </row>
    <row r="702" spans="1:3" ht="21.75" customHeight="1">
      <c r="A702" s="25" t="s">
        <v>4670</v>
      </c>
      <c r="B702" s="25" t="s">
        <v>4671</v>
      </c>
      <c r="C702" s="158" t="s">
        <v>3594</v>
      </c>
    </row>
    <row r="703" spans="1:3" ht="21.75" customHeight="1">
      <c r="A703" s="166" t="s">
        <v>4672</v>
      </c>
      <c r="B703" s="166" t="s">
        <v>4673</v>
      </c>
      <c r="C703" s="166" t="s">
        <v>3300</v>
      </c>
    </row>
    <row r="704" spans="1:3" ht="21.75" customHeight="1">
      <c r="A704" s="25" t="s">
        <v>4674</v>
      </c>
      <c r="B704" s="25" t="s">
        <v>4675</v>
      </c>
      <c r="C704" s="25" t="s">
        <v>3300</v>
      </c>
    </row>
    <row r="705" spans="1:3" ht="21.75" customHeight="1">
      <c r="A705" s="25" t="s">
        <v>4676</v>
      </c>
      <c r="B705" s="25" t="s">
        <v>4677</v>
      </c>
      <c r="C705" s="25" t="s">
        <v>3300</v>
      </c>
    </row>
    <row r="706" spans="1:3" ht="21.75" customHeight="1">
      <c r="A706" s="25" t="s">
        <v>4678</v>
      </c>
      <c r="B706" s="25" t="s">
        <v>4679</v>
      </c>
      <c r="C706" s="137" t="s">
        <v>3300</v>
      </c>
    </row>
    <row r="707" spans="1:3" ht="21.75" customHeight="1">
      <c r="A707" s="25" t="s">
        <v>4680</v>
      </c>
      <c r="B707" s="25" t="s">
        <v>4681</v>
      </c>
      <c r="C707" s="137" t="s">
        <v>3300</v>
      </c>
    </row>
    <row r="708" spans="1:3" ht="21.75" customHeight="1">
      <c r="A708" s="25" t="s">
        <v>4682</v>
      </c>
      <c r="B708" s="25" t="s">
        <v>4683</v>
      </c>
      <c r="C708" s="137" t="s">
        <v>3300</v>
      </c>
    </row>
    <row r="709" spans="1:3" ht="21.75" customHeight="1">
      <c r="A709" s="25" t="s">
        <v>4684</v>
      </c>
      <c r="B709" s="25" t="s">
        <v>4685</v>
      </c>
      <c r="C709" s="137" t="s">
        <v>3300</v>
      </c>
    </row>
    <row r="710" spans="1:3" ht="21.75" customHeight="1">
      <c r="A710" s="25" t="s">
        <v>4686</v>
      </c>
      <c r="B710" s="25" t="s">
        <v>4687</v>
      </c>
      <c r="C710" s="158" t="s">
        <v>3300</v>
      </c>
    </row>
    <row r="711" spans="1:3" ht="21.75" customHeight="1">
      <c r="A711" s="25" t="s">
        <v>4688</v>
      </c>
      <c r="B711" s="25" t="s">
        <v>4689</v>
      </c>
      <c r="C711" s="158" t="s">
        <v>3594</v>
      </c>
    </row>
    <row r="712" spans="1:3" ht="21.75" customHeight="1">
      <c r="A712" s="25" t="s">
        <v>4690</v>
      </c>
      <c r="B712" s="25" t="s">
        <v>4691</v>
      </c>
      <c r="C712" s="174" t="s">
        <v>3300</v>
      </c>
    </row>
    <row r="713" spans="1:3" ht="21.75" customHeight="1">
      <c r="A713" s="25" t="s">
        <v>4692</v>
      </c>
      <c r="B713" s="25" t="s">
        <v>4693</v>
      </c>
      <c r="C713" s="137" t="s">
        <v>3300</v>
      </c>
    </row>
    <row r="714" spans="1:3" ht="21.75" customHeight="1">
      <c r="A714" s="25" t="s">
        <v>4694</v>
      </c>
      <c r="B714" s="25" t="s">
        <v>4695</v>
      </c>
      <c r="C714" s="174" t="s">
        <v>3300</v>
      </c>
    </row>
    <row r="715" spans="1:3" ht="21.75" customHeight="1">
      <c r="A715" s="137" t="s">
        <v>4696</v>
      </c>
      <c r="B715" s="137" t="s">
        <v>4697</v>
      </c>
      <c r="C715" s="174" t="s">
        <v>3300</v>
      </c>
    </row>
    <row r="716" spans="1:3" ht="21.75" customHeight="1">
      <c r="A716" s="25" t="s">
        <v>4698</v>
      </c>
      <c r="B716" s="25" t="s">
        <v>4699</v>
      </c>
      <c r="C716" s="137" t="s">
        <v>3300</v>
      </c>
    </row>
    <row r="717" spans="1:3" ht="21.75" customHeight="1">
      <c r="A717" s="25" t="s">
        <v>4700</v>
      </c>
      <c r="B717" s="25" t="s">
        <v>4701</v>
      </c>
      <c r="C717" s="137" t="s">
        <v>3300</v>
      </c>
    </row>
    <row r="718" spans="1:3" ht="21.75" customHeight="1">
      <c r="A718" s="25" t="s">
        <v>4702</v>
      </c>
      <c r="B718" s="25" t="s">
        <v>4703</v>
      </c>
      <c r="C718" s="137" t="s">
        <v>4363</v>
      </c>
    </row>
    <row r="719" spans="1:3" ht="21.75" customHeight="1">
      <c r="A719" s="25" t="s">
        <v>4704</v>
      </c>
      <c r="B719" s="25" t="s">
        <v>4705</v>
      </c>
      <c r="C719" s="137" t="s">
        <v>4363</v>
      </c>
    </row>
    <row r="720" spans="1:3" ht="21.75" customHeight="1">
      <c r="A720" s="25" t="s">
        <v>4706</v>
      </c>
      <c r="B720" s="25" t="s">
        <v>4707</v>
      </c>
      <c r="C720" s="137" t="s">
        <v>4363</v>
      </c>
    </row>
    <row r="721" spans="1:3" ht="21.75" customHeight="1">
      <c r="A721" s="25" t="s">
        <v>4708</v>
      </c>
      <c r="B721" s="25" t="s">
        <v>4709</v>
      </c>
      <c r="C721" s="137" t="s">
        <v>3300</v>
      </c>
    </row>
    <row r="722" spans="1:3" ht="21.75" customHeight="1">
      <c r="A722" s="25" t="s">
        <v>4710</v>
      </c>
      <c r="B722" s="25" t="s">
        <v>4711</v>
      </c>
      <c r="C722" s="137" t="s">
        <v>3300</v>
      </c>
    </row>
    <row r="723" spans="1:3" ht="21.75" customHeight="1">
      <c r="A723" s="159" t="s">
        <v>4712</v>
      </c>
      <c r="B723" s="159" t="s">
        <v>4713</v>
      </c>
      <c r="C723" s="178" t="s">
        <v>3300</v>
      </c>
    </row>
    <row r="724" spans="1:3" ht="21.75" customHeight="1">
      <c r="A724" s="25" t="s">
        <v>4714</v>
      </c>
      <c r="B724" s="25" t="s">
        <v>4715</v>
      </c>
      <c r="C724" s="137" t="s">
        <v>4363</v>
      </c>
    </row>
    <row r="725" spans="1:3" ht="21.75" customHeight="1">
      <c r="A725" s="25" t="s">
        <v>4716</v>
      </c>
      <c r="B725" s="25" t="s">
        <v>4717</v>
      </c>
      <c r="C725" s="137" t="s">
        <v>4363</v>
      </c>
    </row>
    <row r="726" spans="1:3" ht="21.75" customHeight="1">
      <c r="A726" s="25" t="s">
        <v>4718</v>
      </c>
      <c r="B726" s="25" t="s">
        <v>4719</v>
      </c>
      <c r="C726" s="137" t="s">
        <v>3300</v>
      </c>
    </row>
    <row r="727" spans="1:3" ht="21.75" customHeight="1">
      <c r="A727" s="25" t="s">
        <v>4720</v>
      </c>
      <c r="B727" s="25" t="s">
        <v>4721</v>
      </c>
      <c r="C727" s="137" t="s">
        <v>3300</v>
      </c>
    </row>
    <row r="728" spans="1:3" ht="21.75" customHeight="1">
      <c r="A728" s="25" t="s">
        <v>4722</v>
      </c>
      <c r="B728" s="25" t="s">
        <v>4723</v>
      </c>
      <c r="C728" s="137" t="s">
        <v>3300</v>
      </c>
    </row>
    <row r="729" spans="1:3" ht="21.75" customHeight="1">
      <c r="A729" s="25" t="s">
        <v>4720</v>
      </c>
      <c r="B729" s="25" t="s">
        <v>4721</v>
      </c>
      <c r="C729" s="137" t="s">
        <v>3300</v>
      </c>
    </row>
    <row r="730" spans="1:3" ht="21.75" customHeight="1">
      <c r="A730" s="25" t="s">
        <v>4724</v>
      </c>
      <c r="B730" s="25" t="s">
        <v>4725</v>
      </c>
      <c r="C730" s="137" t="s">
        <v>3594</v>
      </c>
    </row>
    <row r="731" spans="1:3" ht="21.75" customHeight="1">
      <c r="A731" s="39" t="s">
        <v>4726</v>
      </c>
      <c r="B731" s="39" t="s">
        <v>4727</v>
      </c>
      <c r="C731" s="39" t="s">
        <v>3594</v>
      </c>
    </row>
    <row r="732" spans="1:3" ht="21.75" customHeight="1">
      <c r="A732" s="39" t="s">
        <v>4728</v>
      </c>
      <c r="B732" s="39" t="s">
        <v>4729</v>
      </c>
      <c r="C732" s="39" t="s">
        <v>3594</v>
      </c>
    </row>
  </sheetData>
  <sortState ref="A2:C626">
    <sortCondition sortBy="value" ref="B2:B626"/>
  </sortState>
  <conditionalFormatting sqref="A3">
    <cfRule type="duplicateValues" priority="297" dxfId="824">
      <formula>AND(COUNTIF($A$3:$A$3,A3)&gt;1,NOT(ISBLANK(A3)))</formula>
    </cfRule>
    <cfRule type="duplicateValues" priority="298" dxfId="824">
      <formula>AND(COUNTIF($A$3:$A$3,A3)&gt;1,NOT(ISBLANK(A3)))</formula>
    </cfRule>
  </conditionalFormatting>
  <conditionalFormatting sqref="B3">
    <cfRule type="duplicateValues" priority="299" dxfId="824">
      <formula>AND(COUNTIF($B$3:$B$3,B3)&gt;1,NOT(ISBLANK(B3)))</formula>
    </cfRule>
    <cfRule type="duplicateValues" priority="300" dxfId="824">
      <formula>AND(COUNTIF($B$3:$B$3,B3)&gt;1,NOT(ISBLANK(B3)))</formula>
    </cfRule>
  </conditionalFormatting>
  <conditionalFormatting sqref="A16">
    <cfRule type="duplicateValues" priority="389" dxfId="824">
      <formula>AND(COUNTIF($A$16:$A$16,A16)&gt;1,NOT(ISBLANK(A16)))</formula>
    </cfRule>
    <cfRule type="duplicateValues" priority="390" dxfId="824">
      <formula>AND(COUNTIF($A$16:$A$16,A16)&gt;1,NOT(ISBLANK(A16)))</formula>
    </cfRule>
  </conditionalFormatting>
  <conditionalFormatting sqref="B16">
    <cfRule type="duplicateValues" priority="387" dxfId="824">
      <formula>AND(COUNTIF($B$16:$B$16,B16)&gt;1,NOT(ISBLANK(B16)))</formula>
    </cfRule>
    <cfRule type="duplicateValues" priority="388" dxfId="824">
      <formula>AND(COUNTIF($B$16:$B$16,B16)&gt;1,NOT(ISBLANK(B16)))</formula>
    </cfRule>
  </conditionalFormatting>
  <conditionalFormatting sqref="A41">
    <cfRule type="duplicateValues" priority="1007" dxfId="824">
      <formula>AND(COUNTIF($A$41:$A$41,A41)&gt;1,NOT(ISBLANK(A41)))</formula>
    </cfRule>
    <cfRule type="duplicateValues" priority="1008" dxfId="824">
      <formula>AND(COUNTIF($A$41:$A$41,A41)&gt;1,NOT(ISBLANK(A41)))</formula>
    </cfRule>
  </conditionalFormatting>
  <conditionalFormatting sqref="B41">
    <cfRule type="duplicateValues" priority="1005" dxfId="824">
      <formula>AND(COUNTIF($B$41:$B$41,B41)&gt;1,NOT(ISBLANK(B41)))</formula>
    </cfRule>
    <cfRule type="duplicateValues" priority="1006" dxfId="824">
      <formula>AND(COUNTIF($B$41:$B$41,B41)&gt;1,NOT(ISBLANK(B41)))</formula>
    </cfRule>
  </conditionalFormatting>
  <conditionalFormatting sqref="A45">
    <cfRule type="duplicateValues" priority="421" dxfId="824">
      <formula>AND(COUNTIF($A$45:$A$45,A45)&gt;1,NOT(ISBLANK(A45)))</formula>
    </cfRule>
    <cfRule type="duplicateValues" priority="422" dxfId="824">
      <formula>AND(COUNTIF($A$45:$A$45,A45)&gt;1,NOT(ISBLANK(A45)))</formula>
    </cfRule>
  </conditionalFormatting>
  <conditionalFormatting sqref="B45">
    <cfRule type="duplicateValues" priority="419" dxfId="824">
      <formula>AND(COUNTIF($B$45:$B$45,B45)&gt;1,NOT(ISBLANK(B45)))</formula>
    </cfRule>
    <cfRule type="duplicateValues" priority="420" dxfId="824">
      <formula>AND(COUNTIF($B$45:$B$45,B45)&gt;1,NOT(ISBLANK(B45)))</formula>
    </cfRule>
  </conditionalFormatting>
  <conditionalFormatting sqref="A49">
    <cfRule type="duplicateValues" priority="833" dxfId="824">
      <formula>AND(COUNTIF($A$49:$A$49,A49)&gt;1,NOT(ISBLANK(A49)))</formula>
    </cfRule>
    <cfRule type="duplicateValues" priority="834" dxfId="824">
      <formula>AND(COUNTIF($A$49:$A$49,A49)&gt;1,NOT(ISBLANK(A49)))</formula>
    </cfRule>
  </conditionalFormatting>
  <conditionalFormatting sqref="A50">
    <cfRule type="duplicateValues" priority="155" dxfId="824">
      <formula>AND(COUNTIF($A$50:$A$50,A50)&gt;1,NOT(ISBLANK(A50)))</formula>
    </cfRule>
    <cfRule type="duplicateValues" priority="156" dxfId="824">
      <formula>AND(COUNTIF($A$50:$A$50,A50)&gt;1,NOT(ISBLANK(A50)))</formula>
    </cfRule>
  </conditionalFormatting>
  <conditionalFormatting sqref="A52">
    <cfRule type="duplicateValues" priority="801" dxfId="824">
      <formula>AND(COUNTIF($A$52:$A$52,A52)&gt;1,NOT(ISBLANK(A52)))</formula>
    </cfRule>
    <cfRule type="duplicateValues" priority="802" dxfId="824">
      <formula>AND(COUNTIF($A$52:$A$52,A52)&gt;1,NOT(ISBLANK(A52)))</formula>
    </cfRule>
  </conditionalFormatting>
  <conditionalFormatting sqref="B52">
    <cfRule type="duplicateValues" priority="803" dxfId="824">
      <formula>AND(COUNTIF($B$52:$B$52,B52)&gt;1,NOT(ISBLANK(B52)))</formula>
    </cfRule>
    <cfRule type="duplicateValues" priority="804" dxfId="824">
      <formula>AND(COUNTIF($B$52:$B$52,B52)&gt;1,NOT(ISBLANK(B52)))</formula>
    </cfRule>
  </conditionalFormatting>
  <conditionalFormatting sqref="A61">
    <cfRule type="duplicateValues" priority="653" dxfId="824">
      <formula>AND(COUNTIF($A$61:$A$61,A61)&gt;1,NOT(ISBLANK(A61)))</formula>
    </cfRule>
    <cfRule type="duplicateValues" priority="654" dxfId="824">
      <formula>AND(COUNTIF($A$61:$A$61,A61)&gt;1,NOT(ISBLANK(A61)))</formula>
    </cfRule>
  </conditionalFormatting>
  <conditionalFormatting sqref="B61">
    <cfRule type="duplicateValues" priority="651" dxfId="824">
      <formula>AND(COUNTIF($B$61:$B$61,B61)&gt;1,NOT(ISBLANK(B61)))</formula>
    </cfRule>
    <cfRule type="duplicateValues" priority="652" dxfId="824">
      <formula>AND(COUNTIF($B$61:$B$61,B61)&gt;1,NOT(ISBLANK(B61)))</formula>
    </cfRule>
  </conditionalFormatting>
  <conditionalFormatting sqref="A69:B69">
    <cfRule type="duplicateValues" priority="1133" dxfId="824">
      <formula>AND(COUNTIF($A$69:$B$69,A69)&gt;1,NOT(ISBLANK(A69)))</formula>
    </cfRule>
    <cfRule type="duplicateValues" priority="1134" dxfId="824">
      <formula>AND(COUNTIF($A$69:$B$69,A69)&gt;1,NOT(ISBLANK(A69)))</formula>
    </cfRule>
  </conditionalFormatting>
  <conditionalFormatting sqref="A85">
    <cfRule type="duplicateValues" priority="697" dxfId="824">
      <formula>AND(COUNTIF($A$85:$A$85,A85)&gt;1,NOT(ISBLANK(A85)))</formula>
    </cfRule>
    <cfRule type="duplicateValues" priority="698" dxfId="824">
      <formula>AND(COUNTIF($A$85:$A$85,A85)&gt;1,NOT(ISBLANK(A85)))</formula>
    </cfRule>
  </conditionalFormatting>
  <conditionalFormatting sqref="B85">
    <cfRule type="duplicateValues" priority="695" dxfId="824">
      <formula>AND(COUNTIF($B$85:$B$85,B85)&gt;1,NOT(ISBLANK(B85)))</formula>
    </cfRule>
    <cfRule type="duplicateValues" priority="696" dxfId="824">
      <formula>AND(COUNTIF($B$85:$B$85,B85)&gt;1,NOT(ISBLANK(B85)))</formula>
    </cfRule>
  </conditionalFormatting>
  <conditionalFormatting sqref="A103">
    <cfRule type="duplicateValues" priority="747" dxfId="824">
      <formula>AND(COUNTIF($A$103:$A$103,A103)&gt;1,NOT(ISBLANK(A103)))</formula>
    </cfRule>
    <cfRule type="duplicateValues" priority="748" dxfId="824">
      <formula>AND(COUNTIF($A$103:$A$103,A103)&gt;1,NOT(ISBLANK(A103)))</formula>
    </cfRule>
  </conditionalFormatting>
  <conditionalFormatting sqref="B103">
    <cfRule type="duplicateValues" priority="749" dxfId="824">
      <formula>AND(COUNTIF($B$103:$B$103,B103)&gt;1,NOT(ISBLANK(B103)))</formula>
    </cfRule>
    <cfRule type="duplicateValues" priority="750" dxfId="824">
      <formula>AND(COUNTIF($B$103:$B$103,B103)&gt;1,NOT(ISBLANK(B103)))</formula>
    </cfRule>
  </conditionalFormatting>
  <conditionalFormatting sqref="A110">
    <cfRule type="duplicateValues" priority="755" dxfId="824">
      <formula>AND(COUNTIF($A$110:$A$110,A110)&gt;1,NOT(ISBLANK(A110)))</formula>
    </cfRule>
    <cfRule type="duplicateValues" priority="756" dxfId="824">
      <formula>AND(COUNTIF($A$110:$A$110,A110)&gt;1,NOT(ISBLANK(A110)))</formula>
    </cfRule>
    <cfRule type="duplicateValues" priority="761" dxfId="824">
      <formula>AND(COUNTIF($A$110:$A$110,A110)&gt;1,NOT(ISBLANK(A110)))</formula>
    </cfRule>
    <cfRule type="duplicateValues" priority="762" dxfId="824">
      <formula>AND(COUNTIF($A$110:$A$110,A110)&gt;1,NOT(ISBLANK(A110)))</formula>
    </cfRule>
  </conditionalFormatting>
  <conditionalFormatting sqref="B110">
    <cfRule type="duplicateValues" priority="757" dxfId="824">
      <formula>AND(COUNTIF($B$110:$B$110,B110)&gt;1,NOT(ISBLANK(B110)))</formula>
    </cfRule>
    <cfRule type="duplicateValues" priority="758" dxfId="824">
      <formula>AND(COUNTIF($B$110:$B$110,B110)&gt;1,NOT(ISBLANK(B110)))</formula>
    </cfRule>
    <cfRule type="duplicateValues" priority="759" dxfId="824">
      <formula>AND(COUNTIF($B$110:$B$110,B110)&gt;1,NOT(ISBLANK(B110)))</formula>
    </cfRule>
    <cfRule type="duplicateValues" priority="760" dxfId="824">
      <formula>AND(COUNTIF($B$110:$B$110,B110)&gt;1,NOT(ISBLANK(B110)))</formula>
    </cfRule>
  </conditionalFormatting>
  <conditionalFormatting sqref="A116">
    <cfRule type="duplicateValues" priority="797" dxfId="824">
      <formula>AND(COUNTIF($A$116:$A$116,A116)&gt;1,NOT(ISBLANK(A116)))</formula>
    </cfRule>
    <cfRule type="duplicateValues" priority="798" dxfId="824">
      <formula>AND(COUNTIF($A$116:$A$116,A116)&gt;1,NOT(ISBLANK(A116)))</formula>
    </cfRule>
  </conditionalFormatting>
  <conditionalFormatting sqref="B116">
    <cfRule type="duplicateValues" priority="799" dxfId="824">
      <formula>AND(COUNTIF($B$116:$B$116,B116)&gt;1,NOT(ISBLANK(B116)))</formula>
    </cfRule>
    <cfRule type="duplicateValues" priority="800" dxfId="824">
      <formula>AND(COUNTIF($B$116:$B$116,B116)&gt;1,NOT(ISBLANK(B116)))</formula>
    </cfRule>
  </conditionalFormatting>
  <conditionalFormatting sqref="A135">
    <cfRule type="duplicateValues" priority="613" dxfId="824">
      <formula>AND(COUNTIF($A$135:$A$135,A135)&gt;1,NOT(ISBLANK(A135)))</formula>
    </cfRule>
    <cfRule type="duplicateValues" priority="614" dxfId="824">
      <formula>AND(COUNTIF($A$135:$A$135,A135)&gt;1,NOT(ISBLANK(A135)))</formula>
    </cfRule>
  </conditionalFormatting>
  <conditionalFormatting sqref="B135">
    <cfRule type="duplicateValues" priority="611" dxfId="824">
      <formula>AND(COUNTIF($B$135:$B$135,B135)&gt;1,NOT(ISBLANK(B135)))</formula>
    </cfRule>
    <cfRule type="duplicateValues" priority="612" dxfId="824">
      <formula>AND(COUNTIF($B$135:$B$135,B135)&gt;1,NOT(ISBLANK(B135)))</formula>
    </cfRule>
  </conditionalFormatting>
  <conditionalFormatting sqref="A145:B145">
    <cfRule type="duplicateValues" priority="333" dxfId="824">
      <formula>AND(COUNTIF($A$145:$B$145,A145)&gt;1,NOT(ISBLANK(A145)))</formula>
    </cfRule>
    <cfRule type="duplicateValues" priority="334" dxfId="824">
      <formula>AND(COUNTIF($A$145:$B$145,A145)&gt;1,NOT(ISBLANK(A145)))</formula>
    </cfRule>
  </conditionalFormatting>
  <conditionalFormatting sqref="A155">
    <cfRule type="duplicateValues" priority="993" dxfId="824">
      <formula>AND(COUNTIF($A$155:$A$155,A155)&gt;1,NOT(ISBLANK(A155)))</formula>
    </cfRule>
    <cfRule type="duplicateValues" priority="994" dxfId="824">
      <formula>AND(COUNTIF($A$155:$A$155,A155)&gt;1,NOT(ISBLANK(A155)))</formula>
    </cfRule>
  </conditionalFormatting>
  <conditionalFormatting sqref="B155">
    <cfRule type="duplicateValues" priority="991" dxfId="824">
      <formula>AND(COUNTIF($B$155:$B$155,B155)&gt;1,NOT(ISBLANK(B155)))</formula>
    </cfRule>
    <cfRule type="duplicateValues" priority="992" dxfId="824">
      <formula>AND(COUNTIF($B$155:$B$155,B155)&gt;1,NOT(ISBLANK(B155)))</formula>
    </cfRule>
  </conditionalFormatting>
  <conditionalFormatting sqref="A160">
    <cfRule type="duplicateValues" priority="957" dxfId="824">
      <formula>AND(COUNTIF($A$160:$A$160,A160)&gt;1,NOT(ISBLANK(A160)))</formula>
    </cfRule>
    <cfRule type="duplicateValues" priority="958" dxfId="824">
      <formula>AND(COUNTIF($A$160:$A$160,A160)&gt;1,NOT(ISBLANK(A160)))</formula>
    </cfRule>
  </conditionalFormatting>
  <conditionalFormatting sqref="B160">
    <cfRule type="duplicateValues" priority="955" dxfId="824">
      <formula>AND(COUNTIF($B$160:$B$160,B160)&gt;1,NOT(ISBLANK(B160)))</formula>
    </cfRule>
    <cfRule type="duplicateValues" priority="956" dxfId="824">
      <formula>AND(COUNTIF($B$160:$B$160,B160)&gt;1,NOT(ISBLANK(B160)))</formula>
    </cfRule>
  </conditionalFormatting>
  <conditionalFormatting sqref="A169">
    <cfRule type="duplicateValues" priority="899" dxfId="824">
      <formula>AND(COUNTIF($A$169:$A$169,A169)&gt;1,NOT(ISBLANK(A169)))</formula>
    </cfRule>
    <cfRule type="duplicateValues" priority="900" dxfId="824">
      <formula>AND(COUNTIF($A$169:$A$169,A169)&gt;1,NOT(ISBLANK(A169)))</formula>
    </cfRule>
  </conditionalFormatting>
  <conditionalFormatting sqref="B169">
    <cfRule type="duplicateValues" priority="897" dxfId="824">
      <formula>AND(COUNTIF($B$169:$B$169,B169)&gt;1,NOT(ISBLANK(B169)))</formula>
    </cfRule>
    <cfRule type="duplicateValues" priority="898" dxfId="824">
      <formula>AND(COUNTIF($B$169:$B$169,B169)&gt;1,NOT(ISBLANK(B169)))</formula>
    </cfRule>
  </conditionalFormatting>
  <conditionalFormatting sqref="A176:B176">
    <cfRule type="duplicateValues" priority="111" dxfId="824">
      <formula>AND(COUNTIF($A$176:$B$176,A176)&gt;1,NOT(ISBLANK(A176)))</formula>
    </cfRule>
    <cfRule type="duplicateValues" priority="112" dxfId="824">
      <formula>AND(COUNTIF($A$176:$B$176,A176)&gt;1,NOT(ISBLANK(A176)))</formula>
    </cfRule>
  </conditionalFormatting>
  <conditionalFormatting sqref="A177">
    <cfRule type="duplicateValues" priority="109" dxfId="824">
      <formula>AND(COUNTIF($A$177:$A$177,A177)&gt;1,NOT(ISBLANK(A177)))</formula>
    </cfRule>
    <cfRule type="duplicateValues" priority="110" dxfId="824">
      <formula>AND(COUNTIF($A$177:$A$177,A177)&gt;1,NOT(ISBLANK(A177)))</formula>
    </cfRule>
  </conditionalFormatting>
  <conditionalFormatting sqref="B177">
    <cfRule type="duplicateValues" priority="107" dxfId="824">
      <formula>AND(COUNTIF($B$177:$B$177,B177)&gt;1,NOT(ISBLANK(B177)))</formula>
    </cfRule>
    <cfRule type="duplicateValues" priority="108" dxfId="824">
      <formula>AND(COUNTIF($B$177:$B$177,B177)&gt;1,NOT(ISBLANK(B177)))</formula>
    </cfRule>
  </conditionalFormatting>
  <conditionalFormatting sqref="A178:B178">
    <cfRule type="duplicateValues" priority="105" dxfId="824">
      <formula>AND(COUNTIF($A$178:$B$178,A178)&gt;1,NOT(ISBLANK(A178)))</formula>
    </cfRule>
    <cfRule type="duplicateValues" priority="106" dxfId="824">
      <formula>AND(COUNTIF($A$178:$B$178,A178)&gt;1,NOT(ISBLANK(A178)))</formula>
    </cfRule>
  </conditionalFormatting>
  <conditionalFormatting sqref="A180">
    <cfRule type="duplicateValues" priority="103" dxfId="824">
      <formula>AND(COUNTIF($A$180:$A$180,A180)&gt;1,NOT(ISBLANK(A180)))</formula>
    </cfRule>
    <cfRule type="duplicateValues" priority="104" dxfId="824">
      <formula>AND(COUNTIF($A$180:$A$180,A180)&gt;1,NOT(ISBLANK(A180)))</formula>
    </cfRule>
  </conditionalFormatting>
  <conditionalFormatting sqref="B180">
    <cfRule type="duplicateValues" priority="101" dxfId="824">
      <formula>AND(COUNTIF($B$180:$B$180,B180)&gt;1,NOT(ISBLANK(B180)))</formula>
    </cfRule>
    <cfRule type="duplicateValues" priority="102" dxfId="824">
      <formula>AND(COUNTIF($B$180:$B$180,B180)&gt;1,NOT(ISBLANK(B180)))</formula>
    </cfRule>
  </conditionalFormatting>
  <conditionalFormatting sqref="A181">
    <cfRule type="duplicateValues" priority="99" dxfId="824">
      <formula>AND(COUNTIF($A$181:$A$181,A181)&gt;1,NOT(ISBLANK(A181)))</formula>
    </cfRule>
    <cfRule type="duplicateValues" priority="100" dxfId="824">
      <formula>AND(COUNTIF($A$181:$A$181,A181)&gt;1,NOT(ISBLANK(A181)))</formula>
    </cfRule>
  </conditionalFormatting>
  <conditionalFormatting sqref="B181">
    <cfRule type="duplicateValues" priority="97" dxfId="824">
      <formula>AND(COUNTIF($B$181:$B$181,B181)&gt;1,NOT(ISBLANK(B181)))</formula>
    </cfRule>
    <cfRule type="duplicateValues" priority="98" dxfId="824">
      <formula>AND(COUNTIF($B$181:$B$181,B181)&gt;1,NOT(ISBLANK(B181)))</formula>
    </cfRule>
  </conditionalFormatting>
  <conditionalFormatting sqref="A183">
    <cfRule type="duplicateValues" priority="87" dxfId="824">
      <formula>AND(COUNTIF($A$183:$A$183,A183)&gt;1,NOT(ISBLANK(A183)))</formula>
    </cfRule>
    <cfRule type="duplicateValues" priority="88" dxfId="824">
      <formula>AND(COUNTIF($A$183:$A$183,A183)&gt;1,NOT(ISBLANK(A183)))</formula>
    </cfRule>
  </conditionalFormatting>
  <conditionalFormatting sqref="B183">
    <cfRule type="duplicateValues" priority="85" dxfId="824">
      <formula>AND(COUNTIF($B$183:$B$183,B183)&gt;1,NOT(ISBLANK(B183)))</formula>
    </cfRule>
    <cfRule type="duplicateValues" priority="86" dxfId="824">
      <formula>AND(COUNTIF($B$183:$B$183,B183)&gt;1,NOT(ISBLANK(B183)))</formula>
    </cfRule>
  </conditionalFormatting>
  <conditionalFormatting sqref="A186">
    <cfRule type="duplicateValues" priority="61" dxfId="824">
      <formula>AND(COUNTIF($A$186:$A$186,A186)&gt;1,NOT(ISBLANK(A186)))</formula>
    </cfRule>
    <cfRule type="duplicateValues" priority="62" dxfId="824">
      <formula>AND(COUNTIF($A$186:$A$186,A186)&gt;1,NOT(ISBLANK(A186)))</formula>
    </cfRule>
  </conditionalFormatting>
  <conditionalFormatting sqref="B186">
    <cfRule type="duplicateValues" priority="63" dxfId="824">
      <formula>AND(COUNTIF($B$186:$B$186,B186)&gt;1,NOT(ISBLANK(B186)))</formula>
    </cfRule>
    <cfRule type="duplicateValues" priority="64" dxfId="824">
      <formula>AND(COUNTIF($B$186:$B$186,B186)&gt;1,NOT(ISBLANK(B186)))</formula>
    </cfRule>
  </conditionalFormatting>
  <conditionalFormatting sqref="A187">
    <cfRule type="duplicateValues" priority="57" dxfId="824">
      <formula>AND(COUNTIF($A$187:$A$187,A187)&gt;1,NOT(ISBLANK(A187)))</formula>
    </cfRule>
    <cfRule type="duplicateValues" priority="58" dxfId="824">
      <formula>AND(COUNTIF($A$187:$A$187,A187)&gt;1,NOT(ISBLANK(A187)))</formula>
    </cfRule>
  </conditionalFormatting>
  <conditionalFormatting sqref="B187">
    <cfRule type="duplicateValues" priority="59" dxfId="824">
      <formula>AND(COUNTIF($B$187:$B$187,B187)&gt;1,NOT(ISBLANK(B187)))</formula>
    </cfRule>
    <cfRule type="duplicateValues" priority="60" dxfId="824">
      <formula>AND(COUNTIF($B$187:$B$187,B187)&gt;1,NOT(ISBLANK(B187)))</formula>
    </cfRule>
  </conditionalFormatting>
  <conditionalFormatting sqref="A190">
    <cfRule type="duplicateValues" priority="73" dxfId="824">
      <formula>AND(COUNTIF($A$190:$A$190,A190)&gt;1,NOT(ISBLANK(A190)))</formula>
    </cfRule>
    <cfRule type="duplicateValues" priority="74" dxfId="824">
      <formula>AND(COUNTIF($A$190:$A$190,A190)&gt;1,NOT(ISBLANK(A190)))</formula>
    </cfRule>
    <cfRule type="duplicateValues" priority="77" dxfId="824">
      <formula>AND(COUNTIF($A$190:$A$190,A190)&gt;1,NOT(ISBLANK(A190)))</formula>
    </cfRule>
    <cfRule type="duplicateValues" priority="78" dxfId="824">
      <formula>AND(COUNTIF($A$190:$A$190,A190)&gt;1,NOT(ISBLANK(A190)))</formula>
    </cfRule>
  </conditionalFormatting>
  <conditionalFormatting sqref="B190">
    <cfRule type="duplicateValues" priority="75" dxfId="824">
      <formula>AND(COUNTIF($B$190:$B$190,B190)&gt;1,NOT(ISBLANK(B190)))</formula>
    </cfRule>
    <cfRule type="duplicateValues" priority="76" dxfId="824">
      <formula>AND(COUNTIF($B$190:$B$190,B190)&gt;1,NOT(ISBLANK(B190)))</formula>
    </cfRule>
    <cfRule type="duplicateValues" priority="79" dxfId="824">
      <formula>AND(COUNTIF($B$190:$B$190,B190)&gt;1,NOT(ISBLANK(B190)))</formula>
    </cfRule>
    <cfRule type="duplicateValues" priority="80" dxfId="824">
      <formula>AND(COUNTIF($B$190:$B$190,B190)&gt;1,NOT(ISBLANK(B190)))</formula>
    </cfRule>
  </conditionalFormatting>
  <conditionalFormatting sqref="A192">
    <cfRule type="duplicateValues" priority="71" dxfId="824">
      <formula>AND(COUNTIF($A$192:$A$192,A192)&gt;1,NOT(ISBLANK(A192)))</formula>
    </cfRule>
    <cfRule type="duplicateValues" priority="72" dxfId="824">
      <formula>AND(COUNTIF($A$192:$A$192,A192)&gt;1,NOT(ISBLANK(A192)))</formula>
    </cfRule>
  </conditionalFormatting>
  <conditionalFormatting sqref="B192">
    <cfRule type="duplicateValues" priority="69" dxfId="824">
      <formula>AND(COUNTIF($B$192:$B$192,B192)&gt;1,NOT(ISBLANK(B192)))</formula>
    </cfRule>
    <cfRule type="duplicateValues" priority="70" dxfId="824">
      <formula>AND(COUNTIF($B$192:$B$192,B192)&gt;1,NOT(ISBLANK(B192)))</formula>
    </cfRule>
  </conditionalFormatting>
  <conditionalFormatting sqref="A193:B193">
    <cfRule type="duplicateValues" priority="55" dxfId="824">
      <formula>AND(COUNTIF($A$193:$B$193,A193)&gt;1,NOT(ISBLANK(A193)))</formula>
    </cfRule>
    <cfRule type="duplicateValues" priority="56" dxfId="824">
      <formula>AND(COUNTIF($A$193:$B$193,A193)&gt;1,NOT(ISBLANK(A193)))</formula>
    </cfRule>
  </conditionalFormatting>
  <conditionalFormatting sqref="A194">
    <cfRule type="duplicateValues" priority="67" dxfId="824">
      <formula>AND(COUNTIF($A$194:$A$194,A194)&gt;1,NOT(ISBLANK(A194)))</formula>
    </cfRule>
    <cfRule type="duplicateValues" priority="68" dxfId="824">
      <formula>AND(COUNTIF($A$194:$A$194,A194)&gt;1,NOT(ISBLANK(A194)))</formula>
    </cfRule>
  </conditionalFormatting>
  <conditionalFormatting sqref="B194">
    <cfRule type="duplicateValues" priority="65" dxfId="824">
      <formula>AND(COUNTIF($B$194:$B$194,B194)&gt;1,NOT(ISBLANK(B194)))</formula>
    </cfRule>
    <cfRule type="duplicateValues" priority="66" dxfId="824">
      <formula>AND(COUNTIF($B$194:$B$194,B194)&gt;1,NOT(ISBLANK(B194)))</formula>
    </cfRule>
  </conditionalFormatting>
  <conditionalFormatting sqref="A202">
    <cfRule type="duplicateValues" priority="873" dxfId="824">
      <formula>AND(COUNTIF($A$202:$A$202,A202)&gt;1,NOT(ISBLANK(A202)))</formula>
    </cfRule>
    <cfRule type="duplicateValues" priority="874" dxfId="824">
      <formula>AND(COUNTIF($A$202:$A$202,A202)&gt;1,NOT(ISBLANK(A202)))</formula>
    </cfRule>
  </conditionalFormatting>
  <conditionalFormatting sqref="B202">
    <cfRule type="duplicateValues" priority="871" dxfId="824">
      <formula>AND(COUNTIF($B$202:$B$202,B202)&gt;1,NOT(ISBLANK(B202)))</formula>
    </cfRule>
    <cfRule type="duplicateValues" priority="872" dxfId="824">
      <formula>AND(COUNTIF($B$202:$B$202,B202)&gt;1,NOT(ISBLANK(B202)))</formula>
    </cfRule>
  </conditionalFormatting>
  <conditionalFormatting sqref="A206">
    <cfRule type="duplicateValues" priority="869" dxfId="824">
      <formula>AND(COUNTIF($A$206:$A$206,A206)&gt;1,NOT(ISBLANK(A206)))</formula>
    </cfRule>
    <cfRule type="duplicateValues" priority="870" dxfId="824">
      <formula>AND(COUNTIF($A$206:$A$206,A206)&gt;1,NOT(ISBLANK(A206)))</formula>
    </cfRule>
  </conditionalFormatting>
  <conditionalFormatting sqref="B206">
    <cfRule type="duplicateValues" priority="867" dxfId="824">
      <formula>AND(COUNTIF($B$206:$B$206,B206)&gt;1,NOT(ISBLANK(B206)))</formula>
    </cfRule>
    <cfRule type="duplicateValues" priority="868" dxfId="824">
      <formula>AND(COUNTIF($B$206:$B$206,B206)&gt;1,NOT(ISBLANK(B206)))</formula>
    </cfRule>
  </conditionalFormatting>
  <conditionalFormatting sqref="A210">
    <cfRule type="duplicateValues" priority="883" dxfId="824">
      <formula>AND(COUNTIF($A$210:$A$210,A210)&gt;1,NOT(ISBLANK(A210)))</formula>
    </cfRule>
    <cfRule type="duplicateValues" priority="884" dxfId="824">
      <formula>AND(COUNTIF($A$210:$A$210,A210)&gt;1,NOT(ISBLANK(A210)))</formula>
    </cfRule>
  </conditionalFormatting>
  <conditionalFormatting sqref="B210">
    <cfRule type="duplicateValues" priority="885" dxfId="824">
      <formula>AND(COUNTIF($B$210:$B$210,B210)&gt;1,NOT(ISBLANK(B210)))</formula>
    </cfRule>
    <cfRule type="duplicateValues" priority="886" dxfId="824">
      <formula>AND(COUNTIF($B$210:$B$210,B210)&gt;1,NOT(ISBLANK(B210)))</formula>
    </cfRule>
  </conditionalFormatting>
  <conditionalFormatting sqref="A215">
    <cfRule type="duplicateValues" priority="53" dxfId="824">
      <formula>AND(COUNTIF($A$215:$A$215,A215)&gt;1,NOT(ISBLANK(A215)))</formula>
    </cfRule>
    <cfRule type="duplicateValues" priority="54" dxfId="824">
      <formula>AND(COUNTIF($A$215:$A$215,A215)&gt;1,NOT(ISBLANK(A215)))</formula>
    </cfRule>
  </conditionalFormatting>
  <conditionalFormatting sqref="B215">
    <cfRule type="duplicateValues" priority="51" dxfId="824">
      <formula>AND(COUNTIF($B$215:$B$215,B215)&gt;1,NOT(ISBLANK(B215)))</formula>
    </cfRule>
    <cfRule type="duplicateValues" priority="52" dxfId="824">
      <formula>AND(COUNTIF($B$215:$B$215,B215)&gt;1,NOT(ISBLANK(B215)))</formula>
    </cfRule>
  </conditionalFormatting>
  <conditionalFormatting sqref="A216">
    <cfRule type="duplicateValues" priority="115" dxfId="824">
      <formula>AND(COUNTIF($A$216:$A$216,A216)&gt;1,NOT(ISBLANK(A216)))</formula>
    </cfRule>
    <cfRule type="duplicateValues" priority="116" dxfId="824">
      <formula>AND(COUNTIF($A$216:$A$216,A216)&gt;1,NOT(ISBLANK(A216)))</formula>
    </cfRule>
  </conditionalFormatting>
  <conditionalFormatting sqref="B216">
    <cfRule type="duplicateValues" priority="113" dxfId="824">
      <formula>AND(COUNTIF($B$216:$B$216,B216)&gt;1,NOT(ISBLANK(B216)))</formula>
    </cfRule>
    <cfRule type="duplicateValues" priority="114" dxfId="824">
      <formula>AND(COUNTIF($B$216:$B$216,B216)&gt;1,NOT(ISBLANK(B216)))</formula>
    </cfRule>
  </conditionalFormatting>
  <conditionalFormatting sqref="A283">
    <cfRule type="duplicateValues" priority="49" dxfId="824">
      <formula>AND(COUNTIF($A$283:$A$283,A283)&gt;1,NOT(ISBLANK(A283)))</formula>
    </cfRule>
    <cfRule type="duplicateValues" priority="50" dxfId="824">
      <formula>AND(COUNTIF($A$283:$A$283,A283)&gt;1,NOT(ISBLANK(A283)))</formula>
    </cfRule>
  </conditionalFormatting>
  <conditionalFormatting sqref="B283">
    <cfRule type="duplicateValues" priority="47" dxfId="824">
      <formula>AND(COUNTIF($B$283:$B$283,B283)&gt;1,NOT(ISBLANK(B283)))</formula>
    </cfRule>
    <cfRule type="duplicateValues" priority="48" dxfId="824">
      <formula>AND(COUNTIF($B$283:$B$283,B283)&gt;1,NOT(ISBLANK(B283)))</formula>
    </cfRule>
  </conditionalFormatting>
  <conditionalFormatting sqref="A388">
    <cfRule type="duplicateValues" priority="43" dxfId="824">
      <formula>AND(COUNTIF($A$388:$A$388,A388)&gt;1,NOT(ISBLANK(A388)))</formula>
    </cfRule>
    <cfRule type="duplicateValues" priority="44" dxfId="824">
      <formula>AND(COUNTIF($A$388:$A$388,A388)&gt;1,NOT(ISBLANK(A388)))</formula>
    </cfRule>
  </conditionalFormatting>
  <conditionalFormatting sqref="B388">
    <cfRule type="duplicateValues" priority="45" dxfId="824">
      <formula>AND(COUNTIF($B$388:$B$388,B388)&gt;1,NOT(ISBLANK(B388)))</formula>
    </cfRule>
    <cfRule type="duplicateValues" priority="46" dxfId="824">
      <formula>AND(COUNTIF($B$388:$B$388,B388)&gt;1,NOT(ISBLANK(B388)))</formula>
    </cfRule>
  </conditionalFormatting>
  <conditionalFormatting sqref="A483:B483">
    <cfRule type="duplicateValues" priority="41" dxfId="824">
      <formula>AND(COUNTIF($A$483:$B$483,A483)&gt;1,NOT(ISBLANK(A483)))</formula>
    </cfRule>
    <cfRule type="duplicateValues" priority="42" dxfId="824">
      <formula>AND(COUNTIF($A$483:$B$483,A483)&gt;1,NOT(ISBLANK(A483)))</formula>
    </cfRule>
  </conditionalFormatting>
  <conditionalFormatting sqref="A521">
    <cfRule type="duplicateValues" priority="39" dxfId="824">
      <formula>AND(COUNTIF($A$521:$A$521,A521)&gt;1,NOT(ISBLANK(A521)))</formula>
    </cfRule>
    <cfRule type="duplicateValues" priority="40" dxfId="824">
      <formula>AND(COUNTIF($A$521:$A$521,A521)&gt;1,NOT(ISBLANK(A521)))</formula>
    </cfRule>
  </conditionalFormatting>
  <conditionalFormatting sqref="B521">
    <cfRule type="duplicateValues" priority="37" dxfId="824">
      <formula>AND(COUNTIF($B$521:$B$521,B521)&gt;1,NOT(ISBLANK(B521)))</formula>
    </cfRule>
    <cfRule type="duplicateValues" priority="38" dxfId="824">
      <formula>AND(COUNTIF($B$521:$B$521,B521)&gt;1,NOT(ISBLANK(B521)))</formula>
    </cfRule>
  </conditionalFormatting>
  <conditionalFormatting sqref="A559:B559">
    <cfRule type="duplicateValues" priority="35" dxfId="824">
      <formula>AND(COUNTIF($A$559:$B$559,A559)&gt;1,NOT(ISBLANK(A559)))</formula>
    </cfRule>
    <cfRule type="duplicateValues" priority="36" dxfId="824">
      <formula>AND(COUNTIF($A$559:$B$559,A559)&gt;1,NOT(ISBLANK(A559)))</formula>
    </cfRule>
  </conditionalFormatting>
  <conditionalFormatting sqref="B643">
    <cfRule type="duplicateValues" priority="33" dxfId="824">
      <formula>AND(COUNTIF($B$643:$B$643,B643)&gt;1,NOT(ISBLANK(B643)))</formula>
    </cfRule>
    <cfRule type="duplicateValues" priority="34" dxfId="824">
      <formula>AND(COUNTIF($B$643:$B$643,B643)&gt;1,NOT(ISBLANK(B643)))</formula>
    </cfRule>
  </conditionalFormatting>
  <conditionalFormatting sqref="B644">
    <cfRule type="duplicateValues" priority="31" dxfId="824">
      <formula>AND(COUNTIF($B$644:$B$644,B644)&gt;1,NOT(ISBLANK(B644)))</formula>
    </cfRule>
    <cfRule type="duplicateValues" priority="32" dxfId="824">
      <formula>AND(COUNTIF($B$644:$B$644,B644)&gt;1,NOT(ISBLANK(B644)))</formula>
    </cfRule>
  </conditionalFormatting>
  <conditionalFormatting sqref="A648">
    <cfRule type="duplicateValues" priority="29" dxfId="824">
      <formula>AND(COUNTIF($A$648:$A$648,A648)&gt;1,NOT(ISBLANK(A648)))</formula>
    </cfRule>
    <cfRule type="duplicateValues" priority="30" dxfId="824">
      <formula>AND(COUNTIF($A$648:$A$648,A648)&gt;1,NOT(ISBLANK(A648)))</formula>
    </cfRule>
  </conditionalFormatting>
  <conditionalFormatting sqref="B648">
    <cfRule type="duplicateValues" priority="27" dxfId="824">
      <formula>AND(COUNTIF($B$648:$B$648,B648)&gt;1,NOT(ISBLANK(B648)))</formula>
    </cfRule>
    <cfRule type="duplicateValues" priority="28" dxfId="824">
      <formula>AND(COUNTIF($B$648:$B$648,B648)&gt;1,NOT(ISBLANK(B648)))</formula>
    </cfRule>
  </conditionalFormatting>
  <conditionalFormatting sqref="A649">
    <cfRule type="duplicateValues" priority="25" dxfId="824">
      <formula>AND(COUNTIF($A$649:$A$649,A649)&gt;1,NOT(ISBLANK(A649)))</formula>
    </cfRule>
    <cfRule type="duplicateValues" priority="26" dxfId="824">
      <formula>AND(COUNTIF($A$649:$A$649,A649)&gt;1,NOT(ISBLANK(A649)))</formula>
    </cfRule>
  </conditionalFormatting>
  <conditionalFormatting sqref="B649">
    <cfRule type="duplicateValues" priority="23" dxfId="824">
      <formula>AND(COUNTIF($B$649:$B$649,B649)&gt;1,NOT(ISBLANK(B649)))</formula>
    </cfRule>
    <cfRule type="duplicateValues" priority="24" dxfId="824">
      <formula>AND(COUNTIF($B$649:$B$649,B649)&gt;1,NOT(ISBLANK(B649)))</formula>
    </cfRule>
  </conditionalFormatting>
  <conditionalFormatting sqref="A684">
    <cfRule type="duplicateValues" priority="21" dxfId="824">
      <formula>AND(COUNTIF($A$684:$A$684,A684)&gt;1,NOT(ISBLANK(A684)))</formula>
    </cfRule>
    <cfRule type="duplicateValues" priority="22" dxfId="824">
      <formula>AND(COUNTIF($A$684:$A$684,A684)&gt;1,NOT(ISBLANK(A684)))</formula>
    </cfRule>
  </conditionalFormatting>
  <conditionalFormatting sqref="B684">
    <cfRule type="duplicateValues" priority="19" dxfId="824">
      <formula>AND(COUNTIF($B$684:$B$684,B684)&gt;1,NOT(ISBLANK(B684)))</formula>
    </cfRule>
    <cfRule type="duplicateValues" priority="20" dxfId="824">
      <formula>AND(COUNTIF($B$684:$B$684,B684)&gt;1,NOT(ISBLANK(B684)))</formula>
    </cfRule>
  </conditionalFormatting>
  <conditionalFormatting sqref="A707">
    <cfRule type="duplicateValues" priority="17" dxfId="824">
      <formula>AND(COUNTIF($A$707:$A$707,A707)&gt;1,NOT(ISBLANK(A707)))</formula>
    </cfRule>
    <cfRule type="duplicateValues" priority="18" dxfId="824">
      <formula>AND(COUNTIF($A$707:$A$707,A707)&gt;1,NOT(ISBLANK(A707)))</formula>
    </cfRule>
  </conditionalFormatting>
  <conditionalFormatting sqref="B707">
    <cfRule type="duplicateValues" priority="15" dxfId="824">
      <formula>AND(COUNTIF($B$707:$B$707,B707)&gt;1,NOT(ISBLANK(B707)))</formula>
    </cfRule>
    <cfRule type="duplicateValues" priority="16" dxfId="824">
      <formula>AND(COUNTIF($B$707:$B$707,B707)&gt;1,NOT(ISBLANK(B707)))</formula>
    </cfRule>
  </conditionalFormatting>
  <conditionalFormatting sqref="A710:B710">
    <cfRule type="duplicateValues" priority="13" dxfId="824">
      <formula>AND(COUNTIF($A$710:$B$710,A710)&gt;1,NOT(ISBLANK(A710)))</formula>
    </cfRule>
    <cfRule type="duplicateValues" priority="14" dxfId="824">
      <formula>AND(COUNTIF($A$710:$B$710,A710)&gt;1,NOT(ISBLANK(A710)))</formula>
    </cfRule>
  </conditionalFormatting>
  <conditionalFormatting sqref="A713">
    <cfRule type="duplicateValues" priority="11" dxfId="824">
      <formula>AND(COUNTIF($A$713:$A$713,A713)&gt;1,NOT(ISBLANK(A713)))</formula>
    </cfRule>
    <cfRule type="duplicateValues" priority="12" dxfId="824">
      <formula>AND(COUNTIF($A$713:$A$713,A713)&gt;1,NOT(ISBLANK(A713)))</formula>
    </cfRule>
  </conditionalFormatting>
  <conditionalFormatting sqref="B713">
    <cfRule type="duplicateValues" priority="9" dxfId="824">
      <formula>AND(COUNTIF($B$713:$B$713,B713)&gt;1,NOT(ISBLANK(B713)))</formula>
    </cfRule>
    <cfRule type="duplicateValues" priority="10" dxfId="824">
      <formula>AND(COUNTIF($B$713:$B$713,B713)&gt;1,NOT(ISBLANK(B713)))</formula>
    </cfRule>
  </conditionalFormatting>
  <conditionalFormatting sqref="A723">
    <cfRule type="duplicateValues" priority="4" dxfId="824">
      <formula>AND(COUNTIF($A$723:$A$723,A723)&gt;1,NOT(ISBLANK(A723)))</formula>
    </cfRule>
    <cfRule type="duplicateValues" priority="3" dxfId="824">
      <formula>AND(COUNTIF($A$723:$A$723,A723)&gt;1,NOT(ISBLANK(A723)))</formula>
    </cfRule>
  </conditionalFormatting>
  <conditionalFormatting sqref="B723">
    <cfRule type="duplicateValues" priority="2" dxfId="824">
      <formula>AND(COUNTIF($B$723:$B$723,B723)&gt;1,NOT(ISBLANK(B723)))</formula>
    </cfRule>
    <cfRule type="duplicateValues" priority="1" dxfId="824">
      <formula>AND(COUNTIF($B$723:$B$723,B723)&gt;1,NOT(ISBLANK(B723)))</formula>
    </cfRule>
  </conditionalFormatting>
  <conditionalFormatting sqref="A9:A11">
    <cfRule type="duplicateValues" priority="305" dxfId="824">
      <formula>AND(COUNTIF($A$9:$A$11,A9)&gt;1,NOT(ISBLANK(A9)))</formula>
    </cfRule>
    <cfRule type="duplicateValues" priority="306" dxfId="824">
      <formula>AND(COUNTIF($A$9:$A$11,A9)&gt;1,NOT(ISBLANK(A9)))</formula>
    </cfRule>
  </conditionalFormatting>
  <conditionalFormatting sqref="A27:A39">
    <cfRule type="duplicateValues" priority="1199" dxfId="824">
      <formula>AND(COUNTIF($A$27:$A$39,A27)&gt;1,NOT(ISBLANK(A27)))</formula>
    </cfRule>
    <cfRule type="duplicateValues" priority="1200" dxfId="824">
      <formula>AND(COUNTIF($A$27:$A$39,A27)&gt;1,NOT(ISBLANK(A27)))</formula>
    </cfRule>
  </conditionalFormatting>
  <conditionalFormatting sqref="A56:A59">
    <cfRule type="duplicateValues" priority="1195" dxfId="824">
      <formula>AND(COUNTIF($A$56:$A$59,A56)&gt;1,NOT(ISBLANK(A56)))</formula>
    </cfRule>
    <cfRule type="duplicateValues" priority="1196" dxfId="824">
      <formula>AND(COUNTIF($A$56:$A$59,A56)&gt;1,NOT(ISBLANK(A56)))</formula>
    </cfRule>
  </conditionalFormatting>
  <conditionalFormatting sqref="A77:A79">
    <cfRule type="duplicateValues" priority="1061" dxfId="824">
      <formula>AND(COUNTIF($A$77:$A$79,A77)&gt;1,NOT(ISBLANK(A77)))</formula>
    </cfRule>
    <cfRule type="duplicateValues" priority="1062" dxfId="824">
      <formula>AND(COUNTIF($A$77:$A$79,A77)&gt;1,NOT(ISBLANK(A77)))</formula>
    </cfRule>
  </conditionalFormatting>
  <conditionalFormatting sqref="A81:A84">
    <cfRule type="duplicateValues" priority="689" dxfId="824">
      <formula>AND(COUNTIF($A$81:$A$84,A81)&gt;1,NOT(ISBLANK(A81)))</formula>
    </cfRule>
    <cfRule type="duplicateValues" priority="690" dxfId="824">
      <formula>AND(COUNTIF($A$81:$A$84,A81)&gt;1,NOT(ISBLANK(A81)))</formula>
    </cfRule>
  </conditionalFormatting>
  <conditionalFormatting sqref="A104:A105">
    <cfRule type="duplicateValues" priority="805" dxfId="824">
      <formula>AND(COUNTIF($A$104:$A$105,A104)&gt;1,NOT(ISBLANK(A104)))</formula>
    </cfRule>
    <cfRule type="duplicateValues" priority="806" dxfId="824">
      <formula>AND(COUNTIF($A$104:$A$105,A104)&gt;1,NOT(ISBLANK(A104)))</formula>
    </cfRule>
  </conditionalFormatting>
  <conditionalFormatting sqref="A109:A110">
    <cfRule type="duplicateValues" priority="793" dxfId="824">
      <formula>AND(COUNTIF($A$109:$A$110,A109)&gt;1,NOT(ISBLANK(A109)))</formula>
    </cfRule>
    <cfRule type="duplicateValues" priority="794" dxfId="824">
      <formula>AND(COUNTIF($A$109:$A$110,A109)&gt;1,NOT(ISBLANK(A109)))</formula>
    </cfRule>
  </conditionalFormatting>
  <conditionalFormatting sqref="A115:A116">
    <cfRule type="duplicateValues" priority="1273" dxfId="824">
      <formula>AND(COUNTIF($A$115:$A$116,A115)&gt;1,NOT(ISBLANK(A115)))</formula>
    </cfRule>
    <cfRule type="duplicateValues" priority="1274" dxfId="824">
      <formula>AND(COUNTIF($A$115:$A$116,A115)&gt;1,NOT(ISBLANK(A115)))</formula>
    </cfRule>
  </conditionalFormatting>
  <conditionalFormatting sqref="A126:A128">
    <cfRule type="duplicateValues" priority="753" dxfId="824">
      <formula>AND(COUNTIF($A$126:$A$128,A126)&gt;1,NOT(ISBLANK(A126)))</formula>
    </cfRule>
    <cfRule type="duplicateValues" priority="754" dxfId="824">
      <formula>AND(COUNTIF($A$126:$A$128,A126)&gt;1,NOT(ISBLANK(A126)))</formula>
    </cfRule>
  </conditionalFormatting>
  <conditionalFormatting sqref="A129:A130">
    <cfRule type="duplicateValues" priority="763" dxfId="824">
      <formula>AND(COUNTIF($A$129:$A$130,A129)&gt;1,NOT(ISBLANK(A129)))</formula>
    </cfRule>
    <cfRule type="duplicateValues" priority="764" dxfId="824">
      <formula>AND(COUNTIF($A$129:$A$130,A129)&gt;1,NOT(ISBLANK(A129)))</formula>
    </cfRule>
  </conditionalFormatting>
  <conditionalFormatting sqref="A153:A154">
    <cfRule type="duplicateValues" priority="671" dxfId="824">
      <formula>AND(COUNTIF($A$153:$A$154,A153)&gt;1,NOT(ISBLANK(A153)))</formula>
    </cfRule>
    <cfRule type="duplicateValues" priority="672" dxfId="824">
      <formula>AND(COUNTIF($A$153:$A$154,A153)&gt;1,NOT(ISBLANK(A153)))</formula>
    </cfRule>
  </conditionalFormatting>
  <conditionalFormatting sqref="A161:A164">
    <cfRule type="duplicateValues" priority="961" dxfId="824">
      <formula>AND(COUNTIF($A$161:$A$164,A161)&gt;1,NOT(ISBLANK(A161)))</formula>
    </cfRule>
    <cfRule type="duplicateValues" priority="962" dxfId="824">
      <formula>AND(COUNTIF($A$161:$A$164,A161)&gt;1,NOT(ISBLANK(A161)))</formula>
    </cfRule>
  </conditionalFormatting>
  <conditionalFormatting sqref="A163:A164">
    <cfRule type="duplicateValues" priority="823" dxfId="824">
      <formula>AND(COUNTIF($A$163:$A$164,A163)&gt;1,NOT(ISBLANK(A163)))</formula>
    </cfRule>
    <cfRule type="duplicateValues" priority="824" dxfId="824">
      <formula>AND(COUNTIF($A$163:$A$164,A163)&gt;1,NOT(ISBLANK(A163)))</formula>
    </cfRule>
  </conditionalFormatting>
  <conditionalFormatting sqref="A198:A201">
    <cfRule type="duplicateValues" priority="941" dxfId="824">
      <formula>AND(COUNTIF($A$198:$A$201,A198)&gt;1,NOT(ISBLANK(A198)))</formula>
    </cfRule>
    <cfRule type="duplicateValues" priority="942" dxfId="824">
      <formula>AND(COUNTIF($A$198:$A$201,A198)&gt;1,NOT(ISBLANK(A198)))</formula>
    </cfRule>
  </conditionalFormatting>
  <conditionalFormatting sqref="A203:A205">
    <cfRule type="duplicateValues" priority="905" dxfId="824">
      <formula>AND(COUNTIF($A$203:$A$205,A203)&gt;1,NOT(ISBLANK(A203)))</formula>
    </cfRule>
    <cfRule type="duplicateValues" priority="906" dxfId="824">
      <formula>AND(COUNTIF($A$203:$A$205,A203)&gt;1,NOT(ISBLANK(A203)))</formula>
    </cfRule>
  </conditionalFormatting>
  <conditionalFormatting sqref="A207:A210">
    <cfRule type="duplicateValues" priority="889" dxfId="824">
      <formula>AND(COUNTIF($A$207:$A$210,A207)&gt;1,NOT(ISBLANK(A207)))</formula>
    </cfRule>
    <cfRule type="duplicateValues" priority="890" dxfId="824">
      <formula>AND(COUNTIF($A$207:$A$210,A207)&gt;1,NOT(ISBLANK(A207)))</formula>
    </cfRule>
  </conditionalFormatting>
  <conditionalFormatting sqref="B9:B11">
    <cfRule type="duplicateValues" priority="303" dxfId="824">
      <formula>AND(COUNTIF($B$9:$B$11,B9)&gt;1,NOT(ISBLANK(B9)))</formula>
    </cfRule>
    <cfRule type="duplicateValues" priority="304" dxfId="824">
      <formula>AND(COUNTIF($B$9:$B$11,B9)&gt;1,NOT(ISBLANK(B9)))</formula>
    </cfRule>
  </conditionalFormatting>
  <conditionalFormatting sqref="B27:B39">
    <cfRule type="duplicateValues" priority="1197" dxfId="824">
      <formula>AND(COUNTIF($B$27:$B$39,B27)&gt;1,NOT(ISBLANK(B27)))</formula>
    </cfRule>
    <cfRule type="duplicateValues" priority="1198" dxfId="824">
      <formula>AND(COUNTIF($B$27:$B$39,B27)&gt;1,NOT(ISBLANK(B27)))</formula>
    </cfRule>
  </conditionalFormatting>
  <conditionalFormatting sqref="B49:B50">
    <cfRule type="duplicateValues" priority="831" dxfId="824">
      <formula>AND(COUNTIF($B$49:$B$50,B49)&gt;1,NOT(ISBLANK(B49)))</formula>
    </cfRule>
    <cfRule type="duplicateValues" priority="832" dxfId="824">
      <formula>AND(COUNTIF($B$49:$B$50,B49)&gt;1,NOT(ISBLANK(B49)))</formula>
    </cfRule>
  </conditionalFormatting>
  <conditionalFormatting sqref="B56:B59">
    <cfRule type="duplicateValues" priority="1193" dxfId="824">
      <formula>AND(COUNTIF($B$56:$B$59,B56)&gt;1,NOT(ISBLANK(B56)))</formula>
    </cfRule>
    <cfRule type="duplicateValues" priority="1194" dxfId="824">
      <formula>AND(COUNTIF($B$56:$B$59,B56)&gt;1,NOT(ISBLANK(B56)))</formula>
    </cfRule>
  </conditionalFormatting>
  <conditionalFormatting sqref="B77:B79">
    <cfRule type="duplicateValues" priority="1059" dxfId="824">
      <formula>AND(COUNTIF($B$77:$B$79,B77)&gt;1,NOT(ISBLANK(B77)))</formula>
    </cfRule>
    <cfRule type="duplicateValues" priority="1060" dxfId="824">
      <formula>AND(COUNTIF($B$77:$B$79,B77)&gt;1,NOT(ISBLANK(B77)))</formula>
    </cfRule>
  </conditionalFormatting>
  <conditionalFormatting sqref="B81:B84">
    <cfRule type="duplicateValues" priority="687" dxfId="824">
      <formula>AND(COUNTIF($B$81:$B$84,B81)&gt;1,NOT(ISBLANK(B81)))</formula>
    </cfRule>
    <cfRule type="duplicateValues" priority="688" dxfId="824">
      <formula>AND(COUNTIF($B$81:$B$84,B81)&gt;1,NOT(ISBLANK(B81)))</formula>
    </cfRule>
  </conditionalFormatting>
  <conditionalFormatting sqref="B104:B105">
    <cfRule type="duplicateValues" priority="807" dxfId="824">
      <formula>AND(COUNTIF($B$104:$B$105,B104)&gt;1,NOT(ISBLANK(B104)))</formula>
    </cfRule>
    <cfRule type="duplicateValues" priority="808" dxfId="824">
      <formula>AND(COUNTIF($B$104:$B$105,B104)&gt;1,NOT(ISBLANK(B104)))</formula>
    </cfRule>
  </conditionalFormatting>
  <conditionalFormatting sqref="B109:B110">
    <cfRule type="duplicateValues" priority="795" dxfId="824">
      <formula>AND(COUNTIF($B$109:$B$110,B109)&gt;1,NOT(ISBLANK(B109)))</formula>
    </cfRule>
    <cfRule type="duplicateValues" priority="796" dxfId="824">
      <formula>AND(COUNTIF($B$109:$B$110,B109)&gt;1,NOT(ISBLANK(B109)))</formula>
    </cfRule>
  </conditionalFormatting>
  <conditionalFormatting sqref="B115:B116">
    <cfRule type="duplicateValues" priority="1303" dxfId="824">
      <formula>AND(COUNTIF($B$115:$B$116,B115)&gt;1,NOT(ISBLANK(B115)))</formula>
    </cfRule>
    <cfRule type="duplicateValues" priority="1304" dxfId="824">
      <formula>AND(COUNTIF($B$115:$B$116,B115)&gt;1,NOT(ISBLANK(B115)))</formula>
    </cfRule>
  </conditionalFormatting>
  <conditionalFormatting sqref="B126:B128">
    <cfRule type="duplicateValues" priority="751" dxfId="824">
      <formula>AND(COUNTIF($B$126:$B$128,B126)&gt;1,NOT(ISBLANK(B126)))</formula>
    </cfRule>
    <cfRule type="duplicateValues" priority="752" dxfId="824">
      <formula>AND(COUNTIF($B$126:$B$128,B126)&gt;1,NOT(ISBLANK(B126)))</formula>
    </cfRule>
  </conditionalFormatting>
  <conditionalFormatting sqref="B129:B130">
    <cfRule type="duplicateValues" priority="765" dxfId="824">
      <formula>AND(COUNTIF($B$129:$B$130,B129)&gt;1,NOT(ISBLANK(B129)))</formula>
    </cfRule>
    <cfRule type="duplicateValues" priority="766" dxfId="824">
      <formula>AND(COUNTIF($B$129:$B$130,B129)&gt;1,NOT(ISBLANK(B129)))</formula>
    </cfRule>
  </conditionalFormatting>
  <conditionalFormatting sqref="B153:B154">
    <cfRule type="duplicateValues" priority="669" dxfId="824">
      <formula>AND(COUNTIF($B$153:$B$154,B153)&gt;1,NOT(ISBLANK(B153)))</formula>
    </cfRule>
    <cfRule type="duplicateValues" priority="670" dxfId="824">
      <formula>AND(COUNTIF($B$153:$B$154,B153)&gt;1,NOT(ISBLANK(B153)))</formula>
    </cfRule>
  </conditionalFormatting>
  <conditionalFormatting sqref="B161:B164">
    <cfRule type="duplicateValues" priority="959" dxfId="824">
      <formula>AND(COUNTIF($B$161:$B$164,B161)&gt;1,NOT(ISBLANK(B161)))</formula>
    </cfRule>
    <cfRule type="duplicateValues" priority="960" dxfId="824">
      <formula>AND(COUNTIF($B$161:$B$164,B161)&gt;1,NOT(ISBLANK(B161)))</formula>
    </cfRule>
  </conditionalFormatting>
  <conditionalFormatting sqref="B163:B164">
    <cfRule type="duplicateValues" priority="825" dxfId="824">
      <formula>AND(COUNTIF($B$163:$B$164,B163)&gt;1,NOT(ISBLANK(B163)))</formula>
    </cfRule>
    <cfRule type="duplicateValues" priority="826" dxfId="824">
      <formula>AND(COUNTIF($B$163:$B$164,B163)&gt;1,NOT(ISBLANK(B163)))</formula>
    </cfRule>
  </conditionalFormatting>
  <conditionalFormatting sqref="B198:B201">
    <cfRule type="duplicateValues" priority="943" dxfId="824">
      <formula>AND(COUNTIF($B$198:$B$201,B198)&gt;1,NOT(ISBLANK(B198)))</formula>
    </cfRule>
    <cfRule type="duplicateValues" priority="944" dxfId="824">
      <formula>AND(COUNTIF($B$198:$B$201,B198)&gt;1,NOT(ISBLANK(B198)))</formula>
    </cfRule>
  </conditionalFormatting>
  <conditionalFormatting sqref="B203:B205">
    <cfRule type="duplicateValues" priority="901" dxfId="824">
      <formula>AND(COUNTIF($B$203:$B$205,B203)&gt;1,NOT(ISBLANK(B203)))</formula>
    </cfRule>
    <cfRule type="duplicateValues" priority="902" dxfId="824">
      <formula>AND(COUNTIF($B$203:$B$205,B203)&gt;1,NOT(ISBLANK(B203)))</formula>
    </cfRule>
    <cfRule type="duplicateValues" priority="903" dxfId="824">
      <formula>AND(COUNTIF($B$203:$B$205,B203)&gt;1,NOT(ISBLANK(B203)))</formula>
    </cfRule>
    <cfRule type="duplicateValues" priority="904" dxfId="824">
      <formula>AND(COUNTIF($B$203:$B$205,B203)&gt;1,NOT(ISBLANK(B203)))</formula>
    </cfRule>
  </conditionalFormatting>
  <conditionalFormatting sqref="B207:B210">
    <cfRule type="duplicateValues" priority="887" dxfId="824">
      <formula>AND(COUNTIF($B$207:$B$210,B207)&gt;1,NOT(ISBLANK(B207)))</formula>
    </cfRule>
    <cfRule type="duplicateValues" priority="888" dxfId="824">
      <formula>AND(COUNTIF($B$207:$B$210,B207)&gt;1,NOT(ISBLANK(B207)))</formula>
    </cfRule>
  </conditionalFormatting>
  <pageMargins left="0.7" right="0.7" top="1.315" bottom="0.75" header="0.3" footer="0.3"/>
  <pageSetup orientation="portrait" paperSize="9" scale="9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  <pageSetUpPr fitToPage="1"/>
  </sheetPr>
  <dimension ref="A1:Y729"/>
  <sheetViews>
    <sheetView showGridLines="0" zoomScale="55" zoomScaleNormal="55" workbookViewId="0" topLeftCell="A1">
      <pane xSplit="4" ySplit="2" topLeftCell="E9" activePane="bottomRight" state="frozen"/>
      <selection pane="topLeft" activeCell="A1" sqref="A1"/>
      <selection pane="bottomLeft" activeCell="A1" sqref="A1"/>
      <selection pane="topRight" activeCell="A1" sqref="A1"/>
      <selection pane="bottomRight" activeCell="G85" sqref="G85"/>
    </sheetView>
  </sheetViews>
  <sheetFormatPr defaultColWidth="18.2842857142857" defaultRowHeight="35.25" customHeight="1"/>
  <cols>
    <col min="1" max="1" width="16.8571428571429" style="86" customWidth="1"/>
    <col min="2" max="2" width="84.7142857142857" style="87" customWidth="1"/>
    <col min="3" max="3" width="9.14285714285714" style="88" hidden="1" customWidth="1"/>
    <col min="4" max="4" width="13.5714285714286" style="89" customWidth="1"/>
    <col min="5" max="5" width="13.1428571428571" style="83" customWidth="1"/>
    <col min="6" max="11" width="12.1428571428571" style="83" customWidth="1"/>
    <col min="12" max="12" width="11.8571428571429" style="83" customWidth="1"/>
    <col min="13" max="13" width="13.1428571428571" style="83" customWidth="1"/>
    <col min="14" max="14" width="13.8571428571429" style="86" customWidth="1"/>
    <col min="15" max="15" width="12.1428571428571" style="86" customWidth="1"/>
    <col min="16" max="16" width="12.1428571428571" style="90" hidden="1" customWidth="1"/>
    <col min="17" max="17" width="12.1428571428571" style="85" customWidth="1"/>
    <col min="18" max="18" width="94.4285714285714" style="91" customWidth="1"/>
    <col min="19" max="19" width="21.1428571428571" style="86" customWidth="1"/>
    <col min="20" max="20" width="14.7142857142857" style="86" customWidth="1"/>
    <col min="21" max="16384" width="18.2857142857143" style="86"/>
  </cols>
  <sheetData>
    <row r="1" spans="1:17" ht="54" customHeight="1">
      <c r="A1" s="92"/>
      <c r="B1" s="92"/>
      <c r="C1" s="90" t="s">
        <v>4730</v>
      </c>
      <c r="D1" s="92"/>
      <c r="E1" s="92" t="s">
        <v>4731</v>
      </c>
      <c r="F1" s="92"/>
      <c r="G1" s="92"/>
      <c r="H1" s="92"/>
      <c r="I1" s="92"/>
      <c r="J1" s="92"/>
      <c r="K1" s="92"/>
      <c r="L1" s="92"/>
      <c r="N1" s="92"/>
      <c r="O1" s="92"/>
      <c r="Q1" s="108"/>
    </row>
    <row r="2" spans="1:18" s="83" customFormat="1" ht="59.45" customHeight="1">
      <c r="A2" s="93" t="s">
        <v>4732</v>
      </c>
      <c r="B2" s="93" t="s">
        <v>3296</v>
      </c>
      <c r="C2" s="93" t="s">
        <v>3297</v>
      </c>
      <c r="D2" s="94" t="s">
        <v>4733</v>
      </c>
      <c r="E2" s="95" t="s">
        <v>4734</v>
      </c>
      <c r="F2" s="95" t="s">
        <v>4735</v>
      </c>
      <c r="G2" s="95" t="s">
        <v>4736</v>
      </c>
      <c r="H2" s="95" t="s">
        <v>4737</v>
      </c>
      <c r="I2" s="95" t="s">
        <v>4738</v>
      </c>
      <c r="J2" s="95" t="s">
        <v>4739</v>
      </c>
      <c r="K2" s="95" t="s">
        <v>4740</v>
      </c>
      <c r="L2" s="103" t="s">
        <v>4741</v>
      </c>
      <c r="M2" s="103" t="s">
        <v>4742</v>
      </c>
      <c r="N2" s="104" t="s">
        <v>4743</v>
      </c>
      <c r="O2" s="105" t="s">
        <v>1743</v>
      </c>
      <c r="P2" s="90"/>
      <c r="Q2" s="95" t="s">
        <v>4744</v>
      </c>
      <c r="R2" s="48"/>
    </row>
    <row r="3" spans="1:19" ht="33.75" customHeight="1" hidden="1">
      <c r="A3" s="31" t="s">
        <v>3298</v>
      </c>
      <c r="B3" s="96" t="str">
        <f>IF(A3="","",VLOOKUP(A3,'MÃ HH'!A2:C1873,2,0))</f>
        <v>CAM AI CẬP SUNFRESH 42- 15KG</v>
      </c>
      <c r="C3" s="96" t="str">
        <f>IF($A3="","",VLOOKUP($A3,'MÃ HH'!$A$1:$C$215,3,0))</f>
        <v>Thùng</v>
      </c>
      <c r="D3" s="94">
        <f>VLOOKUP(A3,'[1]TỔNG HỢP'!$A:$N,14,0)</f>
        <v>0</v>
      </c>
      <c r="E3" s="97">
        <f>SUMIF('NHẬP HÀNG'!$D:$D,A3,'NHẬP HÀNG'!$H:$H)</f>
        <v>25</v>
      </c>
      <c r="F3" s="97">
        <f>SUMIF('NHẬP HÀNG'!D:D,A3,'NHẬP HÀNG'!I:I)</f>
        <v>0</v>
      </c>
      <c r="G3" s="97">
        <f>SUMIF('NHẬP HÀNG'!D:D,A3,'NHẬP HÀNG'!J:J)</f>
        <v>0</v>
      </c>
      <c r="H3" s="97">
        <f>SUMIF('NHẬP HÀNG'!D:D,A3,'NHẬP HÀNG'!K:K)</f>
        <v>0</v>
      </c>
      <c r="I3" s="97">
        <f>SUMIF('NHẬP HÀNG'!D:D,A3,'NHẬP HÀNG'!M:M)</f>
        <v>0</v>
      </c>
      <c r="J3" s="97">
        <f>SUMIF('NHẬP HÀNG'!D:D,A3,'NHẬP HÀNG'!N:N)</f>
        <v>0</v>
      </c>
      <c r="K3" s="97">
        <f>SUMIF('NHẬP HÀNG'!D:D,A3,'NHẬP HÀNG'!L:L)</f>
        <v>0</v>
      </c>
      <c r="L3" s="97">
        <f>SUMIF('XUẤT HÀNG'!D:D,A3,'XUẤT HÀNG'!G:G)</f>
        <v>22</v>
      </c>
      <c r="M3" s="97">
        <f>SUMIF('XUẤT HÀNG'!D:D,A3,'XUẤT HÀNG'!H:H)</f>
        <v>0</v>
      </c>
      <c r="N3" s="94">
        <f t="shared" si="0" ref="N3:N21">D3+E3+F3+G3+H3+I3++J3-L3-M3+K3</f>
        <v>3</v>
      </c>
      <c r="O3" s="106">
        <v>3</v>
      </c>
      <c r="Q3" s="109">
        <f t="shared" si="1" ref="Q3:Q21">+N3-O3-P3</f>
        <v>0</v>
      </c>
      <c r="R3" s="48"/>
      <c r="S3" s="86" t="str">
        <f t="shared" si="2" ref="S3:S21">IF(ABS(D3)+ABS(E3)+ABS(F3)+ABS(J3)+ABS(L3)+ABS(O3)+ABS(P3)+ABS(M3)+ABS(N3)+ABS(Q3)=0,"NOT OK","OK")</f>
        <v>OK</v>
      </c>
    </row>
    <row r="4" spans="1:19" ht="33.75" customHeight="1" hidden="1">
      <c r="A4" s="31" t="s">
        <v>3301</v>
      </c>
      <c r="B4" s="96" t="str">
        <f>IF(A4="","",VLOOKUP(A4,'MÃ HH'!A3:C215,2,0))</f>
        <v>CAM AI CẬP SUNFRESH 48- 15KG</v>
      </c>
      <c r="C4" s="96" t="str">
        <f>IF($A4="","",VLOOKUP($A4,'MÃ HH'!$A$1:$C$215,3,0))</f>
        <v>Thùng</v>
      </c>
      <c r="D4" s="94">
        <f>VLOOKUP(A4,'[1]TỔNG HỢP'!$A:$N,14,0)</f>
        <v>0</v>
      </c>
      <c r="E4" s="97">
        <f>SUMIF('NHẬP HÀNG'!$D:$D,A4,'NHẬP HÀNG'!$H:$H)</f>
        <v>80</v>
      </c>
      <c r="F4" s="97">
        <f>SUMIF('NHẬP HÀNG'!D:D,A4,'NHẬP HÀNG'!I:I)</f>
        <v>0</v>
      </c>
      <c r="G4" s="97">
        <f>SUMIF('NHẬP HÀNG'!D:D,A4,'NHẬP HÀNG'!J:J)</f>
        <v>0</v>
      </c>
      <c r="H4" s="97">
        <f>SUMIF('NHẬP HÀNG'!D:D,A4,'NHẬP HÀNG'!K:K)</f>
        <v>0</v>
      </c>
      <c r="I4" s="97">
        <f>SUMIF('NHẬP HÀNG'!D:D,A4,'NHẬP HÀNG'!M:M)</f>
        <v>0</v>
      </c>
      <c r="J4" s="97">
        <f>SUMIF('NHẬP HÀNG'!D:D,A4,'NHẬP HÀNG'!N:N)</f>
        <v>0</v>
      </c>
      <c r="K4" s="97">
        <f>SUMIF('NHẬP HÀNG'!D:D,A4,'NHẬP HÀNG'!L:L)</f>
        <v>0</v>
      </c>
      <c r="L4" s="97">
        <f>SUMIF('XUẤT HÀNG'!D:D,A4,'XUẤT HÀNG'!G:G)</f>
        <v>80</v>
      </c>
      <c r="M4" s="97">
        <f>SUMIF('XUẤT HÀNG'!D:D,A4,'XUẤT HÀNG'!H:H)</f>
        <v>0</v>
      </c>
      <c r="N4" s="94">
        <f t="shared" si="0"/>
        <v>0</v>
      </c>
      <c r="O4" s="106"/>
      <c r="Q4" s="109">
        <f t="shared" si="1"/>
        <v>0</v>
      </c>
      <c r="R4" s="48"/>
      <c r="S4" s="86" t="str">
        <f t="shared" si="2"/>
        <v>OK</v>
      </c>
    </row>
    <row r="5" spans="1:19" ht="33.75" customHeight="1" hidden="1">
      <c r="A5" s="31" t="s">
        <v>3303</v>
      </c>
      <c r="B5" s="96" t="str">
        <f>IF($A5="","",VLOOKUP($A5,'MÃ HH'!$A$1:$C$215,2,0))</f>
        <v>CAM AI CẬP SUNFRESH 56- 15KG</v>
      </c>
      <c r="C5" s="96" t="str">
        <f>IF($A5="","",VLOOKUP($A5,'MÃ HH'!$A$1:$C$215,3,0))</f>
        <v>Thùng</v>
      </c>
      <c r="D5" s="94">
        <f>VLOOKUP(A5,'[1]TỔNG HỢP'!$A:$N,14,0)</f>
        <v>0</v>
      </c>
      <c r="E5" s="97">
        <f>SUMIF('NHẬP HÀNG'!$D:$D,A5,'NHẬP HÀNG'!$H:$H)</f>
        <v>0</v>
      </c>
      <c r="F5" s="97">
        <f>SUMIF('NHẬP HÀNG'!D:D,A5,'NHẬP HÀNG'!I:I)</f>
        <v>0</v>
      </c>
      <c r="G5" s="97">
        <f>SUMIF('NHẬP HÀNG'!D:D,A5,'NHẬP HÀNG'!J:J)</f>
        <v>0</v>
      </c>
      <c r="H5" s="97">
        <f>SUMIF('NHẬP HÀNG'!D:D,A5,'NHẬP HÀNG'!K:K)</f>
        <v>0</v>
      </c>
      <c r="I5" s="97">
        <f>SUMIF('NHẬP HÀNG'!D:D,A5,'NHẬP HÀNG'!M:M)</f>
        <v>0</v>
      </c>
      <c r="J5" s="97">
        <f>SUMIF('NHẬP HÀNG'!D:D,A5,'NHẬP HÀNG'!N:N)</f>
        <v>0</v>
      </c>
      <c r="K5" s="97">
        <f>SUMIF('NHẬP HÀNG'!D:D,A5,'NHẬP HÀNG'!L:L)</f>
        <v>0</v>
      </c>
      <c r="L5" s="97">
        <f>SUMIF('XUẤT HÀNG'!D:D,A5,'XUẤT HÀNG'!G:G)</f>
        <v>0</v>
      </c>
      <c r="M5" s="97">
        <f>SUMIF('XUẤT HÀNG'!D:D,A5,'XUẤT HÀNG'!H:H)</f>
        <v>0</v>
      </c>
      <c r="N5" s="94">
        <f t="shared" si="0"/>
        <v>0</v>
      </c>
      <c r="O5" s="106"/>
      <c r="Q5" s="109">
        <f t="shared" si="1"/>
        <v>0</v>
      </c>
      <c r="R5" s="48"/>
      <c r="S5" s="86" t="str">
        <f t="shared" si="2"/>
        <v>NOT OK</v>
      </c>
    </row>
    <row r="6" spans="1:19" ht="33.75" customHeight="1">
      <c r="A6" s="31" t="s">
        <v>3940</v>
      </c>
      <c r="B6" s="96" t="str">
        <f>IF($A6="","",VLOOKUP($A6,'MÃ HH'!$A$1:$C$1879,2,0))</f>
        <v xml:space="preserve">CAM KIẾNG THÙNG XANH 40 - 14KG </v>
      </c>
      <c r="C6" s="96" t="e">
        <f>IF($A6="","",VLOOKUP($A6,'MÃ HH'!$A$1:$C$215,3,0))</f>
        <v>#N/A</v>
      </c>
      <c r="D6" s="94">
        <f>VLOOKUP(A6,'[1]TỔNG HỢP'!$A:$N,14,0)</f>
        <v>-51</v>
      </c>
      <c r="E6" s="97">
        <f>SUMIF('NHẬP HÀNG'!$D:$D,A6,'NHẬP HÀNG'!$H:$H)</f>
        <v>0</v>
      </c>
      <c r="F6" s="97">
        <f>SUMIF('NHẬP HÀNG'!D:D,A6,'NHẬP HÀNG'!I:I)</f>
        <v>0</v>
      </c>
      <c r="G6" s="97">
        <f>SUMIF('NHẬP HÀNG'!D:D,A6,'NHẬP HÀNG'!J:J)</f>
        <v>0</v>
      </c>
      <c r="H6" s="97">
        <f>SUMIF('NHẬP HÀNG'!D:D,A6,'NHẬP HÀNG'!K:K)</f>
        <v>0</v>
      </c>
      <c r="I6" s="97">
        <f>SUMIF('NHẬP HÀNG'!D:D,A6,'NHẬP HÀNG'!M:M)</f>
        <v>0</v>
      </c>
      <c r="J6" s="97">
        <f>SUMIF('NHẬP HÀNG'!D:D,A6,'NHẬP HÀNG'!N:N)</f>
        <v>5</v>
      </c>
      <c r="K6" s="97">
        <f>SUMIF('NHẬP HÀNG'!D:D,A6,'NHẬP HÀNG'!L:L)</f>
        <v>0</v>
      </c>
      <c r="L6" s="97">
        <f>SUMIF('XUẤT HÀNG'!D:D,A6,'XUẤT HÀNG'!G:G)</f>
        <v>5</v>
      </c>
      <c r="M6" s="97">
        <f>SUMIF('XUẤT HÀNG'!D:D,A6,'XUẤT HÀNG'!H:H)</f>
        <v>0</v>
      </c>
      <c r="N6" s="94">
        <f t="shared" si="0"/>
        <v>-51</v>
      </c>
      <c r="O6" s="106"/>
      <c r="Q6" s="110">
        <f t="shared" si="1"/>
        <v>-51</v>
      </c>
      <c r="R6" s="205" t="s">
        <v>5128</v>
      </c>
      <c r="S6" s="86" t="str">
        <f t="shared" si="2"/>
        <v>OK</v>
      </c>
    </row>
    <row r="7" spans="1:19" ht="33.75" customHeight="1">
      <c r="A7" s="31" t="s">
        <v>3942</v>
      </c>
      <c r="B7" s="96" t="str">
        <f>IF($A7="","",VLOOKUP($A7,'MÃ HH'!$A$1:$C$1879,2,0))</f>
        <v xml:space="preserve">CAM KIẾNG THÙNG XANH 48 - 14KG </v>
      </c>
      <c r="C7" s="96" t="e">
        <f>IF($A7="","",VLOOKUP($A7,'MÃ HH'!$A$1:$C$215,3,0))</f>
        <v>#N/A</v>
      </c>
      <c r="D7" s="94">
        <f>VLOOKUP(A7,'[1]TỔNG HỢP'!$A:$N,14,0)</f>
        <v>18</v>
      </c>
      <c r="E7" s="97">
        <f>SUMIF('NHẬP HÀNG'!$D:$D,A7,'NHẬP HÀNG'!$H:$H)</f>
        <v>38</v>
      </c>
      <c r="F7" s="97">
        <f>SUMIF('NHẬP HÀNG'!D:D,A7,'NHẬP HÀNG'!I:I)</f>
        <v>0</v>
      </c>
      <c r="G7" s="97">
        <f>SUMIF('NHẬP HÀNG'!D:D,A7,'NHẬP HÀNG'!J:J)</f>
        <v>0</v>
      </c>
      <c r="H7" s="97">
        <f>SUMIF('NHẬP HÀNG'!D:D,A7,'NHẬP HÀNG'!K:K)</f>
        <v>0</v>
      </c>
      <c r="I7" s="97">
        <f>SUMIF('NHẬP HÀNG'!D:D,A7,'NHẬP HÀNG'!M:M)</f>
        <v>0</v>
      </c>
      <c r="J7" s="97">
        <f>SUMIF('NHẬP HÀNG'!D:D,A7,'NHẬP HÀNG'!N:N)</f>
        <v>0</v>
      </c>
      <c r="K7" s="97">
        <f>SUMIF('NHẬP HÀNG'!D:D,A7,'NHẬP HÀNG'!L:L)</f>
        <v>0</v>
      </c>
      <c r="L7" s="97">
        <f>SUMIF('XUẤT HÀNG'!D:D,A7,'XUẤT HÀNG'!G:G)</f>
        <v>43</v>
      </c>
      <c r="M7" s="97">
        <f>SUMIF('XUẤT HÀNG'!D:D,A7,'XUẤT HÀNG'!H:H)</f>
        <v>0</v>
      </c>
      <c r="N7" s="94">
        <f t="shared" si="0"/>
        <v>13</v>
      </c>
      <c r="O7" s="106"/>
      <c r="Q7" s="110">
        <f t="shared" si="1"/>
        <v>13</v>
      </c>
      <c r="R7" s="205"/>
      <c r="S7" s="86" t="str">
        <f t="shared" si="2"/>
        <v>OK</v>
      </c>
    </row>
    <row r="8" spans="1:19" ht="33.75" customHeight="1">
      <c r="A8" s="31" t="s">
        <v>3944</v>
      </c>
      <c r="B8" s="96" t="str">
        <f>IF($A8="","",VLOOKUP($A8,'MÃ HH'!$A$1:$C$1879,2,0))</f>
        <v xml:space="preserve">CAM KIẾNG THÙNG XANH 56 - 14KG </v>
      </c>
      <c r="C8" s="96" t="e">
        <f>IF($A8="","",VLOOKUP($A8,'MÃ HH'!$A$1:$C$215,3,0))</f>
        <v>#N/A</v>
      </c>
      <c r="D8" s="94">
        <f>VLOOKUP(A8,'[1]TỔNG HỢP'!$A:$N,14,0)</f>
        <v>57</v>
      </c>
      <c r="E8" s="97">
        <f>SUMIF('NHẬP HÀNG'!$D:$D,A8,'NHẬP HÀNG'!$H:$H)</f>
        <v>48</v>
      </c>
      <c r="F8" s="97">
        <f>SUMIF('NHẬP HÀNG'!D:D,A8,'NHẬP HÀNG'!I:I)</f>
        <v>162</v>
      </c>
      <c r="G8" s="97">
        <f>SUMIF('NHẬP HÀNG'!D:D,A8,'NHẬP HÀNG'!J:J)</f>
        <v>0</v>
      </c>
      <c r="H8" s="97">
        <f>SUMIF('NHẬP HÀNG'!D:D,A8,'NHẬP HÀNG'!K:K)</f>
        <v>0</v>
      </c>
      <c r="I8" s="97">
        <f>SUMIF('NHẬP HÀNG'!D:D,A8,'NHẬP HÀNG'!M:M)</f>
        <v>0</v>
      </c>
      <c r="J8" s="97">
        <f>SUMIF('NHẬP HÀNG'!D:D,A8,'NHẬP HÀNG'!N:N)</f>
        <v>3</v>
      </c>
      <c r="K8" s="97">
        <f>SUMIF('NHẬP HÀNG'!D:D,A8,'NHẬP HÀNG'!L:L)</f>
        <v>0</v>
      </c>
      <c r="L8" s="97">
        <f>SUMIF('XUẤT HÀNG'!D:D,A8,'XUẤT HÀNG'!G:G)</f>
        <v>217</v>
      </c>
      <c r="M8" s="97">
        <f>SUMIF('XUẤT HÀNG'!D:D,A8,'XUẤT HÀNG'!H:H)</f>
        <v>0</v>
      </c>
      <c r="N8" s="94">
        <f t="shared" si="0"/>
        <v>53</v>
      </c>
      <c r="O8" s="106">
        <v>47</v>
      </c>
      <c r="Q8" s="110">
        <f t="shared" si="1"/>
        <v>6</v>
      </c>
      <c r="R8" s="205"/>
      <c r="S8" s="86" t="str">
        <f t="shared" si="2"/>
        <v>OK</v>
      </c>
    </row>
    <row r="9" spans="1:19" ht="33.75" customHeight="1">
      <c r="A9" s="39" t="s">
        <v>4426</v>
      </c>
      <c r="B9" s="96" t="str">
        <f>IF($A9="","",VLOOKUP($A9,'MÃ HH'!$A$1:$C$1879,2,0))</f>
        <v xml:space="preserve">CAM KIẾNG  LẪN SIZE - 14KG </v>
      </c>
      <c r="C9" s="96" t="e">
        <f>IF($A9="","",VLOOKUP($A9,'MÃ HH'!$A$1:$C$215,3,0))</f>
        <v>#N/A</v>
      </c>
      <c r="D9" s="94">
        <f>VLOOKUP(A9,'[1]TỔNG HỢP'!$A:$N,14,0)</f>
        <v>27</v>
      </c>
      <c r="E9" s="97">
        <f>SUMIF('NHẬP HÀNG'!$D:$D,A9,'NHẬP HÀNG'!$H:$H)</f>
        <v>0</v>
      </c>
      <c r="F9" s="97">
        <f>SUMIF('NHẬP HÀNG'!D:D,A9,'NHẬP HÀNG'!I:I)</f>
        <v>0</v>
      </c>
      <c r="G9" s="97">
        <f>SUMIF('NHẬP HÀNG'!D:D,A9,'NHẬP HÀNG'!J:J)</f>
        <v>0</v>
      </c>
      <c r="H9" s="97">
        <f>SUMIF('NHẬP HÀNG'!D:D,A9,'NHẬP HÀNG'!K:K)</f>
        <v>0</v>
      </c>
      <c r="I9" s="97">
        <f>SUMIF('NHẬP HÀNG'!D:D,A9,'NHẬP HÀNG'!M:M)</f>
        <v>0</v>
      </c>
      <c r="J9" s="97">
        <f>SUMIF('NHẬP HÀNG'!D:D,A9,'NHẬP HÀNG'!N:N)</f>
        <v>0</v>
      </c>
      <c r="K9" s="97">
        <f>SUMIF('NHẬP HÀNG'!D:D,A9,'NHẬP HÀNG'!L:L)</f>
        <v>0</v>
      </c>
      <c r="L9" s="97">
        <f>SUMIF('XUẤT HÀNG'!D:D,A9,'XUẤT HÀNG'!G:G)</f>
        <v>0</v>
      </c>
      <c r="M9" s="97">
        <f>SUMIF('XUẤT HÀNG'!D:D,A9,'XUẤT HÀNG'!H:H)</f>
        <v>0</v>
      </c>
      <c r="N9" s="94">
        <f t="shared" si="0"/>
        <v>27</v>
      </c>
      <c r="O9" s="106"/>
      <c r="Q9" s="110">
        <f t="shared" si="1"/>
        <v>27</v>
      </c>
      <c r="R9" s="205"/>
      <c r="S9" s="86" t="str">
        <f t="shared" si="2"/>
        <v>OK</v>
      </c>
    </row>
    <row r="10" spans="1:19" ht="33.75" customHeight="1" hidden="1">
      <c r="A10" s="31" t="s">
        <v>4179</v>
      </c>
      <c r="B10" s="96" t="str">
        <f>IF($A10="","",VLOOKUP($A10,'MÃ HH'!$A$1:$C$1879,2,0))</f>
        <v>CAM KIẾNG THÙNG ĐỎ 40 - 14KG</v>
      </c>
      <c r="C10" s="96" t="e">
        <f>IF($A10="","",VLOOKUP($A10,'MÃ HH'!$A$1:$C$215,3,0))</f>
        <v>#N/A</v>
      </c>
      <c r="D10" s="94">
        <f>VLOOKUP(A10,'[1]TỔNG HỢP'!$A:$N,14,0)</f>
        <v>0</v>
      </c>
      <c r="E10" s="97">
        <f>SUMIF('NHẬP HÀNG'!$D:$D,A10,'NHẬP HÀNG'!$H:$H)</f>
        <v>0</v>
      </c>
      <c r="F10" s="97">
        <f>SUMIF('NHẬP HÀNG'!D:D,A10,'NHẬP HÀNG'!I:I)</f>
        <v>0</v>
      </c>
      <c r="G10" s="97">
        <f>SUMIF('NHẬP HÀNG'!D:D,A10,'NHẬP HÀNG'!J:J)</f>
        <v>0</v>
      </c>
      <c r="H10" s="97">
        <f>SUMIF('NHẬP HÀNG'!D:D,A10,'NHẬP HÀNG'!K:K)</f>
        <v>0</v>
      </c>
      <c r="I10" s="97">
        <f>SUMIF('NHẬP HÀNG'!D:D,A10,'NHẬP HÀNG'!M:M)</f>
        <v>0</v>
      </c>
      <c r="J10" s="97">
        <f>SUMIF('NHẬP HÀNG'!D:D,A10,'NHẬP HÀNG'!N:N)</f>
        <v>0</v>
      </c>
      <c r="K10" s="97">
        <f>SUMIF('NHẬP HÀNG'!D:D,A10,'NHẬP HÀNG'!L:L)</f>
        <v>0</v>
      </c>
      <c r="L10" s="97">
        <f>SUMIF('XUẤT HÀNG'!D:D,A10,'XUẤT HÀNG'!G:G)</f>
        <v>0</v>
      </c>
      <c r="M10" s="97">
        <f>SUMIF('XUẤT HÀNG'!D:D,A10,'XUẤT HÀNG'!H:H)</f>
        <v>0</v>
      </c>
      <c r="N10" s="94">
        <f t="shared" si="0"/>
        <v>0</v>
      </c>
      <c r="O10" s="106"/>
      <c r="Q10" s="109">
        <f t="shared" si="1"/>
        <v>0</v>
      </c>
      <c r="R10" s="206"/>
      <c r="S10" s="86" t="str">
        <f t="shared" si="2"/>
        <v>NOT OK</v>
      </c>
    </row>
    <row r="11" spans="1:19" ht="33.75" customHeight="1" hidden="1">
      <c r="A11" s="31" t="s">
        <v>4181</v>
      </c>
      <c r="B11" s="96" t="str">
        <f>IF($A11="","",VLOOKUP($A11,'MÃ HH'!$A$1:$C$1879,2,0))</f>
        <v>CAM KIẾNG THÙNG ĐỎ 48 - 14KG</v>
      </c>
      <c r="C11" s="96" t="e">
        <f>IF($A11="","",VLOOKUP($A11,'MÃ HH'!$A$1:$C$215,3,0))</f>
        <v>#N/A</v>
      </c>
      <c r="D11" s="94">
        <f>VLOOKUP(A11,'[1]TỔNG HỢP'!$A:$N,14,0)</f>
        <v>0</v>
      </c>
      <c r="E11" s="97">
        <f>SUMIF('NHẬP HÀNG'!$D:$D,A11,'NHẬP HÀNG'!$H:$H)</f>
        <v>0</v>
      </c>
      <c r="F11" s="97">
        <f>SUMIF('NHẬP HÀNG'!D:D,A11,'NHẬP HÀNG'!I:I)</f>
        <v>0</v>
      </c>
      <c r="G11" s="97">
        <f>SUMIF('NHẬP HÀNG'!D:D,A11,'NHẬP HÀNG'!J:J)</f>
        <v>0</v>
      </c>
      <c r="H11" s="97">
        <f>SUMIF('NHẬP HÀNG'!D:D,A11,'NHẬP HÀNG'!K:K)</f>
        <v>0</v>
      </c>
      <c r="I11" s="97">
        <f>SUMIF('NHẬP HÀNG'!D:D,A11,'NHẬP HÀNG'!M:M)</f>
        <v>0</v>
      </c>
      <c r="J11" s="97">
        <f>SUMIF('NHẬP HÀNG'!D:D,A11,'NHẬP HÀNG'!N:N)</f>
        <v>0</v>
      </c>
      <c r="K11" s="97">
        <f>SUMIF('NHẬP HÀNG'!D:D,A11,'NHẬP HÀNG'!L:L)</f>
        <v>0</v>
      </c>
      <c r="L11" s="97">
        <f>SUMIF('XUẤT HÀNG'!D:D,A11,'XUẤT HÀNG'!G:G)</f>
        <v>0</v>
      </c>
      <c r="M11" s="97">
        <f>SUMIF('XUẤT HÀNG'!D:D,A11,'XUẤT HÀNG'!H:H)</f>
        <v>0</v>
      </c>
      <c r="N11" s="94">
        <f t="shared" si="0"/>
        <v>0</v>
      </c>
      <c r="O11" s="106"/>
      <c r="Q11" s="110">
        <f t="shared" si="1"/>
        <v>0</v>
      </c>
      <c r="R11" s="207"/>
      <c r="S11" s="86" t="str">
        <f t="shared" si="2"/>
        <v>NOT OK</v>
      </c>
    </row>
    <row r="12" spans="1:19" ht="33.75" customHeight="1">
      <c r="A12" s="31" t="s">
        <v>4183</v>
      </c>
      <c r="B12" s="96" t="str">
        <f>IF($A12="","",VLOOKUP($A12,'MÃ HH'!$A$1:$C$1879,2,0))</f>
        <v>CAM KIẾNG THÙNG ĐỎ 56- 14KG</v>
      </c>
      <c r="C12" s="96" t="e">
        <f>IF($A12="","",VLOOKUP($A12,'MÃ HH'!$A$1:$C$215,3,0))</f>
        <v>#N/A</v>
      </c>
      <c r="D12" s="94">
        <f>VLOOKUP(A12,'[1]TỔNG HỢP'!$A:$N,14,0)</f>
        <v>15</v>
      </c>
      <c r="E12" s="97">
        <f>SUMIF('NHẬP HÀNG'!$D:$D,A12,'NHẬP HÀNG'!$H:$H)</f>
        <v>0</v>
      </c>
      <c r="F12" s="97">
        <f>SUMIF('NHẬP HÀNG'!D:D,A12,'NHẬP HÀNG'!I:I)</f>
        <v>0</v>
      </c>
      <c r="G12" s="97">
        <f>SUMIF('NHẬP HÀNG'!D:D,A12,'NHẬP HÀNG'!J:J)</f>
        <v>0</v>
      </c>
      <c r="H12" s="97">
        <f>SUMIF('NHẬP HÀNG'!D:D,A12,'NHẬP HÀNG'!K:K)</f>
        <v>0</v>
      </c>
      <c r="I12" s="97">
        <f>SUMIF('NHẬP HÀNG'!D:D,A12,'NHẬP HÀNG'!M:M)</f>
        <v>0</v>
      </c>
      <c r="J12" s="97">
        <f>SUMIF('NHẬP HÀNG'!D:D,A12,'NHẬP HÀNG'!N:N)</f>
        <v>0</v>
      </c>
      <c r="K12" s="97">
        <f>SUMIF('NHẬP HÀNG'!D:D,A12,'NHẬP HÀNG'!L:L)</f>
        <v>0</v>
      </c>
      <c r="L12" s="97">
        <f>SUMIF('XUẤT HÀNG'!D:D,A12,'XUẤT HÀNG'!G:G)</f>
        <v>0</v>
      </c>
      <c r="M12" s="97">
        <f>SUMIF('XUẤT HÀNG'!D:D,A12,'XUẤT HÀNG'!H:H)</f>
        <v>0</v>
      </c>
      <c r="N12" s="94">
        <f t="shared" si="0"/>
        <v>15</v>
      </c>
      <c r="O12" s="106"/>
      <c r="Q12" s="110">
        <f t="shared" si="1"/>
        <v>15</v>
      </c>
      <c r="R12" s="208"/>
      <c r="S12" s="86" t="str">
        <f t="shared" si="2"/>
        <v>OK</v>
      </c>
    </row>
    <row r="13" spans="1:19" ht="33.75" customHeight="1" hidden="1">
      <c r="A13" s="39" t="s">
        <v>4187</v>
      </c>
      <c r="B13" s="96" t="str">
        <f>IF($A13="","",VLOOKUP($A13,'MÃ HH'!$A$1:$C$1879,2,0))</f>
        <v>CAM KIẾNG THÙNG ĐỎ 60-14KG</v>
      </c>
      <c r="C13" s="96" t="e">
        <f>IF($A13="","",VLOOKUP($A13,'MÃ HH'!$A$1:$C$215,3,0))</f>
        <v>#N/A</v>
      </c>
      <c r="D13" s="94">
        <f>VLOOKUP(A13,'[1]TỔNG HỢP'!$A:$N,14,0)</f>
        <v>0</v>
      </c>
      <c r="E13" s="97">
        <f>SUMIF('NHẬP HÀNG'!$D:$D,A13,'NHẬP HÀNG'!$H:$H)</f>
        <v>0</v>
      </c>
      <c r="F13" s="97">
        <f>SUMIF('NHẬP HÀNG'!D:D,A13,'NHẬP HÀNG'!I:I)</f>
        <v>0</v>
      </c>
      <c r="G13" s="97">
        <f>SUMIF('NHẬP HÀNG'!D:D,A13,'NHẬP HÀNG'!J:J)</f>
        <v>0</v>
      </c>
      <c r="H13" s="97">
        <f>SUMIF('NHẬP HÀNG'!D:D,A13,'NHẬP HÀNG'!K:K)</f>
        <v>0</v>
      </c>
      <c r="I13" s="97">
        <f>SUMIF('NHẬP HÀNG'!D:D,A13,'NHẬP HÀNG'!M:M)</f>
        <v>0</v>
      </c>
      <c r="J13" s="97">
        <f>SUMIF('NHẬP HÀNG'!D:D,A13,'NHẬP HÀNG'!N:N)</f>
        <v>0</v>
      </c>
      <c r="K13" s="97">
        <f>SUMIF('NHẬP HÀNG'!D:D,A13,'NHẬP HÀNG'!L:L)</f>
        <v>0</v>
      </c>
      <c r="L13" s="97">
        <f>SUMIF('XUẤT HÀNG'!D:D,A13,'XUẤT HÀNG'!G:G)</f>
        <v>0</v>
      </c>
      <c r="M13" s="97">
        <f>SUMIF('XUẤT HÀNG'!D:D,A13,'XUẤT HÀNG'!H:H)</f>
        <v>0</v>
      </c>
      <c r="N13" s="94">
        <f t="shared" si="0"/>
        <v>0</v>
      </c>
      <c r="O13" s="106"/>
      <c r="Q13" s="109">
        <f t="shared" si="1"/>
        <v>0</v>
      </c>
      <c r="R13" s="48"/>
      <c r="S13" s="86" t="str">
        <f t="shared" si="2"/>
        <v>NOT OK</v>
      </c>
    </row>
    <row r="14" spans="1:19" ht="33.6" customHeight="1" hidden="1">
      <c r="A14" s="39" t="s">
        <v>3956</v>
      </c>
      <c r="B14" s="96" t="str">
        <f>IF($A14="","",VLOOKUP($A14,'MÃ HH'!$A$1:$C$1879,2,0))</f>
        <v>CAM  ÚC SUNTREAT 48 - 16 KG</v>
      </c>
      <c r="C14" s="96" t="e">
        <f>IF($A14="","",VLOOKUP($A14,'MÃ HH'!$A$1:$C$215,3,0))</f>
        <v>#N/A</v>
      </c>
      <c r="D14" s="94">
        <f>VLOOKUP(A14,'[1]TỔNG HỢP'!$A:$N,14,0)</f>
        <v>0</v>
      </c>
      <c r="E14" s="97">
        <f>SUMIF('NHẬP HÀNG'!$D:$D,A14,'NHẬP HÀNG'!$H:$H)</f>
        <v>0</v>
      </c>
      <c r="F14" s="97">
        <f>SUMIF('NHẬP HÀNG'!D:D,A14,'NHẬP HÀNG'!I:I)</f>
        <v>0</v>
      </c>
      <c r="G14" s="97">
        <f>SUMIF('NHẬP HÀNG'!D:D,A14,'NHẬP HÀNG'!J:J)</f>
        <v>0</v>
      </c>
      <c r="H14" s="97">
        <f>SUMIF('NHẬP HÀNG'!D:D,A14,'NHẬP HÀNG'!K:K)</f>
        <v>0</v>
      </c>
      <c r="I14" s="97">
        <f>SUMIF('NHẬP HÀNG'!D:D,A14,'NHẬP HÀNG'!M:M)</f>
        <v>0</v>
      </c>
      <c r="J14" s="97">
        <f>SUMIF('NHẬP HÀNG'!D:D,A14,'NHẬP HÀNG'!N:N)</f>
        <v>0</v>
      </c>
      <c r="K14" s="97">
        <f>SUMIF('NHẬP HÀNG'!D:D,A14,'NHẬP HÀNG'!L:L)</f>
        <v>0</v>
      </c>
      <c r="L14" s="97">
        <f>SUMIF('XUẤT HÀNG'!D:D,A14,'XUẤT HÀNG'!G:G)</f>
        <v>0</v>
      </c>
      <c r="M14" s="97">
        <f>SUMIF('XUẤT HÀNG'!D:D,A14,'XUẤT HÀNG'!H:H)</f>
        <v>0</v>
      </c>
      <c r="N14" s="94">
        <f t="shared" si="0"/>
        <v>0</v>
      </c>
      <c r="O14" s="106"/>
      <c r="Q14" s="109">
        <f t="shared" si="1"/>
        <v>0</v>
      </c>
      <c r="R14" s="48"/>
      <c r="S14" s="86" t="str">
        <f t="shared" si="2"/>
        <v>NOT OK</v>
      </c>
    </row>
    <row r="15" spans="1:19" ht="33.6" customHeight="1" hidden="1">
      <c r="A15" s="25" t="s">
        <v>4598</v>
      </c>
      <c r="B15" s="96" t="str">
        <f>IF($A15="","",VLOOKUP($A15,'MÃ HH'!$A$1:$C$1879,2,0))</f>
        <v>CAM NAVEL AC GREEN MAFA 40 - 15KG</v>
      </c>
      <c r="C15" s="96" t="e">
        <f>IF($A15="","",VLOOKUP($A15,'MÃ HH'!$A$1:$C$215,3,0))</f>
        <v>#N/A</v>
      </c>
      <c r="D15" s="94">
        <f>VLOOKUP(A15,'[1]TỔNG HỢP'!$A:$N,14,0)</f>
        <v>26</v>
      </c>
      <c r="E15" s="97">
        <f>SUMIF('NHẬP HÀNG'!$D:$D,A15,'NHẬP HÀNG'!$H:$H)</f>
        <v>0</v>
      </c>
      <c r="F15" s="97">
        <f>SUMIF('NHẬP HÀNG'!D:D,A15,'NHẬP HÀNG'!I:I)</f>
        <v>0</v>
      </c>
      <c r="G15" s="97">
        <f>SUMIF('NHẬP HÀNG'!D:D,A15,'NHẬP HÀNG'!J:J)</f>
        <v>0</v>
      </c>
      <c r="H15" s="97">
        <f>SUMIF('NHẬP HÀNG'!D:D,A15,'NHẬP HÀNG'!K:K)</f>
        <v>0</v>
      </c>
      <c r="I15" s="97">
        <f>SUMIF('NHẬP HÀNG'!D:D,A15,'NHẬP HÀNG'!M:M)</f>
        <v>0</v>
      </c>
      <c r="J15" s="97">
        <f>SUMIF('NHẬP HÀNG'!D:D,A15,'NHẬP HÀNG'!N:N)</f>
        <v>0</v>
      </c>
      <c r="K15" s="97">
        <f>SUMIF('NHẬP HÀNG'!D:D,A15,'NHẬP HÀNG'!L:L)</f>
        <v>0</v>
      </c>
      <c r="L15" s="97">
        <f>SUMIF('XUẤT HÀNG'!D:D,A15,'XUẤT HÀNG'!G:G)</f>
        <v>0</v>
      </c>
      <c r="M15" s="97">
        <f>SUMIF('XUẤT HÀNG'!D:D,A15,'XUẤT HÀNG'!H:H)</f>
        <v>0</v>
      </c>
      <c r="N15" s="94">
        <f t="shared" si="3" ref="N15:N16">D15+E15+F15+G15+H15+I15++J15-L15-M15+K15</f>
        <v>26</v>
      </c>
      <c r="O15" s="106"/>
      <c r="Q15" s="127">
        <f t="shared" si="4" ref="Q15:Q16">+N15-O15-P15</f>
        <v>26</v>
      </c>
      <c r="R15" s="209" t="s">
        <v>5129</v>
      </c>
      <c r="S15" s="86" t="str">
        <f t="shared" si="5" ref="S15:S16">IF(ABS(D15)+ABS(E15)+ABS(F15)+ABS(J15)+ABS(L15)+ABS(O15)+ABS(P15)+ABS(M15)+ABS(N15)+ABS(Q15)=0,"NOT OK","OK")</f>
        <v>OK</v>
      </c>
    </row>
    <row r="16" spans="1:19" ht="33.6" customHeight="1" hidden="1">
      <c r="A16" s="25" t="s">
        <v>4600</v>
      </c>
      <c r="B16" s="96" t="str">
        <f>IF($A16="","",VLOOKUP($A16,'MÃ HH'!$A$1:$C$1879,2,0))</f>
        <v>CAM NAVEL AC GREEN MAFA 48 - 15KG</v>
      </c>
      <c r="C16" s="96" t="e">
        <f>IF($A16="","",VLOOKUP($A16,'MÃ HH'!$A$1:$C$215,3,0))</f>
        <v>#N/A</v>
      </c>
      <c r="D16" s="94">
        <f>VLOOKUP(A16,'[1]TỔNG HỢP'!$A:$N,14,0)</f>
        <v>-25</v>
      </c>
      <c r="E16" s="97">
        <f>SUMIF('NHẬP HÀNG'!$D:$D,A16,'NHẬP HÀNG'!$H:$H)</f>
        <v>0</v>
      </c>
      <c r="F16" s="97">
        <f>SUMIF('NHẬP HÀNG'!D:D,A16,'NHẬP HÀNG'!I:I)</f>
        <v>0</v>
      </c>
      <c r="G16" s="97">
        <f>SUMIF('NHẬP HÀNG'!D:D,A16,'NHẬP HÀNG'!J:J)</f>
        <v>0</v>
      </c>
      <c r="H16" s="97">
        <f>SUMIF('NHẬP HÀNG'!D:D,A16,'NHẬP HÀNG'!K:K)</f>
        <v>0</v>
      </c>
      <c r="I16" s="97">
        <f>SUMIF('NHẬP HÀNG'!D:D,A16,'NHẬP HÀNG'!M:M)</f>
        <v>0</v>
      </c>
      <c r="J16" s="97">
        <f>SUMIF('NHẬP HÀNG'!D:D,A16,'NHẬP HÀNG'!N:N)</f>
        <v>0</v>
      </c>
      <c r="K16" s="97">
        <f>SUMIF('NHẬP HÀNG'!D:D,A16,'NHẬP HÀNG'!L:L)</f>
        <v>0</v>
      </c>
      <c r="L16" s="97">
        <f>SUMIF('XUẤT HÀNG'!D:D,A16,'XUẤT HÀNG'!G:G)</f>
        <v>0</v>
      </c>
      <c r="M16" s="97">
        <f>SUMIF('XUẤT HÀNG'!D:D,A16,'XUẤT HÀNG'!H:H)</f>
        <v>0</v>
      </c>
      <c r="N16" s="94">
        <f t="shared" si="3"/>
        <v>-25</v>
      </c>
      <c r="O16" s="106">
        <f>2+4</f>
        <v>6</v>
      </c>
      <c r="Q16" s="127">
        <f t="shared" si="4"/>
        <v>-31</v>
      </c>
      <c r="R16" s="210"/>
      <c r="S16" s="86" t="str">
        <f t="shared" si="5"/>
        <v>OK</v>
      </c>
    </row>
    <row r="17" spans="1:19" ht="33.75" customHeight="1" hidden="1">
      <c r="A17" s="28" t="s">
        <v>4562</v>
      </c>
      <c r="B17" s="96" t="str">
        <f>IF($A17="","",VLOOKUP($A17,'MÃ HH'!$A$1:$C$1879,2,0))</f>
        <v>CAM CARA GENESIS MAFA 40  - 16KG</v>
      </c>
      <c r="C17" s="96" t="e">
        <f>IF($A17="","",VLOOKUP($A17,'MÃ HH'!$A$1:$C$215,3,0))</f>
        <v>#N/A</v>
      </c>
      <c r="D17" s="94">
        <f>VLOOKUP(A17,'[1]TỔNG HỢP'!$A:$N,14,0)</f>
        <v>0</v>
      </c>
      <c r="E17" s="97">
        <f>SUMIF('NHẬP HÀNG'!$D:$D,A17,'NHẬP HÀNG'!$H:$H)</f>
        <v>0</v>
      </c>
      <c r="F17" s="97">
        <f>SUMIF('NHẬP HÀNG'!D:D,A17,'NHẬP HÀNG'!I:I)</f>
        <v>0</v>
      </c>
      <c r="G17" s="97">
        <f>SUMIF('NHẬP HÀNG'!D:D,A17,'NHẬP HÀNG'!J:J)</f>
        <v>0</v>
      </c>
      <c r="H17" s="97">
        <f>SUMIF('NHẬP HÀNG'!D:D,A17,'NHẬP HÀNG'!K:K)</f>
        <v>0</v>
      </c>
      <c r="I17" s="97">
        <f>SUMIF('NHẬP HÀNG'!D:D,A17,'NHẬP HÀNG'!M:M)</f>
        <v>0</v>
      </c>
      <c r="J17" s="97">
        <f>SUMIF('NHẬP HÀNG'!D:D,A17,'NHẬP HÀNG'!N:N)</f>
        <v>0</v>
      </c>
      <c r="K17" s="97">
        <f>SUMIF('NHẬP HÀNG'!D:D,A17,'NHẬP HÀNG'!L:L)</f>
        <v>0</v>
      </c>
      <c r="L17" s="97">
        <f>SUMIF('XUẤT HÀNG'!D:D,A17,'XUẤT HÀNG'!G:G)</f>
        <v>0</v>
      </c>
      <c r="M17" s="97">
        <f>SUMIF('XUẤT HÀNG'!D:D,A17,'XUẤT HÀNG'!H:H)</f>
        <v>0</v>
      </c>
      <c r="N17" s="94">
        <f t="shared" si="0"/>
        <v>0</v>
      </c>
      <c r="O17" s="106"/>
      <c r="Q17" s="109">
        <f t="shared" si="1"/>
        <v>0</v>
      </c>
      <c r="R17" s="48"/>
      <c r="S17" s="86" t="str">
        <f t="shared" si="2"/>
        <v>NOT OK</v>
      </c>
    </row>
    <row r="18" spans="1:19" ht="33.75" customHeight="1" hidden="1">
      <c r="A18" s="28" t="s">
        <v>4564</v>
      </c>
      <c r="B18" s="96" t="str">
        <f>IF($A18="","",VLOOKUP($A18,'MÃ HH'!$A$1:$C$1879,2,0))</f>
        <v>CAM CARA GENESIS MAFA 48  - 16KG</v>
      </c>
      <c r="C18" s="96" t="e">
        <f>IF($A18="","",VLOOKUP($A18,'MÃ HH'!$A$1:$C$215,3,0))</f>
        <v>#N/A</v>
      </c>
      <c r="D18" s="94">
        <f>VLOOKUP(A18,'[1]TỔNG HỢP'!$A:$N,14,0)</f>
        <v>0</v>
      </c>
      <c r="E18" s="97">
        <f>SUMIF('NHẬP HÀNG'!$D:$D,A18,'NHẬP HÀNG'!$H:$H)</f>
        <v>0</v>
      </c>
      <c r="F18" s="97">
        <f>SUMIF('NHẬP HÀNG'!D:D,A18,'NHẬP HÀNG'!I:I)</f>
        <v>0</v>
      </c>
      <c r="G18" s="97">
        <f>SUMIF('NHẬP HÀNG'!D:D,A18,'NHẬP HÀNG'!J:J)</f>
        <v>0</v>
      </c>
      <c r="H18" s="97">
        <f>SUMIF('NHẬP HÀNG'!D:D,A18,'NHẬP HÀNG'!K:K)</f>
        <v>0</v>
      </c>
      <c r="I18" s="97">
        <f>SUMIF('NHẬP HÀNG'!D:D,A18,'NHẬP HÀNG'!M:M)</f>
        <v>0</v>
      </c>
      <c r="J18" s="97">
        <f>SUMIF('NHẬP HÀNG'!D:D,A18,'NHẬP HÀNG'!N:N)</f>
        <v>0</v>
      </c>
      <c r="K18" s="97">
        <f>SUMIF('NHẬP HÀNG'!D:D,A18,'NHẬP HÀNG'!L:L)</f>
        <v>0</v>
      </c>
      <c r="L18" s="97">
        <f>SUMIF('XUẤT HÀNG'!D:D,A18,'XUẤT HÀNG'!G:G)</f>
        <v>0</v>
      </c>
      <c r="M18" s="97">
        <f>SUMIF('XUẤT HÀNG'!D:D,A18,'XUẤT HÀNG'!H:H)</f>
        <v>0</v>
      </c>
      <c r="N18" s="94">
        <f t="shared" si="0"/>
        <v>0</v>
      </c>
      <c r="O18" s="106"/>
      <c r="Q18" s="113">
        <f t="shared" si="1"/>
        <v>0</v>
      </c>
      <c r="R18" s="114" t="s">
        <v>4745</v>
      </c>
      <c r="S18" s="86" t="str">
        <f t="shared" si="2"/>
        <v>NOT OK</v>
      </c>
    </row>
    <row r="19" spans="1:19" ht="33.75" customHeight="1" hidden="1">
      <c r="A19" s="25" t="s">
        <v>4490</v>
      </c>
      <c r="B19" s="96" t="str">
        <f>IF($A19="","",VLOOKUP($A19,'MÃ HH'!$A$1:$C$1879,2,0))</f>
        <v>CAM AI CẬP GREEN MOVE 40 - 14KG</v>
      </c>
      <c r="C19" s="96" t="e">
        <f>IF($A19="","",VLOOKUP($A19,'MÃ HH'!$A$1:$C$215,3,0))</f>
        <v>#N/A</v>
      </c>
      <c r="D19" s="94">
        <f>VLOOKUP(A19,'[1]TỔNG HỢP'!$A:$N,14,0)</f>
        <v>0</v>
      </c>
      <c r="E19" s="97">
        <f>SUMIF('NHẬP HÀNG'!$D:$D,A19,'NHẬP HÀNG'!$H:$H)</f>
        <v>0</v>
      </c>
      <c r="F19" s="97">
        <f>SUMIF('NHẬP HÀNG'!D:D,A19,'NHẬP HÀNG'!I:I)</f>
        <v>0</v>
      </c>
      <c r="G19" s="97">
        <f>SUMIF('NHẬP HÀNG'!D:D,A19,'NHẬP HÀNG'!J:J)</f>
        <v>0</v>
      </c>
      <c r="H19" s="97">
        <f>SUMIF('NHẬP HÀNG'!D:D,A19,'NHẬP HÀNG'!K:K)</f>
        <v>0</v>
      </c>
      <c r="I19" s="97">
        <f>SUMIF('NHẬP HÀNG'!D:D,A19,'NHẬP HÀNG'!M:M)</f>
        <v>0</v>
      </c>
      <c r="J19" s="97">
        <f>SUMIF('NHẬP HÀNG'!D:D,A19,'NHẬP HÀNG'!N:N)</f>
        <v>0</v>
      </c>
      <c r="K19" s="97">
        <f>SUMIF('NHẬP HÀNG'!D:D,A19,'NHẬP HÀNG'!L:L)</f>
        <v>0</v>
      </c>
      <c r="L19" s="97">
        <f>SUMIF('XUẤT HÀNG'!D:D,A19,'XUẤT HÀNG'!G:G)</f>
        <v>0</v>
      </c>
      <c r="M19" s="97">
        <f>SUMIF('XUẤT HÀNG'!D:D,A19,'XUẤT HÀNG'!H:H)</f>
        <v>0</v>
      </c>
      <c r="N19" s="94">
        <f t="shared" si="0"/>
        <v>0</v>
      </c>
      <c r="O19" s="106"/>
      <c r="Q19" s="109">
        <f t="shared" si="1"/>
        <v>0</v>
      </c>
      <c r="R19" s="48"/>
      <c r="S19" s="86" t="str">
        <f t="shared" si="2"/>
        <v>NOT OK</v>
      </c>
    </row>
    <row r="20" spans="1:19" ht="33.6" customHeight="1" hidden="1">
      <c r="A20" s="25" t="s">
        <v>4492</v>
      </c>
      <c r="B20" s="96" t="str">
        <f>IF($A20="","",VLOOKUP($A20,'MÃ HH'!$A$1:$C$1879,2,0))</f>
        <v>CAM AI CẬP GREEN MOVE 48 - 14KG</v>
      </c>
      <c r="C20" s="96" t="e">
        <f>IF($A20="","",VLOOKUP($A20,'MÃ HH'!$A$1:$C$215,3,0))</f>
        <v>#N/A</v>
      </c>
      <c r="D20" s="94">
        <f>VLOOKUP(A20,'[1]TỔNG HỢP'!$A:$N,14,0)</f>
        <v>0</v>
      </c>
      <c r="E20" s="97">
        <f>SUMIF('NHẬP HÀNG'!$D:$D,A20,'NHẬP HÀNG'!$H:$H)</f>
        <v>0</v>
      </c>
      <c r="F20" s="97">
        <f>SUMIF('NHẬP HÀNG'!D:D,A20,'NHẬP HÀNG'!I:I)</f>
        <v>0</v>
      </c>
      <c r="G20" s="97">
        <f>SUMIF('NHẬP HÀNG'!D:D,A20,'NHẬP HÀNG'!J:J)</f>
        <v>0</v>
      </c>
      <c r="H20" s="97">
        <f>SUMIF('NHẬP HÀNG'!D:D,A20,'NHẬP HÀNG'!K:K)</f>
        <v>0</v>
      </c>
      <c r="I20" s="97">
        <f>SUMIF('NHẬP HÀNG'!D:D,A20,'NHẬP HÀNG'!M:M)</f>
        <v>0</v>
      </c>
      <c r="J20" s="97">
        <f>SUMIF('NHẬP HÀNG'!D:D,A20,'NHẬP HÀNG'!N:N)</f>
        <v>0</v>
      </c>
      <c r="K20" s="97">
        <f>SUMIF('NHẬP HÀNG'!D:D,A20,'NHẬP HÀNG'!L:L)</f>
        <v>0</v>
      </c>
      <c r="L20" s="97">
        <f>SUMIF('XUẤT HÀNG'!D:D,A20,'XUẤT HÀNG'!G:G)</f>
        <v>0</v>
      </c>
      <c r="M20" s="97">
        <f>SUMIF('XUẤT HÀNG'!D:D,A20,'XUẤT HÀNG'!H:H)</f>
        <v>0</v>
      </c>
      <c r="N20" s="94">
        <f t="shared" si="0"/>
        <v>0</v>
      </c>
      <c r="O20" s="106"/>
      <c r="Q20" s="109">
        <f t="shared" si="1"/>
        <v>0</v>
      </c>
      <c r="R20" s="211" t="s">
        <v>4746</v>
      </c>
      <c r="S20" s="86" t="str">
        <f t="shared" si="2"/>
        <v>NOT OK</v>
      </c>
    </row>
    <row r="21" spans="1:19" ht="33.75" customHeight="1" hidden="1">
      <c r="A21" s="25" t="s">
        <v>4494</v>
      </c>
      <c r="B21" s="96" t="str">
        <f>IF($A21="","",VLOOKUP($A21,'MÃ HH'!$A$1:$C$1879,2,0))</f>
        <v>CAM AI CẬP GREEN MOVE 56 -14KG</v>
      </c>
      <c r="C21" s="96" t="e">
        <f>IF($A21="","",VLOOKUP($A21,'MÃ HH'!$A$1:$C$215,3,0))</f>
        <v>#N/A</v>
      </c>
      <c r="D21" s="94">
        <f>VLOOKUP(A21,'[1]TỔNG HỢP'!$A:$N,14,0)</f>
        <v>5</v>
      </c>
      <c r="E21" s="97">
        <f>SUMIF('NHẬP HÀNG'!$D:$D,A21,'NHẬP HÀNG'!$H:$H)</f>
        <v>0</v>
      </c>
      <c r="F21" s="97">
        <f>SUMIF('NHẬP HÀNG'!D:D,A21,'NHẬP HÀNG'!I:I)</f>
        <v>0</v>
      </c>
      <c r="G21" s="97">
        <f>SUMIF('NHẬP HÀNG'!D:D,A21,'NHẬP HÀNG'!J:J)</f>
        <v>0</v>
      </c>
      <c r="H21" s="97">
        <f>SUMIF('NHẬP HÀNG'!D:D,A21,'NHẬP HÀNG'!K:K)</f>
        <v>0</v>
      </c>
      <c r="I21" s="97">
        <f>SUMIF('NHẬP HÀNG'!D:D,A21,'NHẬP HÀNG'!M:M)</f>
        <v>0</v>
      </c>
      <c r="J21" s="97">
        <f>SUMIF('NHẬP HÀNG'!D:D,A21,'NHẬP HÀNG'!N:N)</f>
        <v>0</v>
      </c>
      <c r="K21" s="97">
        <f>SUMIF('NHẬP HÀNG'!D:D,A21,'NHẬP HÀNG'!L:L)</f>
        <v>0</v>
      </c>
      <c r="L21" s="97">
        <f>SUMIF('XUẤT HÀNG'!D:D,A21,'XUẤT HÀNG'!G:G)</f>
        <v>0</v>
      </c>
      <c r="M21" s="97">
        <f>SUMIF('XUẤT HÀNG'!D:D,A21,'XUẤT HÀNG'!H:H)</f>
        <v>0</v>
      </c>
      <c r="N21" s="94">
        <f t="shared" si="0"/>
        <v>5</v>
      </c>
      <c r="O21" s="106">
        <v>5</v>
      </c>
      <c r="Q21" s="109">
        <f t="shared" si="1"/>
        <v>0</v>
      </c>
      <c r="R21" s="212"/>
      <c r="S21" s="86" t="str">
        <f t="shared" si="2"/>
        <v>OK</v>
      </c>
    </row>
    <row r="22" spans="1:19" ht="33.75" customHeight="1" hidden="1">
      <c r="A22" s="25" t="s">
        <v>4530</v>
      </c>
      <c r="B22" s="96" t="str">
        <f>IF($A22="","",VLOOKUP($A22,'MÃ HH'!$A$1:$C$1879,2,0))</f>
        <v>CAM AI CẬP GREEN MOVE LẪN SIZE -14KG</v>
      </c>
      <c r="C22" s="96" t="e">
        <f>IF($A22="","",VLOOKUP($A22,'MÃ HH'!$A$1:$C$215,3,0))</f>
        <v>#N/A</v>
      </c>
      <c r="D22" s="94">
        <f>VLOOKUP(A22,'[1]TỔNG HỢP'!$A:$N,14,0)</f>
        <v>0</v>
      </c>
      <c r="E22" s="97">
        <f>SUMIF('NHẬP HÀNG'!$D:$D,A22,'NHẬP HÀNG'!$H:$H)</f>
        <v>0</v>
      </c>
      <c r="F22" s="97">
        <f>SUMIF('NHẬP HÀNG'!D:D,A22,'NHẬP HÀNG'!I:I)</f>
        <v>0</v>
      </c>
      <c r="G22" s="97">
        <f>SUMIF('NHẬP HÀNG'!D:D,A22,'NHẬP HÀNG'!J:J)</f>
        <v>0</v>
      </c>
      <c r="H22" s="97">
        <f>SUMIF('NHẬP HÀNG'!D:D,A22,'NHẬP HÀNG'!K:K)</f>
        <v>0</v>
      </c>
      <c r="I22" s="97">
        <f>SUMIF('NHẬP HÀNG'!D:D,A22,'NHẬP HÀNG'!M:M)</f>
        <v>0</v>
      </c>
      <c r="J22" s="97">
        <f>SUMIF('NHẬP HÀNG'!D:D,A22,'NHẬP HÀNG'!N:N)</f>
        <v>0</v>
      </c>
      <c r="K22" s="97">
        <f>SUMIF('NHẬP HÀNG'!D:D,A22,'NHẬP HÀNG'!L:L)</f>
        <v>0</v>
      </c>
      <c r="L22" s="97">
        <f>SUMIF('XUẤT HÀNG'!D:D,A22,'XUẤT HÀNG'!G:G)</f>
        <v>0</v>
      </c>
      <c r="M22" s="97">
        <f>SUMIF('XUẤT HÀNG'!D:D,A22,'XUẤT HÀNG'!H:H)</f>
        <v>0</v>
      </c>
      <c r="N22" s="94">
        <f t="shared" si="6" ref="N22:N29">D22+E22+F22+G22+H22+I22++J22-L22-M22+K22</f>
        <v>0</v>
      </c>
      <c r="O22" s="106"/>
      <c r="Q22" s="109">
        <f t="shared" si="7" ref="Q22:Q29">+N22-O22-P22</f>
        <v>0</v>
      </c>
      <c r="R22" s="48"/>
      <c r="S22" s="86" t="str">
        <f t="shared" si="8" ref="S22:S29">IF(ABS(D22)+ABS(E22)+ABS(F22)+ABS(J22)+ABS(L22)+ABS(O22)+ABS(P22)+ABS(M22)+ABS(N22)+ABS(Q22)=0,"NOT OK","OK")</f>
        <v>NOT OK</v>
      </c>
    </row>
    <row r="23" spans="1:19" ht="33.75" customHeight="1" hidden="1">
      <c r="A23" s="25" t="s">
        <v>4612</v>
      </c>
      <c r="B23" s="96" t="str">
        <f>IF($A23="","",VLOOKUP($A23,'MÃ HH'!$A$1:$C$1879,2,0))</f>
        <v>CAM AIR CHIEF 48 -20KG</v>
      </c>
      <c r="C23" s="96" t="e">
        <f>IF($A23="","",VLOOKUP($A23,'MÃ HH'!$A$1:$C$215,3,0))</f>
        <v>#N/A</v>
      </c>
      <c r="D23" s="94">
        <f>VLOOKUP(A23,'[1]TỔNG HỢP'!$A:$N,14,0)</f>
        <v>0</v>
      </c>
      <c r="E23" s="97">
        <f>SUMIF('NHẬP HÀNG'!$D:$D,A23,'NHẬP HÀNG'!$H:$H)</f>
        <v>0</v>
      </c>
      <c r="F23" s="97">
        <f>SUMIF('NHẬP HÀNG'!D:D,A23,'NHẬP HÀNG'!I:I)</f>
        <v>0</v>
      </c>
      <c r="G23" s="97">
        <f>SUMIF('NHẬP HÀNG'!D:D,A23,'NHẬP HÀNG'!J:J)</f>
        <v>0</v>
      </c>
      <c r="H23" s="97">
        <f>SUMIF('NHẬP HÀNG'!D:D,A23,'NHẬP HÀNG'!K:K)</f>
        <v>0</v>
      </c>
      <c r="I23" s="97">
        <f>SUMIF('NHẬP HÀNG'!D:D,A23,'NHẬP HÀNG'!M:M)</f>
        <v>0</v>
      </c>
      <c r="J23" s="97">
        <f>SUMIF('NHẬP HÀNG'!D:D,A23,'NHẬP HÀNG'!N:N)</f>
        <v>0</v>
      </c>
      <c r="K23" s="97">
        <f>SUMIF('NHẬP HÀNG'!D:D,A23,'NHẬP HÀNG'!L:L)</f>
        <v>0</v>
      </c>
      <c r="L23" s="97">
        <f>SUMIF('XUẤT HÀNG'!D:D,A23,'XUẤT HÀNG'!G:G)</f>
        <v>0</v>
      </c>
      <c r="M23" s="97">
        <f>SUMIF('XUẤT HÀNG'!D:D,A23,'XUẤT HÀNG'!H:H)</f>
        <v>0</v>
      </c>
      <c r="N23" s="94">
        <f t="shared" si="6"/>
        <v>0</v>
      </c>
      <c r="O23" s="106"/>
      <c r="Q23" s="109">
        <f t="shared" si="7"/>
        <v>0</v>
      </c>
      <c r="R23" s="48"/>
      <c r="S23" s="86" t="str">
        <f t="shared" si="8"/>
        <v>NOT OK</v>
      </c>
    </row>
    <row r="24" spans="1:19" ht="33.75" customHeight="1" hidden="1">
      <c r="A24" s="25" t="s">
        <v>4005</v>
      </c>
      <c r="B24" s="96" t="str">
        <f>IF($A24="","",VLOOKUP($A24,'MÃ HH'!$A$1:$C$1879,2,0))</f>
        <v>CAM SUNKIST 113 -19KG</v>
      </c>
      <c r="C24" s="96" t="e">
        <f>IF($A24="","",VLOOKUP($A24,'MÃ HH'!$A$1:$C$215,3,0))</f>
        <v>#N/A</v>
      </c>
      <c r="D24" s="94">
        <f>VLOOKUP(A24,'[1]TỔNG HỢP'!$A:$N,14,0)</f>
        <v>0</v>
      </c>
      <c r="E24" s="97">
        <f>SUMIF('NHẬP HÀNG'!$D:$D,A24,'NHẬP HÀNG'!$H:$H)</f>
        <v>0</v>
      </c>
      <c r="F24" s="97">
        <f>SUMIF('NHẬP HÀNG'!D:D,A24,'NHẬP HÀNG'!I:I)</f>
        <v>0</v>
      </c>
      <c r="G24" s="97">
        <f>SUMIF('NHẬP HÀNG'!D:D,A24,'NHẬP HÀNG'!J:J)</f>
        <v>0</v>
      </c>
      <c r="H24" s="97">
        <f>SUMIF('NHẬP HÀNG'!D:D,A24,'NHẬP HÀNG'!K:K)</f>
        <v>0</v>
      </c>
      <c r="I24" s="97">
        <f>SUMIF('NHẬP HÀNG'!D:D,A24,'NHẬP HÀNG'!M:M)</f>
        <v>0</v>
      </c>
      <c r="J24" s="97">
        <f>SUMIF('NHẬP HÀNG'!D:D,A24,'NHẬP HÀNG'!N:N)</f>
        <v>0</v>
      </c>
      <c r="K24" s="97">
        <f>SUMIF('NHẬP HÀNG'!D:D,A24,'NHẬP HÀNG'!L:L)</f>
        <v>0</v>
      </c>
      <c r="L24" s="97">
        <f>SUMIF('XUẤT HÀNG'!D:D,A24,'XUẤT HÀNG'!G:G)</f>
        <v>0</v>
      </c>
      <c r="M24" s="97">
        <f>SUMIF('XUẤT HÀNG'!D:D,A24,'XUẤT HÀNG'!H:H)</f>
        <v>0</v>
      </c>
      <c r="N24" s="94">
        <f t="shared" si="6"/>
        <v>0</v>
      </c>
      <c r="O24" s="106"/>
      <c r="Q24" s="109">
        <f t="shared" si="7"/>
        <v>0</v>
      </c>
      <c r="R24" s="48"/>
      <c r="S24" s="86" t="str">
        <f t="shared" si="8"/>
        <v>NOT OK</v>
      </c>
    </row>
    <row r="25" spans="1:19" ht="33.75" customHeight="1" hidden="1">
      <c r="A25" s="31" t="s">
        <v>3305</v>
      </c>
      <c r="B25" s="98" t="str">
        <f>IF($A25="","",VLOOKUP($A25,'MÃ HH'!$A$1:$C$215,2,0))</f>
        <v>CAM AI CẬP NILE 42- 15KG</v>
      </c>
      <c r="C25" s="96" t="str">
        <f>IF($A25="","",VLOOKUP($A25,'MÃ HH'!$A$1:$C$215,3,0))</f>
        <v>Thùng</v>
      </c>
      <c r="D25" s="94">
        <f>VLOOKUP(A25,'[1]TỔNG HỢP'!$A:$N,14,0)</f>
        <v>0</v>
      </c>
      <c r="E25" s="97">
        <f>SUMIF('NHẬP HÀNG'!$D:$D,A25,'NHẬP HÀNG'!$H:$H)</f>
        <v>0</v>
      </c>
      <c r="F25" s="97">
        <f>SUMIF('NHẬP HÀNG'!D:D,A25,'NHẬP HÀNG'!I:I)</f>
        <v>0</v>
      </c>
      <c r="G25" s="97">
        <f>SUMIF('NHẬP HÀNG'!D:D,A25,'NHẬP HÀNG'!J:J)</f>
        <v>0</v>
      </c>
      <c r="H25" s="97">
        <f>SUMIF('NHẬP HÀNG'!D:D,A25,'NHẬP HÀNG'!K:K)</f>
        <v>0</v>
      </c>
      <c r="I25" s="97">
        <f>SUMIF('NHẬP HÀNG'!D:D,A25,'NHẬP HÀNG'!M:M)</f>
        <v>0</v>
      </c>
      <c r="J25" s="97">
        <f>SUMIF('NHẬP HÀNG'!D:D,A25,'NHẬP HÀNG'!N:N)</f>
        <v>0</v>
      </c>
      <c r="K25" s="97">
        <f>SUMIF('NHẬP HÀNG'!D:D,A25,'NHẬP HÀNG'!L:L)</f>
        <v>0</v>
      </c>
      <c r="L25" s="97">
        <f>SUMIF('XUẤT HÀNG'!D:D,A25,'XUẤT HÀNG'!G:G)</f>
        <v>0</v>
      </c>
      <c r="M25" s="97">
        <f>SUMIF('XUẤT HÀNG'!D:D,A25,'XUẤT HÀNG'!H:H)</f>
        <v>0</v>
      </c>
      <c r="N25" s="94">
        <f t="shared" si="6"/>
        <v>0</v>
      </c>
      <c r="O25" s="106"/>
      <c r="Q25" s="109">
        <f t="shared" si="7"/>
        <v>0</v>
      </c>
      <c r="R25" s="48"/>
      <c r="S25" s="86" t="str">
        <f t="shared" si="8"/>
        <v>NOT OK</v>
      </c>
    </row>
    <row r="26" spans="1:19" s="83" customFormat="1" ht="33.75" customHeight="1" hidden="1">
      <c r="A26" s="31" t="s">
        <v>3307</v>
      </c>
      <c r="B26" s="96" t="str">
        <f>IF($A26="","",VLOOKUP($A26,'MÃ HH'!$A$1:$C$215,2,0))</f>
        <v>CAM AI CẬP NILE 48- 15KG</v>
      </c>
      <c r="C26" s="96" t="str">
        <f>IF($A26="","",VLOOKUP($A26,'MÃ HH'!$A$1:$C$215,3,0))</f>
        <v>Thùng</v>
      </c>
      <c r="D26" s="94">
        <f>VLOOKUP(A26,'[1]TỔNG HỢP'!$A:$N,14,0)</f>
        <v>0</v>
      </c>
      <c r="E26" s="97">
        <f>SUMIF('NHẬP HÀNG'!$D:$D,A26,'NHẬP HÀNG'!$H:$H)</f>
        <v>0</v>
      </c>
      <c r="F26" s="97">
        <f>SUMIF('NHẬP HÀNG'!D:D,A26,'NHẬP HÀNG'!I:I)</f>
        <v>0</v>
      </c>
      <c r="G26" s="97">
        <f>SUMIF('NHẬP HÀNG'!D:D,A26,'NHẬP HÀNG'!J:J)</f>
        <v>0</v>
      </c>
      <c r="H26" s="97">
        <f>SUMIF('NHẬP HÀNG'!D:D,A26,'NHẬP HÀNG'!K:K)</f>
        <v>0</v>
      </c>
      <c r="I26" s="97">
        <f>SUMIF('NHẬP HÀNG'!D:D,A26,'NHẬP HÀNG'!M:M)</f>
        <v>0</v>
      </c>
      <c r="J26" s="97">
        <f>SUMIF('NHẬP HÀNG'!D:D,A26,'NHẬP HÀNG'!N:N)</f>
        <v>0</v>
      </c>
      <c r="K26" s="97">
        <f>SUMIF('NHẬP HÀNG'!D:D,A26,'NHẬP HÀNG'!L:L)</f>
        <v>0</v>
      </c>
      <c r="L26" s="97">
        <f>SUMIF('XUẤT HÀNG'!D:D,A26,'XUẤT HÀNG'!G:G)</f>
        <v>0</v>
      </c>
      <c r="M26" s="97">
        <f>SUMIF('XUẤT HÀNG'!D:D,A26,'XUẤT HÀNG'!H:H)</f>
        <v>0</v>
      </c>
      <c r="N26" s="94">
        <f t="shared" si="6"/>
        <v>0</v>
      </c>
      <c r="O26" s="106"/>
      <c r="P26" s="90"/>
      <c r="Q26" s="109">
        <f t="shared" si="7"/>
        <v>0</v>
      </c>
      <c r="R26" s="48"/>
      <c r="S26" s="86" t="str">
        <f t="shared" si="8"/>
        <v>NOT OK</v>
      </c>
    </row>
    <row r="27" spans="1:19" ht="33.75" customHeight="1" hidden="1">
      <c r="A27" s="31" t="s">
        <v>3309</v>
      </c>
      <c r="B27" s="96" t="str">
        <f>IF($A27="","",VLOOKUP($A27,'MÃ HH'!$A$1:$C$215,2,0))</f>
        <v>CAM AI CẬP NILE 56- 15KG</v>
      </c>
      <c r="C27" s="96" t="str">
        <f>IF($A27="","",VLOOKUP($A27,'MÃ HH'!$A$1:$C$215,3,0))</f>
        <v>Thùng</v>
      </c>
      <c r="D27" s="94">
        <f>VLOOKUP(A27,'[1]TỔNG HỢP'!$A:$N,14,0)</f>
        <v>0</v>
      </c>
      <c r="E27" s="97">
        <f>SUMIF('NHẬP HÀNG'!$D:$D,A27,'NHẬP HÀNG'!$H:$H)</f>
        <v>0</v>
      </c>
      <c r="F27" s="97">
        <f>SUMIF('NHẬP HÀNG'!D:D,A27,'NHẬP HÀNG'!I:I)</f>
        <v>0</v>
      </c>
      <c r="G27" s="97">
        <f>SUMIF('NHẬP HÀNG'!D:D,A27,'NHẬP HÀNG'!J:J)</f>
        <v>0</v>
      </c>
      <c r="H27" s="97">
        <f>SUMIF('NHẬP HÀNG'!D:D,A27,'NHẬP HÀNG'!K:K)</f>
        <v>0</v>
      </c>
      <c r="I27" s="97">
        <f>SUMIF('NHẬP HÀNG'!D:D,A27,'NHẬP HÀNG'!M:M)</f>
        <v>0</v>
      </c>
      <c r="J27" s="97">
        <f>SUMIF('NHẬP HÀNG'!D:D,A27,'NHẬP HÀNG'!N:N)</f>
        <v>0</v>
      </c>
      <c r="K27" s="97">
        <f>SUMIF('NHẬP HÀNG'!D:D,A27,'NHẬP HÀNG'!L:L)</f>
        <v>0</v>
      </c>
      <c r="L27" s="97">
        <f>SUMIF('XUẤT HÀNG'!D:D,A27,'XUẤT HÀNG'!G:G)</f>
        <v>0</v>
      </c>
      <c r="M27" s="97">
        <f>SUMIF('XUẤT HÀNG'!D:D,A27,'XUẤT HÀNG'!H:H)</f>
        <v>0</v>
      </c>
      <c r="N27" s="94">
        <f t="shared" si="6"/>
        <v>0</v>
      </c>
      <c r="O27" s="106"/>
      <c r="Q27" s="109">
        <f t="shared" si="7"/>
        <v>0</v>
      </c>
      <c r="R27" s="48"/>
      <c r="S27" s="86" t="str">
        <f t="shared" si="8"/>
        <v>NOT OK</v>
      </c>
    </row>
    <row r="28" spans="1:25" s="0" customFormat="1" ht="33.75" customHeight="1" hidden="1">
      <c r="A28" s="25" t="s">
        <v>4654</v>
      </c>
      <c r="B28" s="96" t="str">
        <f>IF($A28="","",VLOOKUP($A28,'MÃ HH'!$A$1:$C$2497,2,0))</f>
        <v>CAM AI CẬP MAFA 40 -15KG</v>
      </c>
      <c r="C28" s="96" t="e">
        <f>IF($A28="","",VLOOKUP($A28,'MÃ HH'!$A$1:$C$215,3,0))</f>
        <v>#N/A</v>
      </c>
      <c r="D28" s="94">
        <f>VLOOKUP(A28,'[1]TỔNG HỢP'!$A:$N,14,0)</f>
        <v>6</v>
      </c>
      <c r="E28" s="97">
        <f>SUMIF('NHẬP HÀNG'!$D:$D,A28,'NHẬP HÀNG'!$H:$H)</f>
        <v>0</v>
      </c>
      <c r="F28" s="97">
        <f>SUMIF('NHẬP HÀNG'!D:D,A28,'NHẬP HÀNG'!I:I)</f>
        <v>0</v>
      </c>
      <c r="G28" s="97">
        <f>SUMIF('NHẬP HÀNG'!D:D,A28,'NHẬP HÀNG'!J:J)</f>
        <v>0</v>
      </c>
      <c r="H28" s="97">
        <f>SUMIF('NHẬP HÀNG'!D:D,A28,'NHẬP HÀNG'!K:K)</f>
        <v>0</v>
      </c>
      <c r="I28" s="97">
        <f>SUMIF('NHẬP HÀNG'!D:D,A28,'NHẬP HÀNG'!M:M)</f>
        <v>0</v>
      </c>
      <c r="J28" s="97">
        <f>SUMIF('NHẬP HÀNG'!D:D,A28,'NHẬP HÀNG'!N:N)</f>
        <v>1</v>
      </c>
      <c r="K28" s="97">
        <f>SUMIF('NHẬP HÀNG'!D:D,A28,'NHẬP HÀNG'!L:L)</f>
        <v>0</v>
      </c>
      <c r="L28" s="97">
        <f>SUMIF('XUẤT HÀNG'!D:D,A28,'XUẤT HÀNG'!G:G)</f>
        <v>0</v>
      </c>
      <c r="M28" s="97">
        <f>SUMIF('XUẤT HÀNG'!D:D,A28,'XUẤT HÀNG'!H:H)</f>
        <v>0</v>
      </c>
      <c r="N28" s="94">
        <f t="shared" si="6"/>
        <v>7</v>
      </c>
      <c r="O28" s="106">
        <v>1</v>
      </c>
      <c r="P28" s="90"/>
      <c r="Q28" s="127">
        <f t="shared" si="7"/>
        <v>6</v>
      </c>
      <c r="R28" s="213" t="s">
        <v>5130</v>
      </c>
      <c r="S28" s="86" t="str">
        <f t="shared" si="8"/>
        <v>OK</v>
      </c>
      <c r="T28" s="86"/>
      <c r="U28" s="86"/>
      <c r="V28" s="86"/>
      <c r="W28" s="86"/>
      <c r="X28" s="86"/>
      <c r="Y28" s="86"/>
    </row>
    <row r="29" spans="1:25" s="0" customFormat="1" ht="33.75" customHeight="1" hidden="1">
      <c r="A29" s="25" t="s">
        <v>4656</v>
      </c>
      <c r="B29" s="96" t="str">
        <f>IF($A29="","",VLOOKUP($A29,'MÃ HH'!$A$1:$C$2497,2,0))</f>
        <v>CAM AI CẬP MAFA 48 -15KG</v>
      </c>
      <c r="C29" s="96" t="e">
        <f>IF($A29="","",VLOOKUP($A29,'MÃ HH'!$A$1:$C$215,3,0))</f>
        <v>#N/A</v>
      </c>
      <c r="D29" s="94">
        <f>VLOOKUP(A29,'[1]TỔNG HỢP'!$A:$N,14,0)</f>
        <v>-5</v>
      </c>
      <c r="E29" s="97">
        <f>SUMIF('NHẬP HÀNG'!$D:$D,A29,'NHẬP HÀNG'!$H:$H)</f>
        <v>0</v>
      </c>
      <c r="F29" s="97">
        <f>SUMIF('NHẬP HÀNG'!D:D,A29,'NHẬP HÀNG'!I:I)</f>
        <v>0</v>
      </c>
      <c r="G29" s="97">
        <f>SUMIF('NHẬP HÀNG'!D:D,A29,'NHẬP HÀNG'!J:J)</f>
        <v>0</v>
      </c>
      <c r="H29" s="97">
        <f>SUMIF('NHẬP HÀNG'!D:D,A29,'NHẬP HÀNG'!K:K)</f>
        <v>0</v>
      </c>
      <c r="I29" s="97">
        <f>SUMIF('NHẬP HÀNG'!D:D,A29,'NHẬP HÀNG'!M:M)</f>
        <v>0</v>
      </c>
      <c r="J29" s="97">
        <f>SUMIF('NHẬP HÀNG'!D:D,A29,'NHẬP HÀNG'!N:N)</f>
        <v>1</v>
      </c>
      <c r="K29" s="97">
        <f>SUMIF('NHẬP HÀNG'!D:D,A29,'NHẬP HÀNG'!L:L)</f>
        <v>0</v>
      </c>
      <c r="L29" s="97">
        <f>SUMIF('XUẤT HÀNG'!D:D,A29,'XUẤT HÀNG'!G:G)</f>
        <v>0</v>
      </c>
      <c r="M29" s="97">
        <f>SUMIF('XUẤT HÀNG'!D:D,A29,'XUẤT HÀNG'!H:H)</f>
        <v>0</v>
      </c>
      <c r="N29" s="94">
        <f t="shared" si="6"/>
        <v>-4</v>
      </c>
      <c r="O29" s="106"/>
      <c r="P29" s="90"/>
      <c r="Q29" s="127">
        <f t="shared" si="7"/>
        <v>-4</v>
      </c>
      <c r="R29" s="213"/>
      <c r="S29" s="86" t="str">
        <f t="shared" si="8"/>
        <v>OK</v>
      </c>
      <c r="T29" s="86"/>
      <c r="U29" s="86"/>
      <c r="V29" s="86"/>
      <c r="W29" s="86"/>
      <c r="X29" s="86"/>
      <c r="Y29" s="86"/>
    </row>
    <row r="30" spans="1:19" s="84" customFormat="1" ht="33.75" customHeight="1" hidden="1">
      <c r="A30" s="99" t="s">
        <v>3668</v>
      </c>
      <c r="B30" s="98" t="str">
        <f>IF($A30="","",VLOOKUP($A30,'MÃ HH'!$A$1:$C$215,2,0))</f>
        <v xml:space="preserve">CAM ÚC 40 NAVEL </v>
      </c>
      <c r="C30" s="98" t="str">
        <f>IF($A30="","",VLOOKUP($A30,'MÃ HH'!$A$1:$C$215,3,0))</f>
        <v>Thùng</v>
      </c>
      <c r="D30" s="94">
        <f>VLOOKUP(A30,'[1]TỔNG HỢP'!$A:$N,14,0)</f>
        <v>0</v>
      </c>
      <c r="E30" s="97">
        <f>SUMIF('NHẬP HÀNG'!$D:$D,A30,'NHẬP HÀNG'!$H:$H)</f>
        <v>0</v>
      </c>
      <c r="F30" s="97">
        <f>SUMIF('NHẬP HÀNG'!D:D,A30,'NHẬP HÀNG'!I:I)</f>
        <v>0</v>
      </c>
      <c r="G30" s="97">
        <f>SUMIF('NHẬP HÀNG'!D:D,A30,'NHẬP HÀNG'!J:J)</f>
        <v>0</v>
      </c>
      <c r="H30" s="97">
        <f>SUMIF('NHẬP HÀNG'!D:D,A30,'NHẬP HÀNG'!K:K)</f>
        <v>0</v>
      </c>
      <c r="I30" s="97">
        <f>SUMIF('NHẬP HÀNG'!D:D,A30,'NHẬP HÀNG'!M:M)</f>
        <v>0</v>
      </c>
      <c r="J30" s="97">
        <f>SUMIF('NHẬP HÀNG'!D:D,A30,'NHẬP HÀNG'!N:N)</f>
        <v>0</v>
      </c>
      <c r="K30" s="97">
        <f>SUMIF('NHẬP HÀNG'!D:D,A30,'NHẬP HÀNG'!L:L)</f>
        <v>0</v>
      </c>
      <c r="L30" s="97">
        <f>SUMIF('XUẤT HÀNG'!D:D,A30,'XUẤT HÀNG'!G:G)</f>
        <v>0</v>
      </c>
      <c r="M30" s="97">
        <f>SUMIF('XUẤT HÀNG'!D:D,A30,'XUẤT HÀNG'!H:H)</f>
        <v>0</v>
      </c>
      <c r="N30" s="94">
        <f t="shared" si="9" ref="N30:N92">D30+E30+F30+G30+H30+I30++J30-L30-M30+K30</f>
        <v>0</v>
      </c>
      <c r="O30" s="106"/>
      <c r="P30" s="107"/>
      <c r="Q30" s="109">
        <f t="shared" si="10" ref="Q30:Q92">+N30-O30-P30</f>
        <v>0</v>
      </c>
      <c r="R30" s="48"/>
      <c r="S30" s="86" t="str">
        <f t="shared" si="11" ref="S30:S92">IF(ABS(D30)+ABS(E30)+ABS(F30)+ABS(J30)+ABS(L30)+ABS(O30)+ABS(P30)+ABS(M30)+ABS(N30)+ABS(Q30)=0,"NOT OK","OK")</f>
        <v>NOT OK</v>
      </c>
    </row>
    <row r="31" spans="1:19" s="85" customFormat="1" ht="33.75" customHeight="1" hidden="1">
      <c r="A31" s="99" t="s">
        <v>3670</v>
      </c>
      <c r="B31" s="98" t="str">
        <f>IF($A31="","",VLOOKUP($A31,'MÃ HH'!$A$1:$C$215,2,0))</f>
        <v>CAM ÚC 45 NAVEL</v>
      </c>
      <c r="C31" s="98" t="str">
        <f>IF($A31="","",VLOOKUP($A31,'MÃ HH'!$A$1:$C$215,3,0))</f>
        <v>Thùng</v>
      </c>
      <c r="D31" s="94">
        <f>VLOOKUP(A31,'[1]TỔNG HỢP'!$A:$N,14,0)</f>
        <v>0</v>
      </c>
      <c r="E31" s="97">
        <f>SUMIF('NHẬP HÀNG'!$D:$D,A31,'NHẬP HÀNG'!$H:$H)</f>
        <v>0</v>
      </c>
      <c r="F31" s="97">
        <f>SUMIF('NHẬP HÀNG'!D:D,A31,'NHẬP HÀNG'!I:I)</f>
        <v>0</v>
      </c>
      <c r="G31" s="97">
        <f>SUMIF('NHẬP HÀNG'!D:D,A31,'NHẬP HÀNG'!J:J)</f>
        <v>0</v>
      </c>
      <c r="H31" s="97">
        <f>SUMIF('NHẬP HÀNG'!D:D,A31,'NHẬP HÀNG'!K:K)</f>
        <v>0</v>
      </c>
      <c r="I31" s="97">
        <f>SUMIF('NHẬP HÀNG'!D:D,A31,'NHẬP HÀNG'!M:M)</f>
        <v>0</v>
      </c>
      <c r="J31" s="97">
        <f>SUMIF('NHẬP HÀNG'!D:D,A31,'NHẬP HÀNG'!N:N)</f>
        <v>0</v>
      </c>
      <c r="K31" s="97">
        <f>SUMIF('NHẬP HÀNG'!D:D,A31,'NHẬP HÀNG'!L:L)</f>
        <v>0</v>
      </c>
      <c r="L31" s="97">
        <f>SUMIF('XUẤT HÀNG'!D:D,A31,'XUẤT HÀNG'!G:G)</f>
        <v>0</v>
      </c>
      <c r="M31" s="97">
        <f>SUMIF('XUẤT HÀNG'!D:D,A31,'XUẤT HÀNG'!H:H)</f>
        <v>0</v>
      </c>
      <c r="N31" s="94">
        <f t="shared" si="9"/>
        <v>0</v>
      </c>
      <c r="O31" s="106"/>
      <c r="P31" s="107"/>
      <c r="Q31" s="109">
        <f t="shared" si="10"/>
        <v>0</v>
      </c>
      <c r="R31" s="48"/>
      <c r="S31" s="86" t="str">
        <f t="shared" si="11"/>
        <v>NOT OK</v>
      </c>
    </row>
    <row r="32" spans="1:19" s="85" customFormat="1" ht="33.75" customHeight="1" hidden="1">
      <c r="A32" s="99" t="s">
        <v>4165</v>
      </c>
      <c r="B32" s="98" t="str">
        <f>IF($A32="","",VLOOKUP($A32,'MÃ HH'!$A$1:$C$2179,2,0))</f>
        <v>CAM ÚC 48 NAVEL</v>
      </c>
      <c r="C32" s="98" t="e">
        <f>IF($A32="","",VLOOKUP($A32,'MÃ HH'!$A$1:$C$215,3,0))</f>
        <v>#N/A</v>
      </c>
      <c r="D32" s="94">
        <f>VLOOKUP(A32,'[1]TỔNG HỢP'!$A:$N,14,0)</f>
        <v>0</v>
      </c>
      <c r="E32" s="97">
        <f>SUMIF('NHẬP HÀNG'!$D:$D,A32,'NHẬP HÀNG'!$H:$H)</f>
        <v>0</v>
      </c>
      <c r="F32" s="97">
        <f>SUMIF('NHẬP HÀNG'!D:D,A32,'NHẬP HÀNG'!I:I)</f>
        <v>0</v>
      </c>
      <c r="G32" s="97">
        <f>SUMIF('NHẬP HÀNG'!D:D,A32,'NHẬP HÀNG'!J:J)</f>
        <v>0</v>
      </c>
      <c r="H32" s="97">
        <f>SUMIF('NHẬP HÀNG'!D:D,A32,'NHẬP HÀNG'!K:K)</f>
        <v>0</v>
      </c>
      <c r="I32" s="97">
        <f>SUMIF('NHẬP HÀNG'!D:D,A32,'NHẬP HÀNG'!M:M)</f>
        <v>0</v>
      </c>
      <c r="J32" s="97">
        <f>SUMIF('NHẬP HÀNG'!D:D,A32,'NHẬP HÀNG'!N:N)</f>
        <v>0</v>
      </c>
      <c r="K32" s="97">
        <f>SUMIF('NHẬP HÀNG'!D:D,A32,'NHẬP HÀNG'!L:L)</f>
        <v>0</v>
      </c>
      <c r="L32" s="97">
        <f>SUMIF('XUẤT HÀNG'!D:D,A32,'XUẤT HÀNG'!G:G)</f>
        <v>0</v>
      </c>
      <c r="M32" s="97">
        <f>SUMIF('XUẤT HÀNG'!D:D,A32,'XUẤT HÀNG'!H:H)</f>
        <v>0</v>
      </c>
      <c r="N32" s="94">
        <f t="shared" si="9"/>
        <v>0</v>
      </c>
      <c r="O32" s="106"/>
      <c r="P32" s="107"/>
      <c r="Q32" s="109">
        <f t="shared" si="10"/>
        <v>0</v>
      </c>
      <c r="R32" s="48"/>
      <c r="S32" s="86" t="str">
        <f t="shared" si="11"/>
        <v>NOT OK</v>
      </c>
    </row>
    <row r="33" spans="1:19" s="84" customFormat="1" ht="33.75" customHeight="1" hidden="1">
      <c r="A33" s="99" t="s">
        <v>3672</v>
      </c>
      <c r="B33" s="98" t="str">
        <f>IF($A33="","",VLOOKUP($A33,'MÃ HH'!$A$1:$C$215,2,0))</f>
        <v>CAM ÚC 55 NAVEL</v>
      </c>
      <c r="C33" s="98" t="str">
        <f>IF($A33="","",VLOOKUP($A33,'MÃ HH'!$A$1:$C$215,3,0))</f>
        <v>Thùng</v>
      </c>
      <c r="D33" s="94">
        <f>VLOOKUP(A33,'[1]TỔNG HỢP'!$A:$N,14,0)</f>
        <v>0</v>
      </c>
      <c r="E33" s="97">
        <f>SUMIF('NHẬP HÀNG'!$D:$D,A33,'NHẬP HÀNG'!$H:$H)</f>
        <v>0</v>
      </c>
      <c r="F33" s="97">
        <f>SUMIF('NHẬP HÀNG'!D:D,A33,'NHẬP HÀNG'!I:I)</f>
        <v>0</v>
      </c>
      <c r="G33" s="97">
        <f>SUMIF('NHẬP HÀNG'!D:D,A33,'NHẬP HÀNG'!J:J)</f>
        <v>0</v>
      </c>
      <c r="H33" s="97">
        <f>SUMIF('NHẬP HÀNG'!D:D,A33,'NHẬP HÀNG'!K:K)</f>
        <v>0</v>
      </c>
      <c r="I33" s="97">
        <f>SUMIF('NHẬP HÀNG'!D:D,A33,'NHẬP HÀNG'!M:M)</f>
        <v>0</v>
      </c>
      <c r="J33" s="97">
        <f>SUMIF('NHẬP HÀNG'!D:D,A33,'NHẬP HÀNG'!N:N)</f>
        <v>0</v>
      </c>
      <c r="K33" s="97">
        <f>SUMIF('NHẬP HÀNG'!D:D,A33,'NHẬP HÀNG'!L:L)</f>
        <v>0</v>
      </c>
      <c r="L33" s="97">
        <f>SUMIF('XUẤT HÀNG'!D:D,A33,'XUẤT HÀNG'!G:G)</f>
        <v>0</v>
      </c>
      <c r="M33" s="97">
        <f>SUMIF('XUẤT HÀNG'!D:D,A33,'XUẤT HÀNG'!H:H)</f>
        <v>0</v>
      </c>
      <c r="N33" s="94">
        <f t="shared" si="9"/>
        <v>0</v>
      </c>
      <c r="O33" s="106"/>
      <c r="P33" s="107"/>
      <c r="Q33" s="109">
        <f t="shared" si="10"/>
        <v>0</v>
      </c>
      <c r="R33" s="48"/>
      <c r="S33" s="86" t="str">
        <f t="shared" si="11"/>
        <v>NOT OK</v>
      </c>
    </row>
    <row r="34" spans="1:19" s="85" customFormat="1" ht="33.75" customHeight="1" hidden="1">
      <c r="A34" s="41" t="s">
        <v>3311</v>
      </c>
      <c r="B34" s="98" t="str">
        <f>IF($A34="","",VLOOKUP($A34,'MÃ HH'!$A$1:$C$215,2,0))</f>
        <v>CAM CARA ÚC MFC 32 - 10KG</v>
      </c>
      <c r="C34" s="98" t="str">
        <f>IF($A34="","",VLOOKUP($A34,'MÃ HH'!$A$1:$C$215,3,0))</f>
        <v>Thùng</v>
      </c>
      <c r="D34" s="94">
        <f>VLOOKUP(A34,'[1]TỔNG HỢP'!$A:$N,14,0)</f>
        <v>0</v>
      </c>
      <c r="E34" s="97">
        <f>SUMIF('NHẬP HÀNG'!$D:$D,A34,'NHẬP HÀNG'!$H:$H)</f>
        <v>0</v>
      </c>
      <c r="F34" s="97">
        <f>SUMIF('NHẬP HÀNG'!D:D,A34,'NHẬP HÀNG'!I:I)</f>
        <v>0</v>
      </c>
      <c r="G34" s="97">
        <f>SUMIF('NHẬP HÀNG'!D:D,A34,'NHẬP HÀNG'!J:J)</f>
        <v>0</v>
      </c>
      <c r="H34" s="97">
        <f>SUMIF('NHẬP HÀNG'!D:D,A34,'NHẬP HÀNG'!K:K)</f>
        <v>0</v>
      </c>
      <c r="I34" s="97">
        <f>SUMIF('NHẬP HÀNG'!D:D,A34,'NHẬP HÀNG'!M:M)</f>
        <v>0</v>
      </c>
      <c r="J34" s="97">
        <f>SUMIF('NHẬP HÀNG'!D:D,A34,'NHẬP HÀNG'!N:N)</f>
        <v>0</v>
      </c>
      <c r="K34" s="97">
        <f>SUMIF('NHẬP HÀNG'!D:D,A34,'NHẬP HÀNG'!L:L)</f>
        <v>0</v>
      </c>
      <c r="L34" s="97">
        <f>SUMIF('XUẤT HÀNG'!D:D,A34,'XUẤT HÀNG'!G:G)</f>
        <v>0</v>
      </c>
      <c r="M34" s="97">
        <f>SUMIF('XUẤT HÀNG'!D:D,A34,'XUẤT HÀNG'!H:H)</f>
        <v>0</v>
      </c>
      <c r="N34" s="94">
        <f t="shared" si="9"/>
        <v>0</v>
      </c>
      <c r="O34" s="106"/>
      <c r="P34" s="107"/>
      <c r="Q34" s="109">
        <f t="shared" si="10"/>
        <v>0</v>
      </c>
      <c r="R34" s="48"/>
      <c r="S34" s="86" t="str">
        <f t="shared" si="11"/>
        <v>NOT OK</v>
      </c>
    </row>
    <row r="35" spans="1:19" s="85" customFormat="1" ht="33.75" customHeight="1" hidden="1">
      <c r="A35" s="25" t="s">
        <v>3870</v>
      </c>
      <c r="B35" s="98" t="str">
        <f>IF($A35="","",VLOOKUP($A35,'MÃ HH'!$A$1:$C$1876,2,0))</f>
        <v>CAM ÚC TUMUT 56 -18KG</v>
      </c>
      <c r="C35" s="98" t="e">
        <f>IF($A35="","",VLOOKUP($A35,'MÃ HH'!$A$1:$C$215,3,0))</f>
        <v>#N/A</v>
      </c>
      <c r="D35" s="94">
        <f>VLOOKUP(A35,'[1]TỔNG HỢP'!$A:$N,14,0)</f>
        <v>0</v>
      </c>
      <c r="E35" s="97">
        <f>SUMIF('NHẬP HÀNG'!$D:$D,A35,'NHẬP HÀNG'!$H:$H)</f>
        <v>0</v>
      </c>
      <c r="F35" s="97">
        <f>SUMIF('NHẬP HÀNG'!D:D,A35,'NHẬP HÀNG'!I:I)</f>
        <v>0</v>
      </c>
      <c r="G35" s="97">
        <f>SUMIF('NHẬP HÀNG'!D:D,A35,'NHẬP HÀNG'!J:J)</f>
        <v>0</v>
      </c>
      <c r="H35" s="97">
        <f>SUMIF('NHẬP HÀNG'!D:D,A35,'NHẬP HÀNG'!K:K)</f>
        <v>0</v>
      </c>
      <c r="I35" s="97">
        <f>SUMIF('NHẬP HÀNG'!D:D,A35,'NHẬP HÀNG'!M:M)</f>
        <v>0</v>
      </c>
      <c r="J35" s="97">
        <f>SUMIF('NHẬP HÀNG'!D:D,A35,'NHẬP HÀNG'!N:N)</f>
        <v>0</v>
      </c>
      <c r="K35" s="97">
        <f>SUMIF('NHẬP HÀNG'!D:D,A35,'NHẬP HÀNG'!L:L)</f>
        <v>0</v>
      </c>
      <c r="L35" s="97">
        <f>SUMIF('XUẤT HÀNG'!D:D,A35,'XUẤT HÀNG'!G:G)</f>
        <v>0</v>
      </c>
      <c r="M35" s="97">
        <f>SUMIF('XUẤT HÀNG'!D:D,A35,'XUẤT HÀNG'!H:H)</f>
        <v>0</v>
      </c>
      <c r="N35" s="94">
        <f t="shared" si="9"/>
        <v>0</v>
      </c>
      <c r="O35" s="106"/>
      <c r="P35" s="107"/>
      <c r="Q35" s="109">
        <f t="shared" si="10"/>
        <v>0</v>
      </c>
      <c r="R35" s="48"/>
      <c r="S35" s="86" t="str">
        <f t="shared" si="11"/>
        <v>NOT OK</v>
      </c>
    </row>
    <row r="36" spans="1:19" s="85" customFormat="1" ht="33.75" customHeight="1" hidden="1">
      <c r="A36" s="41" t="s">
        <v>3313</v>
      </c>
      <c r="B36" s="98" t="str">
        <f>IF($A36="","",VLOOKUP($A36,'MÃ HH'!$A$1:$C$215,2,0))</f>
        <v>CAM CARA ÚC MFC 36  - 10KG</v>
      </c>
      <c r="C36" s="98" t="str">
        <f>IF($A36="","",VLOOKUP($A36,'MÃ HH'!$A$1:$C$215,3,0))</f>
        <v>Thùng</v>
      </c>
      <c r="D36" s="94">
        <f>VLOOKUP(A36,'[1]TỔNG HỢP'!$A:$N,14,0)</f>
        <v>0</v>
      </c>
      <c r="E36" s="97">
        <f>SUMIF('NHẬP HÀNG'!$D:$D,A36,'NHẬP HÀNG'!$H:$H)</f>
        <v>0</v>
      </c>
      <c r="F36" s="97">
        <f>SUMIF('NHẬP HÀNG'!D:D,A36,'NHẬP HÀNG'!I:I)</f>
        <v>0</v>
      </c>
      <c r="G36" s="97">
        <f>SUMIF('NHẬP HÀNG'!D:D,A36,'NHẬP HÀNG'!J:J)</f>
        <v>0</v>
      </c>
      <c r="H36" s="97">
        <f>SUMIF('NHẬP HÀNG'!D:D,A36,'NHẬP HÀNG'!K:K)</f>
        <v>0</v>
      </c>
      <c r="I36" s="97">
        <f>SUMIF('NHẬP HÀNG'!D:D,A36,'NHẬP HÀNG'!M:M)</f>
        <v>0</v>
      </c>
      <c r="J36" s="97">
        <f>SUMIF('NHẬP HÀNG'!D:D,A36,'NHẬP HÀNG'!N:N)</f>
        <v>0</v>
      </c>
      <c r="K36" s="97">
        <f>SUMIF('NHẬP HÀNG'!D:D,A36,'NHẬP HÀNG'!L:L)</f>
        <v>0</v>
      </c>
      <c r="L36" s="97">
        <f>SUMIF('XUẤT HÀNG'!D:D,A36,'XUẤT HÀNG'!G:G)</f>
        <v>0</v>
      </c>
      <c r="M36" s="97">
        <f>SUMIF('XUẤT HÀNG'!D:D,A36,'XUẤT HÀNG'!H:H)</f>
        <v>0</v>
      </c>
      <c r="N36" s="94">
        <f t="shared" si="9"/>
        <v>0</v>
      </c>
      <c r="O36" s="106"/>
      <c r="P36" s="107"/>
      <c r="Q36" s="109">
        <f t="shared" si="10"/>
        <v>0</v>
      </c>
      <c r="R36" s="48"/>
      <c r="S36" s="86" t="str">
        <f t="shared" si="11"/>
        <v>NOT OK</v>
      </c>
    </row>
    <row r="37" spans="1:19" s="85" customFormat="1" ht="33.75" customHeight="1" hidden="1">
      <c r="A37" s="41" t="s">
        <v>3315</v>
      </c>
      <c r="B37" s="98" t="str">
        <f>IF($A37="","",VLOOKUP($A37,'MÃ HH'!$A$1:$C$215,2,0))</f>
        <v>CAM CARA GENESIS CITRUS 45  - 16KG</v>
      </c>
      <c r="C37" s="98" t="str">
        <f>IF($A37="","",VLOOKUP($A37,'MÃ HH'!$A$1:$C$215,3,0))</f>
        <v>Thùng</v>
      </c>
      <c r="D37" s="94">
        <f>VLOOKUP(A37,'[1]TỔNG HỢP'!$A:$N,14,0)</f>
        <v>0</v>
      </c>
      <c r="E37" s="97">
        <f>SUMIF('NHẬP HÀNG'!$D:$D,A37,'NHẬP HÀNG'!$H:$H)</f>
        <v>0</v>
      </c>
      <c r="F37" s="97">
        <f>SUMIF('NHẬP HÀNG'!D:D,A37,'NHẬP HÀNG'!I:I)</f>
        <v>0</v>
      </c>
      <c r="G37" s="97">
        <f>SUMIF('NHẬP HÀNG'!D:D,A37,'NHẬP HÀNG'!J:J)</f>
        <v>0</v>
      </c>
      <c r="H37" s="97">
        <f>SUMIF('NHẬP HÀNG'!D:D,A37,'NHẬP HÀNG'!K:K)</f>
        <v>0</v>
      </c>
      <c r="I37" s="97">
        <f>SUMIF('NHẬP HÀNG'!D:D,A37,'NHẬP HÀNG'!M:M)</f>
        <v>0</v>
      </c>
      <c r="J37" s="97">
        <f>SUMIF('NHẬP HÀNG'!D:D,A37,'NHẬP HÀNG'!N:N)</f>
        <v>0</v>
      </c>
      <c r="K37" s="97">
        <f>SUMIF('NHẬP HÀNG'!D:D,A37,'NHẬP HÀNG'!L:L)</f>
        <v>0</v>
      </c>
      <c r="L37" s="97">
        <f>SUMIF('XUẤT HÀNG'!D:D,A37,'XUẤT HÀNG'!G:G)</f>
        <v>0</v>
      </c>
      <c r="M37" s="97">
        <f>SUMIF('XUẤT HÀNG'!D:D,A37,'XUẤT HÀNG'!H:H)</f>
        <v>0</v>
      </c>
      <c r="N37" s="94">
        <f t="shared" si="9"/>
        <v>0</v>
      </c>
      <c r="O37" s="106"/>
      <c r="P37" s="107"/>
      <c r="Q37" s="109">
        <f t="shared" si="10"/>
        <v>0</v>
      </c>
      <c r="R37" s="48"/>
      <c r="S37" s="86" t="str">
        <f t="shared" si="11"/>
        <v>NOT OK</v>
      </c>
    </row>
    <row r="38" spans="1:19" s="85" customFormat="1" ht="33.75" customHeight="1" hidden="1">
      <c r="A38" s="41" t="s">
        <v>3317</v>
      </c>
      <c r="B38" s="98" t="str">
        <f>IF($A38="","",VLOOKUP($A38,'MÃ HH'!$A$1:$C$215,2,0))</f>
        <v>CAM CARA GENESIS CITRUS 50  - 16KG</v>
      </c>
      <c r="C38" s="98" t="str">
        <f>IF($A38="","",VLOOKUP($A38,'MÃ HH'!$A$1:$C$215,3,0))</f>
        <v>Thùng</v>
      </c>
      <c r="D38" s="94">
        <f>VLOOKUP(A38,'[1]TỔNG HỢP'!$A:$N,14,0)</f>
        <v>0</v>
      </c>
      <c r="E38" s="97">
        <f>SUMIF('NHẬP HÀNG'!$D:$D,A38,'NHẬP HÀNG'!$H:$H)</f>
        <v>0</v>
      </c>
      <c r="F38" s="97">
        <f>SUMIF('NHẬP HÀNG'!D:D,A38,'NHẬP HÀNG'!I:I)</f>
        <v>0</v>
      </c>
      <c r="G38" s="97">
        <f>SUMIF('NHẬP HÀNG'!D:D,A38,'NHẬP HÀNG'!J:J)</f>
        <v>0</v>
      </c>
      <c r="H38" s="97">
        <f>SUMIF('NHẬP HÀNG'!D:D,A38,'NHẬP HÀNG'!K:K)</f>
        <v>0</v>
      </c>
      <c r="I38" s="97">
        <f>SUMIF('NHẬP HÀNG'!D:D,A38,'NHẬP HÀNG'!M:M)</f>
        <v>0</v>
      </c>
      <c r="J38" s="97">
        <f>SUMIF('NHẬP HÀNG'!D:D,A38,'NHẬP HÀNG'!N:N)</f>
        <v>0</v>
      </c>
      <c r="K38" s="97">
        <f>SUMIF('NHẬP HÀNG'!D:D,A38,'NHẬP HÀNG'!L:L)</f>
        <v>0</v>
      </c>
      <c r="L38" s="97">
        <f>SUMIF('XUẤT HÀNG'!D:D,A38,'XUẤT HÀNG'!G:G)</f>
        <v>0</v>
      </c>
      <c r="M38" s="97">
        <f>SUMIF('XUẤT HÀNG'!D:D,A38,'XUẤT HÀNG'!H:H)</f>
        <v>0</v>
      </c>
      <c r="N38" s="94">
        <f t="shared" si="9"/>
        <v>0</v>
      </c>
      <c r="O38" s="106"/>
      <c r="P38" s="107"/>
      <c r="Q38" s="109">
        <f t="shared" si="10"/>
        <v>0</v>
      </c>
      <c r="R38" s="48"/>
      <c r="S38" s="86" t="str">
        <f t="shared" si="11"/>
        <v>NOT OK</v>
      </c>
    </row>
    <row r="39" spans="1:19" s="85" customFormat="1" ht="33.75" customHeight="1" hidden="1">
      <c r="A39" s="99" t="s">
        <v>3666</v>
      </c>
      <c r="B39" s="98" t="str">
        <f>IF($A39="","",VLOOKUP($A39,'MÃ HH'!$A$1:$C$215,2,0))</f>
        <v>CAM ÚC GENESIS LẪN SZ</v>
      </c>
      <c r="C39" s="98" t="str">
        <f>IF($A39="","",VLOOKUP($A39,'MÃ HH'!$A$1:$C$215,3,0))</f>
        <v>Thùng</v>
      </c>
      <c r="D39" s="94">
        <f>VLOOKUP(A39,'[1]TỔNG HỢP'!$A:$N,14,0)</f>
        <v>0</v>
      </c>
      <c r="E39" s="97">
        <f>SUMIF('NHẬP HÀNG'!$D:$D,A39,'NHẬP HÀNG'!$H:$H)</f>
        <v>0</v>
      </c>
      <c r="F39" s="97">
        <f>SUMIF('NHẬP HÀNG'!D:D,A39,'NHẬP HÀNG'!I:I)</f>
        <v>0</v>
      </c>
      <c r="G39" s="97">
        <f>SUMIF('NHẬP HÀNG'!D:D,A39,'NHẬP HÀNG'!J:J)</f>
        <v>0</v>
      </c>
      <c r="H39" s="97">
        <f>SUMIF('NHẬP HÀNG'!D:D,A39,'NHẬP HÀNG'!K:K)</f>
        <v>0</v>
      </c>
      <c r="I39" s="97">
        <f>SUMIF('NHẬP HÀNG'!D:D,A39,'NHẬP HÀNG'!M:M)</f>
        <v>0</v>
      </c>
      <c r="J39" s="97">
        <f>SUMIF('NHẬP HÀNG'!D:D,A39,'NHẬP HÀNG'!N:N)</f>
        <v>0</v>
      </c>
      <c r="K39" s="97">
        <f>SUMIF('NHẬP HÀNG'!D:D,A39,'NHẬP HÀNG'!L:L)</f>
        <v>0</v>
      </c>
      <c r="L39" s="97">
        <f>SUMIF('XUẤT HÀNG'!D:D,A39,'XUẤT HÀNG'!G:G)</f>
        <v>0</v>
      </c>
      <c r="M39" s="97">
        <f>SUMIF('XUẤT HÀNG'!D:D,A39,'XUẤT HÀNG'!H:H)</f>
        <v>0</v>
      </c>
      <c r="N39" s="94">
        <f t="shared" si="9"/>
        <v>0</v>
      </c>
      <c r="O39" s="106"/>
      <c r="P39" s="107"/>
      <c r="Q39" s="109">
        <f t="shared" si="10"/>
        <v>0</v>
      </c>
      <c r="R39" s="48"/>
      <c r="S39" s="86" t="str">
        <f t="shared" si="11"/>
        <v>NOT OK</v>
      </c>
    </row>
    <row r="40" spans="1:19" s="85" customFormat="1" ht="33.75" customHeight="1" hidden="1">
      <c r="A40" s="41" t="s">
        <v>3319</v>
      </c>
      <c r="B40" s="98" t="str">
        <f>IF($A40="","",VLOOKUP($A40,'MÃ HH'!$A$1:$C$215,2,0))</f>
        <v>CAM ÚC MFC 40  -  16KG</v>
      </c>
      <c r="C40" s="98" t="str">
        <f>IF($A40="","",VLOOKUP($A40,'MÃ HH'!$A$1:$C$215,3,0))</f>
        <v>Thùng</v>
      </c>
      <c r="D40" s="94">
        <f>VLOOKUP(A40,'[1]TỔNG HỢP'!$A:$N,14,0)</f>
        <v>0</v>
      </c>
      <c r="E40" s="97">
        <f>SUMIF('NHẬP HÀNG'!$D:$D,A40,'NHẬP HÀNG'!$H:$H)</f>
        <v>0</v>
      </c>
      <c r="F40" s="97">
        <f>SUMIF('NHẬP HÀNG'!D:D,A40,'NHẬP HÀNG'!I:I)</f>
        <v>0</v>
      </c>
      <c r="G40" s="97">
        <f>SUMIF('NHẬP HÀNG'!D:D,A40,'NHẬP HÀNG'!J:J)</f>
        <v>0</v>
      </c>
      <c r="H40" s="97">
        <f>SUMIF('NHẬP HÀNG'!D:D,A40,'NHẬP HÀNG'!K:K)</f>
        <v>0</v>
      </c>
      <c r="I40" s="97">
        <f>SUMIF('NHẬP HÀNG'!D:D,A40,'NHẬP HÀNG'!M:M)</f>
        <v>0</v>
      </c>
      <c r="J40" s="97">
        <f>SUMIF('NHẬP HÀNG'!D:D,A40,'NHẬP HÀNG'!N:N)</f>
        <v>0</v>
      </c>
      <c r="K40" s="97">
        <f>SUMIF('NHẬP HÀNG'!D:D,A40,'NHẬP HÀNG'!L:L)</f>
        <v>0</v>
      </c>
      <c r="L40" s="97">
        <f>SUMIF('XUẤT HÀNG'!D:D,A40,'XUẤT HÀNG'!G:G)</f>
        <v>0</v>
      </c>
      <c r="M40" s="97">
        <f>SUMIF('XUẤT HÀNG'!D:D,A40,'XUẤT HÀNG'!H:H)</f>
        <v>0</v>
      </c>
      <c r="N40" s="94">
        <f t="shared" si="9"/>
        <v>0</v>
      </c>
      <c r="O40" s="106"/>
      <c r="P40" s="107"/>
      <c r="Q40" s="109">
        <f t="shared" si="10"/>
        <v>0</v>
      </c>
      <c r="R40" s="48"/>
      <c r="S40" s="86" t="str">
        <f t="shared" si="11"/>
        <v>NOT OK</v>
      </c>
    </row>
    <row r="41" spans="1:19" s="85" customFormat="1" ht="33.75" customHeight="1" hidden="1">
      <c r="A41" s="99" t="s">
        <v>3664</v>
      </c>
      <c r="B41" s="98" t="str">
        <f>IF($A41="","",VLOOKUP($A41,'MÃ HH'!$A$1:$C$215,2,0))</f>
        <v>CAM ÚC MFC LẪN SIZE</v>
      </c>
      <c r="C41" s="98" t="str">
        <f>IF($A41="","",VLOOKUP($A41,'MÃ HH'!$A$1:$C$215,3,0))</f>
        <v>Thùng</v>
      </c>
      <c r="D41" s="94">
        <f>VLOOKUP(A41,'[1]TỔNG HỢP'!$A:$N,14,0)</f>
        <v>0</v>
      </c>
      <c r="E41" s="97">
        <f>SUMIF('NHẬP HÀNG'!$D:$D,A41,'NHẬP HÀNG'!$H:$H)</f>
        <v>0</v>
      </c>
      <c r="F41" s="97">
        <f>SUMIF('NHẬP HÀNG'!D:D,A41,'NHẬP HÀNG'!I:I)</f>
        <v>0</v>
      </c>
      <c r="G41" s="97">
        <f>SUMIF('NHẬP HÀNG'!D:D,A41,'NHẬP HÀNG'!J:J)</f>
        <v>0</v>
      </c>
      <c r="H41" s="97">
        <f>SUMIF('NHẬP HÀNG'!D:D,A41,'NHẬP HÀNG'!K:K)</f>
        <v>0</v>
      </c>
      <c r="I41" s="97">
        <f>SUMIF('NHẬP HÀNG'!D:D,A41,'NHẬP HÀNG'!M:M)</f>
        <v>0</v>
      </c>
      <c r="J41" s="97">
        <f>SUMIF('NHẬP HÀNG'!D:D,A41,'NHẬP HÀNG'!N:N)</f>
        <v>0</v>
      </c>
      <c r="K41" s="97">
        <f>SUMIF('NHẬP HÀNG'!D:D,A41,'NHẬP HÀNG'!L:L)</f>
        <v>0</v>
      </c>
      <c r="L41" s="97">
        <f>SUMIF('XUẤT HÀNG'!D:D,A41,'XUẤT HÀNG'!G:G)</f>
        <v>0</v>
      </c>
      <c r="M41" s="97">
        <f>SUMIF('XUẤT HÀNG'!D:D,A41,'XUẤT HÀNG'!H:H)</f>
        <v>0</v>
      </c>
      <c r="N41" s="94">
        <f t="shared" si="9"/>
        <v>0</v>
      </c>
      <c r="O41" s="106"/>
      <c r="P41" s="107"/>
      <c r="Q41" s="109">
        <f t="shared" si="10"/>
        <v>0</v>
      </c>
      <c r="R41" s="48"/>
      <c r="S41" s="86" t="str">
        <f t="shared" si="11"/>
        <v>NOT OK</v>
      </c>
    </row>
    <row r="42" spans="1:19" s="85" customFormat="1" ht="34.15" customHeight="1" hidden="1">
      <c r="A42" s="100" t="s">
        <v>3736</v>
      </c>
      <c r="B42" s="98" t="str">
        <f>IF($A42="","",VLOOKUP($A42,'MÃ HH'!$A$1:$C$234,2,0))</f>
        <v>CAM ÚC MFC 50-16KG</v>
      </c>
      <c r="C42" s="98" t="e">
        <f>IF($A42="","",VLOOKUP($A42,'MÃ HH'!$A$1:$C$215,3,0))</f>
        <v>#N/A</v>
      </c>
      <c r="D42" s="94">
        <f>VLOOKUP(A42,'[1]TỔNG HỢP'!$A:$N,14,0)</f>
        <v>0</v>
      </c>
      <c r="E42" s="97">
        <f>SUMIF('NHẬP HÀNG'!$D:$D,A42,'NHẬP HÀNG'!$H:$H)</f>
        <v>0</v>
      </c>
      <c r="F42" s="97">
        <f>SUMIF('NHẬP HÀNG'!D:D,A42,'NHẬP HÀNG'!I:I)</f>
        <v>0</v>
      </c>
      <c r="G42" s="97">
        <f>SUMIF('NHẬP HÀNG'!D:D,A42,'NHẬP HÀNG'!J:J)</f>
        <v>0</v>
      </c>
      <c r="H42" s="97">
        <f>SUMIF('NHẬP HÀNG'!D:D,A42,'NHẬP HÀNG'!K:K)</f>
        <v>0</v>
      </c>
      <c r="I42" s="97">
        <f>SUMIF('NHẬP HÀNG'!D:D,A42,'NHẬP HÀNG'!M:M)</f>
        <v>0</v>
      </c>
      <c r="J42" s="97">
        <f>SUMIF('NHẬP HÀNG'!D:D,A42,'NHẬP HÀNG'!N:N)</f>
        <v>0</v>
      </c>
      <c r="K42" s="97">
        <f>SUMIF('NHẬP HÀNG'!D:D,A42,'NHẬP HÀNG'!L:L)</f>
        <v>0</v>
      </c>
      <c r="L42" s="97">
        <f>SUMIF('XUẤT HÀNG'!D:D,A42,'XUẤT HÀNG'!G:G)</f>
        <v>0</v>
      </c>
      <c r="M42" s="97">
        <f>SUMIF('XUẤT HÀNG'!D:D,A42,'XUẤT HÀNG'!H:H)</f>
        <v>0</v>
      </c>
      <c r="N42" s="94">
        <f t="shared" si="9"/>
        <v>0</v>
      </c>
      <c r="O42" s="106"/>
      <c r="P42" s="107"/>
      <c r="Q42" s="109">
        <f t="shared" si="10"/>
        <v>0</v>
      </c>
      <c r="R42" s="48"/>
      <c r="S42" s="86" t="str">
        <f t="shared" si="11"/>
        <v>NOT OK</v>
      </c>
    </row>
    <row r="43" spans="1:19" s="85" customFormat="1" ht="33.75" customHeight="1" hidden="1">
      <c r="A43" s="41" t="s">
        <v>3321</v>
      </c>
      <c r="B43" s="98" t="str">
        <f>IF($A43="","",VLOOKUP($A43,'MÃ HH'!$A$1:$C$215,2,0))</f>
        <v>CAM ÚC MFC 55-16KG</v>
      </c>
      <c r="C43" s="98" t="str">
        <f>IF($A43="","",VLOOKUP($A43,'MÃ HH'!$A$1:$C$215,3,0))</f>
        <v>Thùng</v>
      </c>
      <c r="D43" s="94">
        <f>VLOOKUP(A43,'[1]TỔNG HỢP'!$A:$N,14,0)</f>
        <v>0</v>
      </c>
      <c r="E43" s="97">
        <f>SUMIF('NHẬP HÀNG'!$D:$D,A43,'NHẬP HÀNG'!$H:$H)</f>
        <v>0</v>
      </c>
      <c r="F43" s="97">
        <f>SUMIF('NHẬP HÀNG'!D:D,A43,'NHẬP HÀNG'!I:I)</f>
        <v>0</v>
      </c>
      <c r="G43" s="97">
        <f>SUMIF('NHẬP HÀNG'!D:D,A43,'NHẬP HÀNG'!J:J)</f>
        <v>0</v>
      </c>
      <c r="H43" s="97">
        <f>SUMIF('NHẬP HÀNG'!D:D,A43,'NHẬP HÀNG'!K:K)</f>
        <v>0</v>
      </c>
      <c r="I43" s="97">
        <f>SUMIF('NHẬP HÀNG'!D:D,A43,'NHẬP HÀNG'!M:M)</f>
        <v>0</v>
      </c>
      <c r="J43" s="97">
        <f>SUMIF('NHẬP HÀNG'!D:D,A43,'NHẬP HÀNG'!N:N)</f>
        <v>0</v>
      </c>
      <c r="K43" s="97">
        <f>SUMIF('NHẬP HÀNG'!D:D,A43,'NHẬP HÀNG'!L:L)</f>
        <v>0</v>
      </c>
      <c r="L43" s="97">
        <f>SUMIF('XUẤT HÀNG'!D:D,A43,'XUẤT HÀNG'!G:G)</f>
        <v>0</v>
      </c>
      <c r="M43" s="97">
        <f>SUMIF('XUẤT HÀNG'!D:D,A43,'XUẤT HÀNG'!H:H)</f>
        <v>0</v>
      </c>
      <c r="N43" s="94">
        <f t="shared" si="9"/>
        <v>0</v>
      </c>
      <c r="O43" s="106"/>
      <c r="P43" s="107"/>
      <c r="Q43" s="115">
        <f t="shared" si="10"/>
        <v>0</v>
      </c>
      <c r="R43" s="116" t="s">
        <v>4747</v>
      </c>
      <c r="S43" s="86" t="str">
        <f t="shared" si="11"/>
        <v>NOT OK</v>
      </c>
    </row>
    <row r="44" spans="1:19" s="85" customFormat="1" ht="33.75" customHeight="1" hidden="1">
      <c r="A44" s="41" t="s">
        <v>4081</v>
      </c>
      <c r="B44" s="98" t="str">
        <f>IF($A44="","",VLOOKUP($A44,'MÃ HH'!$A$1:$C$2082,2,0))</f>
        <v>CAM ÚC NIPPY 40 - 18KG</v>
      </c>
      <c r="C44" s="98" t="e">
        <f>IF($A44="","",VLOOKUP($A44,'MÃ HH'!$A$1:$C$215,3,0))</f>
        <v>#N/A</v>
      </c>
      <c r="D44" s="94">
        <f>VLOOKUP(A44,'[1]TỔNG HỢP'!$A:$N,14,0)</f>
        <v>0</v>
      </c>
      <c r="E44" s="97">
        <f>SUMIF('NHẬP HÀNG'!$D:$D,A44,'NHẬP HÀNG'!$H:$H)</f>
        <v>0</v>
      </c>
      <c r="F44" s="97">
        <f>SUMIF('NHẬP HÀNG'!D:D,A44,'NHẬP HÀNG'!I:I)</f>
        <v>0</v>
      </c>
      <c r="G44" s="97">
        <f>SUMIF('NHẬP HÀNG'!D:D,A44,'NHẬP HÀNG'!J:J)</f>
        <v>0</v>
      </c>
      <c r="H44" s="97">
        <f>SUMIF('NHẬP HÀNG'!D:D,A44,'NHẬP HÀNG'!K:K)</f>
        <v>0</v>
      </c>
      <c r="I44" s="97">
        <f>SUMIF('NHẬP HÀNG'!D:D,A44,'NHẬP HÀNG'!M:M)</f>
        <v>0</v>
      </c>
      <c r="J44" s="97">
        <f>SUMIF('NHẬP HÀNG'!D:D,A44,'NHẬP HÀNG'!N:N)</f>
        <v>0</v>
      </c>
      <c r="K44" s="97">
        <f>SUMIF('NHẬP HÀNG'!D:D,A44,'NHẬP HÀNG'!L:L)</f>
        <v>0</v>
      </c>
      <c r="L44" s="97">
        <f>SUMIF('XUẤT HÀNG'!D:D,A44,'XUẤT HÀNG'!G:G)</f>
        <v>0</v>
      </c>
      <c r="M44" s="97">
        <f>SUMIF('XUẤT HÀNG'!D:D,A44,'XUẤT HÀNG'!H:H)</f>
        <v>0</v>
      </c>
      <c r="N44" s="94">
        <f t="shared" si="9"/>
        <v>0</v>
      </c>
      <c r="O44" s="106"/>
      <c r="P44" s="107"/>
      <c r="Q44" s="109">
        <f t="shared" si="10"/>
        <v>0</v>
      </c>
      <c r="R44" s="48"/>
      <c r="S44" s="86" t="str">
        <f t="shared" si="11"/>
        <v>NOT OK</v>
      </c>
    </row>
    <row r="45" spans="1:19" s="85" customFormat="1" ht="33.75" customHeight="1" hidden="1">
      <c r="A45" s="41" t="s">
        <v>3323</v>
      </c>
      <c r="B45" s="98" t="str">
        <f>IF($A45="","",VLOOKUP($A45,'MÃ HH'!$A$1:$C$215,2,0))</f>
        <v>CAM ÚC NIPPY 50 - 18KG</v>
      </c>
      <c r="C45" s="98" t="str">
        <f>IF($A45="","",VLOOKUP($A45,'MÃ HH'!$A$1:$C$215,3,0))</f>
        <v>Thùng</v>
      </c>
      <c r="D45" s="94">
        <f>VLOOKUP(A45,'[1]TỔNG HỢP'!$A:$N,14,0)</f>
        <v>3</v>
      </c>
      <c r="E45" s="97">
        <f>SUMIF('NHẬP HÀNG'!$D:$D,A45,'NHẬP HÀNG'!$H:$H)</f>
        <v>0</v>
      </c>
      <c r="F45" s="97">
        <f>SUMIF('NHẬP HÀNG'!D:D,A45,'NHẬP HÀNG'!I:I)</f>
        <v>0</v>
      </c>
      <c r="G45" s="97">
        <f>SUMIF('NHẬP HÀNG'!D:D,A45,'NHẬP HÀNG'!J:J)</f>
        <v>0</v>
      </c>
      <c r="H45" s="97">
        <f>SUMIF('NHẬP HÀNG'!D:D,A45,'NHẬP HÀNG'!K:K)</f>
        <v>0</v>
      </c>
      <c r="I45" s="97">
        <f>SUMIF('NHẬP HÀNG'!D:D,A45,'NHẬP HÀNG'!M:M)</f>
        <v>0</v>
      </c>
      <c r="J45" s="97">
        <f>SUMIF('NHẬP HÀNG'!D:D,A45,'NHẬP HÀNG'!N:N)</f>
        <v>0</v>
      </c>
      <c r="K45" s="97">
        <f>SUMIF('NHẬP HÀNG'!D:D,A45,'NHẬP HÀNG'!L:L)</f>
        <v>0</v>
      </c>
      <c r="L45" s="97">
        <f>SUMIF('XUẤT HÀNG'!D:D,A45,'XUẤT HÀNG'!G:G)</f>
        <v>0</v>
      </c>
      <c r="M45" s="97">
        <f>SUMIF('XUẤT HÀNG'!D:D,A45,'XUẤT HÀNG'!H:H)</f>
        <v>0</v>
      </c>
      <c r="N45" s="94">
        <f t="shared" si="9"/>
        <v>3</v>
      </c>
      <c r="O45" s="106">
        <v>3</v>
      </c>
      <c r="P45" s="107"/>
      <c r="Q45" s="109">
        <f t="shared" si="10"/>
        <v>0</v>
      </c>
      <c r="R45" s="48"/>
      <c r="S45" s="86" t="str">
        <f t="shared" si="11"/>
        <v>OK</v>
      </c>
    </row>
    <row r="46" spans="1:19" s="85" customFormat="1" ht="33.75" customHeight="1" hidden="1">
      <c r="A46" s="41" t="s">
        <v>3325</v>
      </c>
      <c r="B46" s="98" t="str">
        <f>IF($A46="","",VLOOKUP($A46,'MÃ HH'!$A$1:$C$215,2,0))</f>
        <v>CAM ÚC NIPPY 45 - 18KG</v>
      </c>
      <c r="C46" s="98" t="str">
        <f>IF($A46="","",VLOOKUP($A46,'MÃ HH'!$A$1:$C$215,3,0))</f>
        <v>Thùng</v>
      </c>
      <c r="D46" s="94">
        <f>VLOOKUP(A46,'[1]TỔNG HỢP'!$A:$N,14,0)</f>
        <v>0</v>
      </c>
      <c r="E46" s="97">
        <f>SUMIF('NHẬP HÀNG'!$D:$D,A46,'NHẬP HÀNG'!$H:$H)</f>
        <v>0</v>
      </c>
      <c r="F46" s="97">
        <f>SUMIF('NHẬP HÀNG'!D:D,A46,'NHẬP HÀNG'!I:I)</f>
        <v>0</v>
      </c>
      <c r="G46" s="97">
        <f>SUMIF('NHẬP HÀNG'!D:D,A46,'NHẬP HÀNG'!J:J)</f>
        <v>0</v>
      </c>
      <c r="H46" s="97">
        <f>SUMIF('NHẬP HÀNG'!D:D,A46,'NHẬP HÀNG'!K:K)</f>
        <v>0</v>
      </c>
      <c r="I46" s="97">
        <f>SUMIF('NHẬP HÀNG'!D:D,A46,'NHẬP HÀNG'!M:M)</f>
        <v>0</v>
      </c>
      <c r="J46" s="97">
        <f>SUMIF('NHẬP HÀNG'!D:D,A46,'NHẬP HÀNG'!N:N)</f>
        <v>0</v>
      </c>
      <c r="K46" s="97">
        <f>SUMIF('NHẬP HÀNG'!D:D,A46,'NHẬP HÀNG'!L:L)</f>
        <v>0</v>
      </c>
      <c r="L46" s="97">
        <f>SUMIF('XUẤT HÀNG'!D:D,A46,'XUẤT HÀNG'!G:G)</f>
        <v>0</v>
      </c>
      <c r="M46" s="97">
        <f>SUMIF('XUẤT HÀNG'!D:D,A46,'XUẤT HÀNG'!H:H)</f>
        <v>0</v>
      </c>
      <c r="N46" s="94">
        <f t="shared" si="9"/>
        <v>0</v>
      </c>
      <c r="O46" s="106"/>
      <c r="P46" s="107"/>
      <c r="Q46" s="109">
        <f t="shared" si="10"/>
        <v>0</v>
      </c>
      <c r="R46" s="48"/>
      <c r="S46" s="86" t="str">
        <f t="shared" si="11"/>
        <v>NOT OK</v>
      </c>
    </row>
    <row r="47" spans="1:19" s="85" customFormat="1" ht="33.75" customHeight="1" hidden="1">
      <c r="A47" s="101" t="s">
        <v>3654</v>
      </c>
      <c r="B47" s="98" t="str">
        <f>IF($A47="","",VLOOKUP($A47,'MÃ HH'!$A$1:$C$215,2,0))</f>
        <v>CAM ÚC VICTOR S45- 18KG</v>
      </c>
      <c r="C47" s="98" t="str">
        <f>IF($A47="","",VLOOKUP($A47,'MÃ HH'!$A$1:$C$215,3,0))</f>
        <v>Thùng</v>
      </c>
      <c r="D47" s="94">
        <f>VLOOKUP(A47,'[1]TỔNG HỢP'!$A:$N,14,0)</f>
        <v>0</v>
      </c>
      <c r="E47" s="97">
        <f>SUMIF('NHẬP HÀNG'!$D:$D,A47,'NHẬP HÀNG'!$H:$H)</f>
        <v>0</v>
      </c>
      <c r="F47" s="97">
        <f>SUMIF('NHẬP HÀNG'!D:D,A47,'NHẬP HÀNG'!I:I)</f>
        <v>0</v>
      </c>
      <c r="G47" s="97">
        <f>SUMIF('NHẬP HÀNG'!D:D,A47,'NHẬP HÀNG'!J:J)</f>
        <v>0</v>
      </c>
      <c r="H47" s="97">
        <f>SUMIF('NHẬP HÀNG'!D:D,A47,'NHẬP HÀNG'!K:K)</f>
        <v>0</v>
      </c>
      <c r="I47" s="97">
        <f>SUMIF('NHẬP HÀNG'!D:D,A47,'NHẬP HÀNG'!M:M)</f>
        <v>0</v>
      </c>
      <c r="J47" s="97">
        <f>SUMIF('NHẬP HÀNG'!D:D,A47,'NHẬP HÀNG'!N:N)</f>
        <v>0</v>
      </c>
      <c r="K47" s="97">
        <f>SUMIF('NHẬP HÀNG'!D:D,A47,'NHẬP HÀNG'!L:L)</f>
        <v>0</v>
      </c>
      <c r="L47" s="97">
        <f>SUMIF('XUẤT HÀNG'!D:D,A47,'XUẤT HÀNG'!G:G)</f>
        <v>0</v>
      </c>
      <c r="M47" s="97">
        <f>SUMIF('XUẤT HÀNG'!D:D,A47,'XUẤT HÀNG'!H:H)</f>
        <v>0</v>
      </c>
      <c r="N47" s="94">
        <f t="shared" si="9"/>
        <v>0</v>
      </c>
      <c r="O47" s="106"/>
      <c r="P47" s="107"/>
      <c r="Q47" s="109">
        <f t="shared" si="10"/>
        <v>0</v>
      </c>
      <c r="R47" s="48"/>
      <c r="S47" s="86" t="str">
        <f t="shared" si="11"/>
        <v>NOT OK</v>
      </c>
    </row>
    <row r="48" spans="1:19" s="85" customFormat="1" ht="33.75" customHeight="1" hidden="1">
      <c r="A48" s="39" t="s">
        <v>3916</v>
      </c>
      <c r="B48" s="98" t="str">
        <f>IF($A48="","",VLOOKUP($A48,'MÃ HH'!$A$1:$C$1879,2,0))</f>
        <v>CAM ÚC VICTOR S55 - 18KG</v>
      </c>
      <c r="C48" s="98" t="e">
        <f>IF($A48="","",VLOOKUP($A48,'MÃ HH'!$A$1:$C$215,3,0))</f>
        <v>#N/A</v>
      </c>
      <c r="D48" s="94">
        <f>VLOOKUP(A48,'[1]TỔNG HỢP'!$A:$N,14,0)</f>
        <v>0</v>
      </c>
      <c r="E48" s="97">
        <f>SUMIF('NHẬP HÀNG'!$D:$D,A48,'NHẬP HÀNG'!$H:$H)</f>
        <v>0</v>
      </c>
      <c r="F48" s="97">
        <f>SUMIF('NHẬP HÀNG'!D:D,A48,'NHẬP HÀNG'!I:I)</f>
        <v>0</v>
      </c>
      <c r="G48" s="97">
        <f>SUMIF('NHẬP HÀNG'!D:D,A48,'NHẬP HÀNG'!J:J)</f>
        <v>0</v>
      </c>
      <c r="H48" s="97">
        <f>SUMIF('NHẬP HÀNG'!D:D,A48,'NHẬP HÀNG'!K:K)</f>
        <v>0</v>
      </c>
      <c r="I48" s="97">
        <f>SUMIF('NHẬP HÀNG'!D:D,A48,'NHẬP HÀNG'!M:M)</f>
        <v>0</v>
      </c>
      <c r="J48" s="97">
        <f>SUMIF('NHẬP HÀNG'!D:D,A48,'NHẬP HÀNG'!N:N)</f>
        <v>0</v>
      </c>
      <c r="K48" s="97">
        <f>SUMIF('NHẬP HÀNG'!D:D,A48,'NHẬP HÀNG'!L:L)</f>
        <v>0</v>
      </c>
      <c r="L48" s="97">
        <f>SUMIF('XUẤT HÀNG'!D:D,A48,'XUẤT HÀNG'!G:G)</f>
        <v>0</v>
      </c>
      <c r="M48" s="97">
        <f>SUMIF('XUẤT HÀNG'!D:D,A48,'XUẤT HÀNG'!H:H)</f>
        <v>0</v>
      </c>
      <c r="N48" s="94">
        <f t="shared" si="9"/>
        <v>0</v>
      </c>
      <c r="O48" s="106"/>
      <c r="P48" s="107"/>
      <c r="Q48" s="109">
        <f t="shared" si="10"/>
        <v>0</v>
      </c>
      <c r="R48" s="48"/>
      <c r="S48" s="86" t="str">
        <f t="shared" si="11"/>
        <v>NOT OK</v>
      </c>
    </row>
    <row r="49" spans="1:19" s="85" customFormat="1" ht="33.75" customHeight="1" hidden="1">
      <c r="A49" s="39" t="s">
        <v>3918</v>
      </c>
      <c r="B49" s="98" t="str">
        <f>IF($A49="","",VLOOKUP($A49,'MÃ HH'!$A$1:$C$1879,2,0))</f>
        <v>CAM ÚC VICTOR S40 - 18KG</v>
      </c>
      <c r="C49" s="98" t="e">
        <f>IF($A49="","",VLOOKUP($A49,'MÃ HH'!$A$1:$C$215,3,0))</f>
        <v>#N/A</v>
      </c>
      <c r="D49" s="94">
        <f>VLOOKUP(A49,'[1]TỔNG HỢP'!$A:$N,14,0)</f>
        <v>0</v>
      </c>
      <c r="E49" s="97">
        <f>SUMIF('NHẬP HÀNG'!$D:$D,A49,'NHẬP HÀNG'!$H:$H)</f>
        <v>0</v>
      </c>
      <c r="F49" s="97">
        <f>SUMIF('NHẬP HÀNG'!D:D,A49,'NHẬP HÀNG'!I:I)</f>
        <v>0</v>
      </c>
      <c r="G49" s="97">
        <f>SUMIF('NHẬP HÀNG'!D:D,A49,'NHẬP HÀNG'!J:J)</f>
        <v>0</v>
      </c>
      <c r="H49" s="97">
        <f>SUMIF('NHẬP HÀNG'!D:D,A49,'NHẬP HÀNG'!K:K)</f>
        <v>0</v>
      </c>
      <c r="I49" s="97">
        <f>SUMIF('NHẬP HÀNG'!D:D,A49,'NHẬP HÀNG'!M:M)</f>
        <v>0</v>
      </c>
      <c r="J49" s="97">
        <f>SUMIF('NHẬP HÀNG'!D:D,A49,'NHẬP HÀNG'!N:N)</f>
        <v>0</v>
      </c>
      <c r="K49" s="97">
        <f>SUMIF('NHẬP HÀNG'!D:D,A49,'NHẬP HÀNG'!L:L)</f>
        <v>0</v>
      </c>
      <c r="L49" s="97">
        <f>SUMIF('XUẤT HÀNG'!D:D,A49,'XUẤT HÀNG'!G:G)</f>
        <v>0</v>
      </c>
      <c r="M49" s="97">
        <f>SUMIF('XUẤT HÀNG'!D:D,A49,'XUẤT HÀNG'!H:H)</f>
        <v>0</v>
      </c>
      <c r="N49" s="94">
        <f t="shared" si="9"/>
        <v>0</v>
      </c>
      <c r="O49" s="106"/>
      <c r="P49" s="107"/>
      <c r="Q49" s="109">
        <f t="shared" si="10"/>
        <v>0</v>
      </c>
      <c r="R49" s="48"/>
      <c r="S49" s="86" t="str">
        <f t="shared" si="11"/>
        <v>NOT OK</v>
      </c>
    </row>
    <row r="50" spans="1:19" s="85" customFormat="1" ht="33.75" customHeight="1" hidden="1">
      <c r="A50" s="100" t="s">
        <v>3752</v>
      </c>
      <c r="B50" s="98" t="str">
        <f>IF($A50="","",VLOOKUP($A50,'MÃ HH'!$A$1:$C$283,2,0))</f>
        <v>CAM ÚC GILLAINEY 50 - 16 KG</v>
      </c>
      <c r="C50" s="98" t="e">
        <f>IF($A50="","",VLOOKUP($A50,'MÃ HH'!$A$1:$C$215,3,0))</f>
        <v>#N/A</v>
      </c>
      <c r="D50" s="94">
        <f>VLOOKUP(A50,'[1]TỔNG HỢP'!$A:$N,14,0)</f>
        <v>0</v>
      </c>
      <c r="E50" s="97">
        <f>SUMIF('NHẬP HÀNG'!$D:$D,A50,'NHẬP HÀNG'!$H:$H)</f>
        <v>0</v>
      </c>
      <c r="F50" s="97">
        <f>SUMIF('NHẬP HÀNG'!D:D,A50,'NHẬP HÀNG'!I:I)</f>
        <v>0</v>
      </c>
      <c r="G50" s="97">
        <f>SUMIF('NHẬP HÀNG'!D:D,A50,'NHẬP HÀNG'!J:J)</f>
        <v>0</v>
      </c>
      <c r="H50" s="97">
        <f>SUMIF('NHẬP HÀNG'!D:D,A50,'NHẬP HÀNG'!K:K)</f>
        <v>0</v>
      </c>
      <c r="I50" s="97">
        <f>SUMIF('NHẬP HÀNG'!D:D,A50,'NHẬP HÀNG'!M:M)</f>
        <v>0</v>
      </c>
      <c r="J50" s="97">
        <f>SUMIF('NHẬP HÀNG'!D:D,A50,'NHẬP HÀNG'!N:N)</f>
        <v>0</v>
      </c>
      <c r="K50" s="97">
        <f>SUMIF('NHẬP HÀNG'!D:D,A50,'NHẬP HÀNG'!L:L)</f>
        <v>0</v>
      </c>
      <c r="L50" s="97">
        <f>SUMIF('XUẤT HÀNG'!D:D,A50,'XUẤT HÀNG'!G:G)</f>
        <v>0</v>
      </c>
      <c r="M50" s="97">
        <f>SUMIF('XUẤT HÀNG'!D:D,A50,'XUẤT HÀNG'!H:H)</f>
        <v>0</v>
      </c>
      <c r="N50" s="94">
        <f t="shared" si="9"/>
        <v>0</v>
      </c>
      <c r="O50" s="106"/>
      <c r="P50" s="107"/>
      <c r="Q50" s="109">
        <f t="shared" si="10"/>
        <v>0</v>
      </c>
      <c r="R50" s="48"/>
      <c r="S50" s="86" t="str">
        <f t="shared" si="11"/>
        <v>NOT OK</v>
      </c>
    </row>
    <row r="51" spans="1:19" s="85" customFormat="1" ht="33.75" customHeight="1" hidden="1">
      <c r="A51" s="100" t="s">
        <v>3756</v>
      </c>
      <c r="B51" s="98" t="str">
        <f>IF($A51="","",VLOOKUP($A51,'MÃ HH'!$A$1:$C$283,2,0))</f>
        <v>CAM ÚC GILLAINEY 55 - 16 KG</v>
      </c>
      <c r="C51" s="98" t="e">
        <f>IF($A51="","",VLOOKUP($A51,'MÃ HH'!$A$1:$C$215,3,0))</f>
        <v>#N/A</v>
      </c>
      <c r="D51" s="94">
        <f>VLOOKUP(A51,'[1]TỔNG HỢP'!$A:$N,14,0)</f>
        <v>0</v>
      </c>
      <c r="E51" s="97">
        <f>SUMIF('NHẬP HÀNG'!$D:$D,A51,'NHẬP HÀNG'!$H:$H)</f>
        <v>0</v>
      </c>
      <c r="F51" s="97">
        <f>SUMIF('NHẬP HÀNG'!D:D,A51,'NHẬP HÀNG'!I:I)</f>
        <v>0</v>
      </c>
      <c r="G51" s="97">
        <f>SUMIF('NHẬP HÀNG'!D:D,A51,'NHẬP HÀNG'!J:J)</f>
        <v>0</v>
      </c>
      <c r="H51" s="97">
        <f>SUMIF('NHẬP HÀNG'!D:D,A51,'NHẬP HÀNG'!K:K)</f>
        <v>0</v>
      </c>
      <c r="I51" s="97">
        <f>SUMIF('NHẬP HÀNG'!D:D,A51,'NHẬP HÀNG'!M:M)</f>
        <v>0</v>
      </c>
      <c r="J51" s="97">
        <f>SUMIF('NHẬP HÀNG'!D:D,A51,'NHẬP HÀNG'!N:N)</f>
        <v>0</v>
      </c>
      <c r="K51" s="97">
        <f>SUMIF('NHẬP HÀNG'!D:D,A51,'NHẬP HÀNG'!L:L)</f>
        <v>0</v>
      </c>
      <c r="L51" s="97">
        <f>SUMIF('XUẤT HÀNG'!D:D,A51,'XUẤT HÀNG'!G:G)</f>
        <v>0</v>
      </c>
      <c r="M51" s="97">
        <f>SUMIF('XUẤT HÀNG'!D:D,A51,'XUẤT HÀNG'!H:H)</f>
        <v>0</v>
      </c>
      <c r="N51" s="94">
        <f t="shared" si="9"/>
        <v>0</v>
      </c>
      <c r="O51" s="106"/>
      <c r="P51" s="107"/>
      <c r="Q51" s="109">
        <f t="shared" si="10"/>
        <v>0</v>
      </c>
      <c r="R51" s="48"/>
      <c r="S51" s="86" t="str">
        <f t="shared" si="11"/>
        <v>NOT OK</v>
      </c>
    </row>
    <row r="52" spans="1:19" s="85" customFormat="1" ht="33.75" customHeight="1" hidden="1">
      <c r="A52" s="39" t="s">
        <v>3982</v>
      </c>
      <c r="B52" s="98" t="str">
        <f>IF($A52="","",VLOOKUP($A52,'MÃ HH'!$A$1:$C$2079,2,0))</f>
        <v>CAM ÚC GILLAINEY 40 - 16 KG</v>
      </c>
      <c r="C52" s="98" t="e">
        <f>IF($A52="","",VLOOKUP($A52,'MÃ HH'!$A$1:$C$215,3,0))</f>
        <v>#N/A</v>
      </c>
      <c r="D52" s="94">
        <f>VLOOKUP(A52,'[1]TỔNG HỢP'!$A:$N,14,0)</f>
        <v>0</v>
      </c>
      <c r="E52" s="97">
        <f>SUMIF('NHẬP HÀNG'!$D:$D,A52,'NHẬP HÀNG'!$H:$H)</f>
        <v>0</v>
      </c>
      <c r="F52" s="97">
        <f>SUMIF('NHẬP HÀNG'!D:D,A52,'NHẬP HÀNG'!I:I)</f>
        <v>0</v>
      </c>
      <c r="G52" s="97">
        <f>SUMIF('NHẬP HÀNG'!D:D,A52,'NHẬP HÀNG'!J:J)</f>
        <v>0</v>
      </c>
      <c r="H52" s="97">
        <f>SUMIF('NHẬP HÀNG'!D:D,A52,'NHẬP HÀNG'!K:K)</f>
        <v>0</v>
      </c>
      <c r="I52" s="97">
        <f>SUMIF('NHẬP HÀNG'!D:D,A52,'NHẬP HÀNG'!M:M)</f>
        <v>0</v>
      </c>
      <c r="J52" s="97">
        <f>SUMIF('NHẬP HÀNG'!D:D,A52,'NHẬP HÀNG'!N:N)</f>
        <v>0</v>
      </c>
      <c r="K52" s="97">
        <f>SUMIF('NHẬP HÀNG'!D:D,A52,'NHẬP HÀNG'!L:L)</f>
        <v>0</v>
      </c>
      <c r="L52" s="97">
        <f>SUMIF('XUẤT HÀNG'!D:D,A52,'XUẤT HÀNG'!G:G)</f>
        <v>0</v>
      </c>
      <c r="M52" s="97">
        <f>SUMIF('XUẤT HÀNG'!D:D,A52,'XUẤT HÀNG'!H:H)</f>
        <v>0</v>
      </c>
      <c r="N52" s="94">
        <f t="shared" si="9"/>
        <v>0</v>
      </c>
      <c r="O52" s="106"/>
      <c r="P52" s="107"/>
      <c r="Q52" s="109">
        <f t="shared" si="10"/>
        <v>0</v>
      </c>
      <c r="R52" s="48"/>
      <c r="S52" s="86" t="str">
        <f t="shared" si="11"/>
        <v>NOT OK</v>
      </c>
    </row>
    <row r="53" spans="1:19" s="85" customFormat="1" ht="20.25" customHeight="1" hidden="1">
      <c r="A53" s="39" t="s">
        <v>3984</v>
      </c>
      <c r="B53" s="98" t="str">
        <f>IF($A53="","",VLOOKUP($A53,'MÃ HH'!$A$1:$C$2079,2,0))</f>
        <v>CAM ÚC GILLAINEY 45 - 16 KG</v>
      </c>
      <c r="C53" s="98" t="e">
        <f>IF($A53="","",VLOOKUP($A53,'MÃ HH'!$A$1:$C$215,3,0))</f>
        <v>#N/A</v>
      </c>
      <c r="D53" s="94">
        <f>VLOOKUP(A53,'[1]TỔNG HỢP'!$A:$N,14,0)</f>
        <v>0</v>
      </c>
      <c r="E53" s="97">
        <f>SUMIF('NHẬP HÀNG'!$D:$D,A53,'NHẬP HÀNG'!$H:$H)</f>
        <v>0</v>
      </c>
      <c r="F53" s="97">
        <f>SUMIF('NHẬP HÀNG'!D:D,A53,'NHẬP HÀNG'!I:I)</f>
        <v>0</v>
      </c>
      <c r="G53" s="97">
        <f>SUMIF('NHẬP HÀNG'!D:D,A53,'NHẬP HÀNG'!J:J)</f>
        <v>0</v>
      </c>
      <c r="H53" s="97">
        <f>SUMIF('NHẬP HÀNG'!D:D,A53,'NHẬP HÀNG'!K:K)</f>
        <v>0</v>
      </c>
      <c r="I53" s="97">
        <f>SUMIF('NHẬP HÀNG'!D:D,A53,'NHẬP HÀNG'!M:M)</f>
        <v>0</v>
      </c>
      <c r="J53" s="97">
        <f>SUMIF('NHẬP HÀNG'!D:D,A53,'NHẬP HÀNG'!N:N)</f>
        <v>0</v>
      </c>
      <c r="K53" s="97">
        <f>SUMIF('NHẬP HÀNG'!D:D,A53,'NHẬP HÀNG'!L:L)</f>
        <v>0</v>
      </c>
      <c r="L53" s="97">
        <f>SUMIF('XUẤT HÀNG'!D:D,A53,'XUẤT HÀNG'!G:G)</f>
        <v>0</v>
      </c>
      <c r="M53" s="97">
        <f>SUMIF('XUẤT HÀNG'!D:D,A53,'XUẤT HÀNG'!H:H)</f>
        <v>0</v>
      </c>
      <c r="N53" s="94">
        <f t="shared" si="9"/>
        <v>0</v>
      </c>
      <c r="O53" s="106"/>
      <c r="P53" s="107"/>
      <c r="Q53" s="109">
        <f t="shared" si="10"/>
        <v>0</v>
      </c>
      <c r="R53" s="48"/>
      <c r="S53" s="86" t="str">
        <f t="shared" si="11"/>
        <v>NOT OK</v>
      </c>
    </row>
    <row r="54" spans="1:19" s="85" customFormat="1" ht="33.75" customHeight="1" hidden="1">
      <c r="A54" s="39" t="s">
        <v>4550</v>
      </c>
      <c r="B54" s="98" t="str">
        <f>IF($A54="","",VLOOKUP($A54,'MÃ HH'!$A$1:$C$2079,2,0))</f>
        <v>CAM NAVEL AIR ACHIEF 48 -18KG</v>
      </c>
      <c r="C54" s="98" t="e">
        <f>IF($A54="","",VLOOKUP($A54,'MÃ HH'!$A$1:$C$215,3,0))</f>
        <v>#N/A</v>
      </c>
      <c r="D54" s="94">
        <f>VLOOKUP(A54,'[1]TỔNG HỢP'!$A:$N,14,0)</f>
        <v>2</v>
      </c>
      <c r="E54" s="97">
        <f>SUMIF('NHẬP HÀNG'!$D:$D,A54,'NHẬP HÀNG'!$H:$H)</f>
        <v>0</v>
      </c>
      <c r="F54" s="97">
        <f>SUMIF('NHẬP HÀNG'!D:D,A54,'NHẬP HÀNG'!I:I)</f>
        <v>0</v>
      </c>
      <c r="G54" s="97">
        <f>SUMIF('NHẬP HÀNG'!D:D,A54,'NHẬP HÀNG'!J:J)</f>
        <v>0</v>
      </c>
      <c r="H54" s="97">
        <f>SUMIF('NHẬP HÀNG'!D:D,A54,'NHẬP HÀNG'!K:K)</f>
        <v>0</v>
      </c>
      <c r="I54" s="97">
        <f>SUMIF('NHẬP HÀNG'!D:D,A54,'NHẬP HÀNG'!M:M)</f>
        <v>0</v>
      </c>
      <c r="J54" s="97">
        <f>SUMIF('NHẬP HÀNG'!D:D,A54,'NHẬP HÀNG'!N:N)</f>
        <v>0</v>
      </c>
      <c r="K54" s="97">
        <f>SUMIF('NHẬP HÀNG'!D:D,A54,'NHẬP HÀNG'!L:L)</f>
        <v>0</v>
      </c>
      <c r="L54" s="97">
        <f>SUMIF('XUẤT HÀNG'!D:D,A54,'XUẤT HÀNG'!G:G)</f>
        <v>0</v>
      </c>
      <c r="M54" s="97">
        <f>SUMIF('XUẤT HÀNG'!D:D,A54,'XUẤT HÀNG'!H:H)</f>
        <v>0</v>
      </c>
      <c r="N54" s="94">
        <f t="shared" si="12" ref="N54">D54+E54+F54+G54+H54+I54++J54-L54-M54+K54</f>
        <v>2</v>
      </c>
      <c r="O54" s="106">
        <v>2</v>
      </c>
      <c r="P54" s="107"/>
      <c r="Q54" s="109">
        <f t="shared" si="13" ref="Q54">+N54-O54-P54</f>
        <v>0</v>
      </c>
      <c r="R54" s="48" t="s">
        <v>4748</v>
      </c>
      <c r="S54" s="86" t="str">
        <f t="shared" si="14" ref="S54">IF(ABS(D54)+ABS(E54)+ABS(F54)+ABS(J54)+ABS(L54)+ABS(O54)+ABS(P54)+ABS(M54)+ABS(N54)+ABS(Q54)=0,"NOT OK","OK")</f>
        <v>OK</v>
      </c>
    </row>
    <row r="55" spans="1:19" s="85" customFormat="1" ht="33.75" customHeight="1" hidden="1">
      <c r="A55" s="41" t="s">
        <v>3327</v>
      </c>
      <c r="B55" s="98" t="str">
        <f>IF($A55="","",VLOOKUP($A55,'MÃ HH'!$A$1:$C$215,2,0))</f>
        <v>CAM ÚC TÚI 1KG</v>
      </c>
      <c r="C55" s="98" t="str">
        <f>IF($A55="","",VLOOKUP($A55,'MÃ HH'!$A$1:$C$215,3,0))</f>
        <v>Túi</v>
      </c>
      <c r="D55" s="94">
        <f>VLOOKUP(A55,'[1]TỔNG HỢP'!$A:$N,14,0)</f>
        <v>0</v>
      </c>
      <c r="E55" s="97">
        <f>SUMIF('NHẬP HÀNG'!$D:$D,A55,'NHẬP HÀNG'!$H:$H)</f>
        <v>0</v>
      </c>
      <c r="F55" s="97">
        <f>SUMIF('NHẬP HÀNG'!D:D,A55,'NHẬP HÀNG'!I:I)</f>
        <v>0</v>
      </c>
      <c r="G55" s="97">
        <f>SUMIF('NHẬP HÀNG'!D:D,A55,'NHẬP HÀNG'!J:J)</f>
        <v>0</v>
      </c>
      <c r="H55" s="97">
        <f>SUMIF('NHẬP HÀNG'!D:D,A55,'NHẬP HÀNG'!K:K)</f>
        <v>0</v>
      </c>
      <c r="I55" s="97">
        <f>SUMIF('NHẬP HÀNG'!D:D,A55,'NHẬP HÀNG'!M:M)</f>
        <v>0</v>
      </c>
      <c r="J55" s="97">
        <f>SUMIF('NHẬP HÀNG'!D:D,A55,'NHẬP HÀNG'!N:N)</f>
        <v>0</v>
      </c>
      <c r="K55" s="97">
        <f>SUMIF('NHẬP HÀNG'!D:D,A55,'NHẬP HÀNG'!L:L)</f>
        <v>0</v>
      </c>
      <c r="L55" s="97">
        <f>SUMIF('XUẤT HÀNG'!D:D,A55,'XUẤT HÀNG'!G:G)</f>
        <v>0</v>
      </c>
      <c r="M55" s="97">
        <f>SUMIF('XUẤT HÀNG'!D:D,A55,'XUẤT HÀNG'!H:H)</f>
        <v>0</v>
      </c>
      <c r="N55" s="94">
        <f t="shared" si="9"/>
        <v>0</v>
      </c>
      <c r="O55" s="106"/>
      <c r="P55" s="107"/>
      <c r="Q55" s="109">
        <f t="shared" si="10"/>
        <v>0</v>
      </c>
      <c r="R55" s="48" t="s">
        <v>4749</v>
      </c>
      <c r="S55" s="86" t="str">
        <f t="shared" si="11"/>
        <v>NOT OK</v>
      </c>
    </row>
    <row r="56" spans="1:19" s="85" customFormat="1" ht="33.75" customHeight="1" hidden="1">
      <c r="A56" s="39" t="s">
        <v>4185</v>
      </c>
      <c r="B56" s="98" t="str">
        <f>IF($A56="","",VLOOKUP($A56,'MÃ HH'!$A$1:$C$1983,2,0))</f>
        <v>CAM TÚI FRESH 1.5KG -12KG</v>
      </c>
      <c r="C56" s="98" t="e">
        <f>IF($A56="","",VLOOKUP($A56,'MÃ HH'!$A$1:$C$215,3,0))</f>
        <v>#N/A</v>
      </c>
      <c r="D56" s="94">
        <f>VLOOKUP(A56,'[1]TỔNG HỢP'!$A:$N,14,0)</f>
        <v>1</v>
      </c>
      <c r="E56" s="97">
        <f>SUMIF('NHẬP HÀNG'!$D:$D,A56,'NHẬP HÀNG'!$H:$H)</f>
        <v>0</v>
      </c>
      <c r="F56" s="97">
        <f>SUMIF('NHẬP HÀNG'!D:D,A56,'NHẬP HÀNG'!I:I)</f>
        <v>0</v>
      </c>
      <c r="G56" s="97">
        <f>SUMIF('NHẬP HÀNG'!D:D,A56,'NHẬP HÀNG'!J:J)</f>
        <v>0</v>
      </c>
      <c r="H56" s="97">
        <f>SUMIF('NHẬP HÀNG'!D:D,A56,'NHẬP HÀNG'!K:K)</f>
        <v>0</v>
      </c>
      <c r="I56" s="97">
        <f>SUMIF('NHẬP HÀNG'!D:D,A56,'NHẬP HÀNG'!M:M)</f>
        <v>0</v>
      </c>
      <c r="J56" s="97">
        <f>SUMIF('NHẬP HÀNG'!D:D,A56,'NHẬP HÀNG'!N:N)</f>
        <v>0</v>
      </c>
      <c r="K56" s="97">
        <f>SUMIF('NHẬP HÀNG'!D:D,A56,'NHẬP HÀNG'!L:L)</f>
        <v>0</v>
      </c>
      <c r="L56" s="97">
        <f>SUMIF('XUẤT HÀNG'!D:D,A56,'XUẤT HÀNG'!G:G)</f>
        <v>0</v>
      </c>
      <c r="M56" s="97">
        <f>SUMIF('XUẤT HÀNG'!D:D,A56,'XUẤT HÀNG'!H:H)</f>
        <v>0</v>
      </c>
      <c r="N56" s="94">
        <f t="shared" si="9"/>
        <v>1</v>
      </c>
      <c r="O56" s="106">
        <v>1</v>
      </c>
      <c r="P56" s="107"/>
      <c r="Q56" s="109">
        <f t="shared" si="10"/>
        <v>0</v>
      </c>
      <c r="R56" s="48" t="s">
        <v>4750</v>
      </c>
      <c r="S56" s="86" t="str">
        <f t="shared" si="11"/>
        <v>OK</v>
      </c>
    </row>
    <row r="57" spans="1:19" s="85" customFormat="1" ht="33.75" customHeight="1" hidden="1">
      <c r="A57" s="41" t="s">
        <v>3804</v>
      </c>
      <c r="B57" s="98" t="str">
        <f>IF($A57="","",VLOOKUP($A57,'MÃ HH'!$A$1:$C$1873,2,0))</f>
        <v>CAM TÚI 1KG 88- 18KG</v>
      </c>
      <c r="C57" s="98" t="e">
        <f>IF($A57="","",VLOOKUP($A57,'MÃ HH'!$A$1:$C$215,3,0))</f>
        <v>#N/A</v>
      </c>
      <c r="D57" s="94">
        <f>VLOOKUP(A57,'[1]TỔNG HỢP'!$A:$N,14,0)</f>
        <v>0</v>
      </c>
      <c r="E57" s="97">
        <f>SUMIF('NHẬP HÀNG'!$D:$D,A57,'NHẬP HÀNG'!$H:$H)</f>
        <v>0</v>
      </c>
      <c r="F57" s="97">
        <f>SUMIF('NHẬP HÀNG'!D:D,A57,'NHẬP HÀNG'!I:I)</f>
        <v>0</v>
      </c>
      <c r="G57" s="97">
        <f>SUMIF('NHẬP HÀNG'!D:D,A57,'NHẬP HÀNG'!J:J)</f>
        <v>0</v>
      </c>
      <c r="H57" s="97">
        <f>SUMIF('NHẬP HÀNG'!D:D,A57,'NHẬP HÀNG'!K:K)</f>
        <v>0</v>
      </c>
      <c r="I57" s="97">
        <f>SUMIF('NHẬP HÀNG'!D:D,A57,'NHẬP HÀNG'!M:M)</f>
        <v>0</v>
      </c>
      <c r="J57" s="97">
        <f>SUMIF('NHẬP HÀNG'!D:D,A57,'NHẬP HÀNG'!N:N)</f>
        <v>0</v>
      </c>
      <c r="K57" s="97">
        <f>SUMIF('NHẬP HÀNG'!D:D,A57,'NHẬP HÀNG'!L:L)</f>
        <v>0</v>
      </c>
      <c r="L57" s="97">
        <f>SUMIF('XUẤT HÀNG'!D:D,A57,'XUẤT HÀNG'!G:G)</f>
        <v>0</v>
      </c>
      <c r="M57" s="97">
        <f>SUMIF('XUẤT HÀNG'!D:D,A57,'XUẤT HÀNG'!H:H)</f>
        <v>0</v>
      </c>
      <c r="N57" s="94">
        <f t="shared" si="9"/>
        <v>0</v>
      </c>
      <c r="O57" s="106"/>
      <c r="P57" s="107"/>
      <c r="Q57" s="109">
        <f t="shared" si="10"/>
        <v>0</v>
      </c>
      <c r="R57" s="48"/>
      <c r="S57" s="86" t="str">
        <f t="shared" si="11"/>
        <v>NOT OK</v>
      </c>
    </row>
    <row r="58" spans="1:19" s="85" customFormat="1" ht="33.75" customHeight="1" hidden="1">
      <c r="A58" s="41" t="s">
        <v>3806</v>
      </c>
      <c r="B58" s="98" t="str">
        <f>IF($A58="","",VLOOKUP($A58,'MÃ HH'!$A$1:$C$1873,2,0))</f>
        <v>CAM TÚI 1KG 72- 18KG</v>
      </c>
      <c r="C58" s="98" t="e">
        <f>IF($A58="","",VLOOKUP($A58,'MÃ HH'!$A$1:$C$215,3,0))</f>
        <v>#N/A</v>
      </c>
      <c r="D58" s="94">
        <f>VLOOKUP(A58,'[1]TỔNG HỢP'!$A:$N,14,0)</f>
        <v>0</v>
      </c>
      <c r="E58" s="97">
        <f>SUMIF('NHẬP HÀNG'!$D:$D,A58,'NHẬP HÀNG'!$H:$H)</f>
        <v>0</v>
      </c>
      <c r="F58" s="97">
        <f>SUMIF('NHẬP HÀNG'!D:D,A58,'NHẬP HÀNG'!I:I)</f>
        <v>0</v>
      </c>
      <c r="G58" s="97">
        <f>SUMIF('NHẬP HÀNG'!D:D,A58,'NHẬP HÀNG'!J:J)</f>
        <v>0</v>
      </c>
      <c r="H58" s="97">
        <f>SUMIF('NHẬP HÀNG'!D:D,A58,'NHẬP HÀNG'!K:K)</f>
        <v>0</v>
      </c>
      <c r="I58" s="97">
        <f>SUMIF('NHẬP HÀNG'!D:D,A58,'NHẬP HÀNG'!M:M)</f>
        <v>0</v>
      </c>
      <c r="J58" s="97">
        <f>SUMIF('NHẬP HÀNG'!D:D,A58,'NHẬP HÀNG'!N:N)</f>
        <v>0</v>
      </c>
      <c r="K58" s="97">
        <f>SUMIF('NHẬP HÀNG'!D:D,A58,'NHẬP HÀNG'!L:L)</f>
        <v>0</v>
      </c>
      <c r="L58" s="97">
        <f>SUMIF('XUẤT HÀNG'!D:D,A58,'XUẤT HÀNG'!G:G)</f>
        <v>0</v>
      </c>
      <c r="M58" s="97">
        <f>SUMIF('XUẤT HÀNG'!D:D,A58,'XUẤT HÀNG'!H:H)</f>
        <v>0</v>
      </c>
      <c r="N58" s="94">
        <f t="shared" si="9"/>
        <v>0</v>
      </c>
      <c r="O58" s="106"/>
      <c r="P58" s="107"/>
      <c r="Q58" s="109">
        <f t="shared" si="10"/>
        <v>0</v>
      </c>
      <c r="R58" s="48"/>
      <c r="S58" s="86" t="str">
        <f t="shared" si="11"/>
        <v>NOT OK</v>
      </c>
    </row>
    <row r="59" spans="1:19" s="85" customFormat="1" ht="33.75" customHeight="1" hidden="1">
      <c r="A59" s="41" t="s">
        <v>3808</v>
      </c>
      <c r="B59" s="98" t="str">
        <f>IF($A59="","",VLOOKUP($A59,'MÃ HH'!$A$1:$C$1873,2,0))</f>
        <v>CAM TÚI 1KG 113-18KG</v>
      </c>
      <c r="C59" s="98" t="e">
        <f>IF($A59="","",VLOOKUP($A59,'MÃ HH'!$A$1:$C$215,3,0))</f>
        <v>#N/A</v>
      </c>
      <c r="D59" s="94">
        <f>VLOOKUP(A59,'[1]TỔNG HỢP'!$A:$N,14,0)</f>
        <v>0</v>
      </c>
      <c r="E59" s="97">
        <f>SUMIF('NHẬP HÀNG'!$D:$D,A59,'NHẬP HÀNG'!$H:$H)</f>
        <v>0</v>
      </c>
      <c r="F59" s="97">
        <f>SUMIF('NHẬP HÀNG'!D:D,A59,'NHẬP HÀNG'!I:I)</f>
        <v>0</v>
      </c>
      <c r="G59" s="97">
        <f>SUMIF('NHẬP HÀNG'!D:D,A59,'NHẬP HÀNG'!J:J)</f>
        <v>0</v>
      </c>
      <c r="H59" s="97">
        <f>SUMIF('NHẬP HÀNG'!D:D,A59,'NHẬP HÀNG'!K:K)</f>
        <v>0</v>
      </c>
      <c r="I59" s="97">
        <f>SUMIF('NHẬP HÀNG'!D:D,A59,'NHẬP HÀNG'!M:M)</f>
        <v>0</v>
      </c>
      <c r="J59" s="97">
        <f>SUMIF('NHẬP HÀNG'!D:D,A59,'NHẬP HÀNG'!N:N)</f>
        <v>0</v>
      </c>
      <c r="K59" s="97">
        <f>SUMIF('NHẬP HÀNG'!D:D,A59,'NHẬP HÀNG'!L:L)</f>
        <v>0</v>
      </c>
      <c r="L59" s="97">
        <f>SUMIF('XUẤT HÀNG'!D:D,A59,'XUẤT HÀNG'!G:G)</f>
        <v>0</v>
      </c>
      <c r="M59" s="97">
        <f>SUMIF('XUẤT HÀNG'!D:D,A59,'XUẤT HÀNG'!H:H)</f>
        <v>0</v>
      </c>
      <c r="N59" s="94">
        <f t="shared" si="9"/>
        <v>0</v>
      </c>
      <c r="O59" s="106"/>
      <c r="P59" s="107"/>
      <c r="Q59" s="109">
        <f t="shared" si="10"/>
        <v>0</v>
      </c>
      <c r="R59" s="48"/>
      <c r="S59" s="86" t="str">
        <f t="shared" si="11"/>
        <v>NOT OK</v>
      </c>
    </row>
    <row r="60" spans="1:19" s="85" customFormat="1" ht="33.75" customHeight="1" hidden="1">
      <c r="A60" s="25" t="s">
        <v>3924</v>
      </c>
      <c r="B60" s="98" t="str">
        <f>IF($A60="","",VLOOKUP($A60,'MÃ HH'!$A$1:$C$2879,2,0))</f>
        <v xml:space="preserve">CHÀ LÀ MAFA TƯƠI </v>
      </c>
      <c r="C60" s="98" t="e">
        <f>IF($A60="","",VLOOKUP($A60,'MÃ HH'!$A$1:$C$215,3,0))</f>
        <v>#N/A</v>
      </c>
      <c r="D60" s="94">
        <f>VLOOKUP(A60,'[1]TỔNG HỢP'!$A:$N,14,0)</f>
        <v>0</v>
      </c>
      <c r="E60" s="97">
        <f>SUMIF('NHẬP HÀNG'!$D:$D,A60,'NHẬP HÀNG'!$H:$H)</f>
        <v>0</v>
      </c>
      <c r="F60" s="97">
        <f>SUMIF('NHẬP HÀNG'!D:D,A60,'NHẬP HÀNG'!I:I)</f>
        <v>0</v>
      </c>
      <c r="G60" s="97">
        <f>SUMIF('NHẬP HÀNG'!D:D,A60,'NHẬP HÀNG'!J:J)</f>
        <v>0</v>
      </c>
      <c r="H60" s="97">
        <f>SUMIF('NHẬP HÀNG'!D:D,A60,'NHẬP HÀNG'!K:K)</f>
        <v>0</v>
      </c>
      <c r="I60" s="97">
        <f>SUMIF('NHẬP HÀNG'!D:D,A60,'NHẬP HÀNG'!M:M)</f>
        <v>0</v>
      </c>
      <c r="J60" s="97">
        <f>SUMIF('NHẬP HÀNG'!D:D,A60,'NHẬP HÀNG'!N:N)</f>
        <v>0</v>
      </c>
      <c r="K60" s="97">
        <f>SUMIF('NHẬP HÀNG'!D:D,A60,'NHẬP HÀNG'!L:L)</f>
        <v>0</v>
      </c>
      <c r="L60" s="97">
        <f>SUMIF('XUẤT HÀNG'!D:D,A60,'XUẤT HÀNG'!G:G)</f>
        <v>0</v>
      </c>
      <c r="M60" s="97">
        <f>SUMIF('XUẤT HÀNG'!D:D,A60,'XUẤT HÀNG'!H:H)</f>
        <v>0</v>
      </c>
      <c r="N60" s="94">
        <f t="shared" si="9"/>
        <v>0</v>
      </c>
      <c r="O60" s="106"/>
      <c r="P60" s="107"/>
      <c r="Q60" s="109">
        <f t="shared" si="10"/>
        <v>0</v>
      </c>
      <c r="R60" s="48"/>
      <c r="S60" s="86" t="str">
        <f t="shared" si="11"/>
        <v>NOT OK</v>
      </c>
    </row>
    <row r="61" spans="1:19" s="85" customFormat="1" ht="33.75" customHeight="1" hidden="1">
      <c r="A61" s="25" t="s">
        <v>3728</v>
      </c>
      <c r="B61" s="98" t="str">
        <f>IF($A61="","",VLOOKUP($A61,'MÃ HH'!$A$1:$C$234,2,0))</f>
        <v xml:space="preserve">CHÀ LÀ MAFA KHÔ </v>
      </c>
      <c r="C61" s="98" t="e">
        <f>IF($A61="","",VLOOKUP($A61,'MÃ HH'!$A$1:$C$215,3,0))</f>
        <v>#N/A</v>
      </c>
      <c r="D61" s="94">
        <f>VLOOKUP(A61,'[1]TỔNG HỢP'!$A:$N,14,0)</f>
        <v>0</v>
      </c>
      <c r="E61" s="97">
        <f>SUMIF('NHẬP HÀNG'!$D:$D,A61,'NHẬP HÀNG'!$H:$H)</f>
        <v>0</v>
      </c>
      <c r="F61" s="97">
        <f>SUMIF('NHẬP HÀNG'!D:D,A61,'NHẬP HÀNG'!I:I)</f>
        <v>0</v>
      </c>
      <c r="G61" s="97">
        <f>SUMIF('NHẬP HÀNG'!D:D,A61,'NHẬP HÀNG'!J:J)</f>
        <v>0</v>
      </c>
      <c r="H61" s="97">
        <f>SUMIF('NHẬP HÀNG'!D:D,A61,'NHẬP HÀNG'!K:K)</f>
        <v>0</v>
      </c>
      <c r="I61" s="97">
        <f>SUMIF('NHẬP HÀNG'!D:D,A61,'NHẬP HÀNG'!M:M)</f>
        <v>0</v>
      </c>
      <c r="J61" s="97">
        <f>SUMIF('NHẬP HÀNG'!D:D,A61,'NHẬP HÀNG'!N:N)</f>
        <v>0</v>
      </c>
      <c r="K61" s="97">
        <f>SUMIF('NHẬP HÀNG'!D:D,A61,'NHẬP HÀNG'!L:L)</f>
        <v>0</v>
      </c>
      <c r="L61" s="97">
        <f>SUMIF('XUẤT HÀNG'!D:D,A61,'XUẤT HÀNG'!G:G)</f>
        <v>0</v>
      </c>
      <c r="M61" s="97">
        <f>SUMIF('XUẤT HÀNG'!D:D,A61,'XUẤT HÀNG'!H:H)</f>
        <v>0</v>
      </c>
      <c r="N61" s="94">
        <f t="shared" si="9"/>
        <v>0</v>
      </c>
      <c r="O61" s="106"/>
      <c r="P61" s="107"/>
      <c r="Q61" s="109">
        <f t="shared" si="10"/>
        <v>0</v>
      </c>
      <c r="R61" s="48"/>
      <c r="S61" s="86" t="str">
        <f t="shared" si="11"/>
        <v>NOT OK</v>
      </c>
    </row>
    <row r="62" spans="1:19" s="85" customFormat="1" ht="33.75" customHeight="1" hidden="1">
      <c r="A62" s="102" t="s">
        <v>3674</v>
      </c>
      <c r="B62" s="98" t="str">
        <f>IF($A62="","",VLOOKUP($A62,'MÃ HH'!$A$1:$C$215,2,0))</f>
        <v>CHERRY CANADA S10</v>
      </c>
      <c r="C62" s="98" t="str">
        <f>IF($A62="","",VLOOKUP($A62,'MÃ HH'!$A$1:$C$215,3,0))</f>
        <v>Thùng</v>
      </c>
      <c r="D62" s="94">
        <f>VLOOKUP(A62,'[1]TỔNG HỢP'!$A:$N,14,0)</f>
        <v>0</v>
      </c>
      <c r="E62" s="97">
        <f>SUMIF('NHẬP HÀNG'!$D:$D,A62,'NHẬP HÀNG'!$H:$H)</f>
        <v>0</v>
      </c>
      <c r="F62" s="97">
        <f>SUMIF('NHẬP HÀNG'!D:D,A62,'NHẬP HÀNG'!I:I)</f>
        <v>0</v>
      </c>
      <c r="G62" s="97">
        <f>SUMIF('NHẬP HÀNG'!D:D,A62,'NHẬP HÀNG'!J:J)</f>
        <v>0</v>
      </c>
      <c r="H62" s="97">
        <f>SUMIF('NHẬP HÀNG'!D:D,A62,'NHẬP HÀNG'!K:K)</f>
        <v>0</v>
      </c>
      <c r="I62" s="97">
        <f>SUMIF('NHẬP HÀNG'!D:D,A62,'NHẬP HÀNG'!M:M)</f>
        <v>0</v>
      </c>
      <c r="J62" s="97">
        <f>SUMIF('NHẬP HÀNG'!D:D,A62,'NHẬP HÀNG'!N:N)</f>
        <v>0</v>
      </c>
      <c r="K62" s="97">
        <f>SUMIF('NHẬP HÀNG'!D:D,A62,'NHẬP HÀNG'!L:L)</f>
        <v>0</v>
      </c>
      <c r="L62" s="97">
        <f>SUMIF('XUẤT HÀNG'!D:D,A62,'XUẤT HÀNG'!G:G)</f>
        <v>0</v>
      </c>
      <c r="M62" s="97">
        <f>SUMIF('XUẤT HÀNG'!D:D,A62,'XUẤT HÀNG'!H:H)</f>
        <v>0</v>
      </c>
      <c r="N62" s="94">
        <f t="shared" si="9"/>
        <v>0</v>
      </c>
      <c r="O62" s="106"/>
      <c r="P62" s="107"/>
      <c r="Q62" s="109">
        <f t="shared" si="10"/>
        <v>0</v>
      </c>
      <c r="R62" s="48"/>
      <c r="S62" s="86" t="str">
        <f t="shared" si="11"/>
        <v>NOT OK</v>
      </c>
    </row>
    <row r="63" spans="1:19" s="85" customFormat="1" ht="33.75" customHeight="1" hidden="1">
      <c r="A63" s="25" t="s">
        <v>4223</v>
      </c>
      <c r="B63" s="98" t="str">
        <f>IF($A63="","",VLOOKUP($A63,'MÃ HH'!$A$1:$C$2083,2,0))</f>
        <v>CHERRY ÚC 30-2KG</v>
      </c>
      <c r="C63" s="98" t="e">
        <f>IF($A63="","",VLOOKUP($A63,'MÃ HH'!$A$1:$C$215,3,0))</f>
        <v>#N/A</v>
      </c>
      <c r="D63" s="94">
        <f>VLOOKUP(A63,'[1]TỔNG HỢP'!$A:$N,14,0)</f>
        <v>0</v>
      </c>
      <c r="E63" s="97">
        <f>SUMIF('NHẬP HÀNG'!$D:$D,A63,'NHẬP HÀNG'!$H:$H)</f>
        <v>0</v>
      </c>
      <c r="F63" s="97">
        <f>SUMIF('NHẬP HÀNG'!D:D,A63,'NHẬP HÀNG'!I:I)</f>
        <v>0</v>
      </c>
      <c r="G63" s="97">
        <f>SUMIF('NHẬP HÀNG'!D:D,A63,'NHẬP HÀNG'!J:J)</f>
        <v>0</v>
      </c>
      <c r="H63" s="97">
        <f>SUMIF('NHẬP HÀNG'!D:D,A63,'NHẬP HÀNG'!K:K)</f>
        <v>0</v>
      </c>
      <c r="I63" s="97">
        <f>SUMIF('NHẬP HÀNG'!D:D,A63,'NHẬP HÀNG'!M:M)</f>
        <v>0</v>
      </c>
      <c r="J63" s="97">
        <f>SUMIF('NHẬP HÀNG'!D:D,A63,'NHẬP HÀNG'!N:N)</f>
        <v>0</v>
      </c>
      <c r="K63" s="97">
        <f>SUMIF('NHẬP HÀNG'!D:D,A63,'NHẬP HÀNG'!L:L)</f>
        <v>0</v>
      </c>
      <c r="L63" s="97">
        <f>SUMIF('XUẤT HÀNG'!D:D,A63,'XUẤT HÀNG'!G:G)</f>
        <v>0</v>
      </c>
      <c r="M63" s="97">
        <f>SUMIF('XUẤT HÀNG'!D:D,A63,'XUẤT HÀNG'!H:H)</f>
        <v>0</v>
      </c>
      <c r="N63" s="94">
        <f t="shared" si="9"/>
        <v>0</v>
      </c>
      <c r="O63" s="106"/>
      <c r="P63" s="107"/>
      <c r="Q63" s="109">
        <f t="shared" si="10"/>
        <v>0</v>
      </c>
      <c r="R63" s="48"/>
      <c r="S63" s="86" t="str">
        <f t="shared" si="11"/>
        <v>NOT OK</v>
      </c>
    </row>
    <row r="64" spans="1:19" s="85" customFormat="1" ht="30.6" customHeight="1" hidden="1">
      <c r="A64" s="25" t="s">
        <v>4386</v>
      </c>
      <c r="B64" s="98" t="str">
        <f>IF($A64="","",VLOOKUP($A64,'MÃ HH'!$A$1:$C$2083,2,0))</f>
        <v>CHERY ĐỎ NZ 026</v>
      </c>
      <c r="C64" s="98" t="e">
        <f>IF($A64="","",VLOOKUP($A64,'MÃ HH'!$A$1:$C$215,3,0))</f>
        <v>#N/A</v>
      </c>
      <c r="D64" s="94">
        <f>VLOOKUP(A64,'[1]TỔNG HỢP'!$A:$N,14,0)</f>
        <v>0</v>
      </c>
      <c r="E64" s="97">
        <f>SUMIF('NHẬP HÀNG'!$D:$D,A64,'NHẬP HÀNG'!$H:$H)</f>
        <v>0</v>
      </c>
      <c r="F64" s="97">
        <f>SUMIF('NHẬP HÀNG'!D:D,A64,'NHẬP HÀNG'!I:I)</f>
        <v>0</v>
      </c>
      <c r="G64" s="97">
        <f>SUMIF('NHẬP HÀNG'!D:D,A64,'NHẬP HÀNG'!J:J)</f>
        <v>0</v>
      </c>
      <c r="H64" s="97">
        <f>SUMIF('NHẬP HÀNG'!D:D,A64,'NHẬP HÀNG'!K:K)</f>
        <v>0</v>
      </c>
      <c r="I64" s="97">
        <f>SUMIF('NHẬP HÀNG'!D:D,A64,'NHẬP HÀNG'!M:M)</f>
        <v>0</v>
      </c>
      <c r="J64" s="97">
        <f>SUMIF('NHẬP HÀNG'!D:D,A64,'NHẬP HÀNG'!N:N)</f>
        <v>0</v>
      </c>
      <c r="K64" s="97">
        <f>SUMIF('NHẬP HÀNG'!D:D,A64,'NHẬP HÀNG'!L:L)</f>
        <v>0</v>
      </c>
      <c r="L64" s="97">
        <f>SUMIF('XUẤT HÀNG'!D:D,A64,'XUẤT HÀNG'!G:G)</f>
        <v>0</v>
      </c>
      <c r="M64" s="97">
        <f>SUMIF('XUẤT HÀNG'!D:D,A64,'XUẤT HÀNG'!H:H)</f>
        <v>0</v>
      </c>
      <c r="N64" s="94">
        <f t="shared" si="9"/>
        <v>0</v>
      </c>
      <c r="O64" s="106"/>
      <c r="P64" s="107"/>
      <c r="Q64" s="109">
        <f t="shared" si="10"/>
        <v>0</v>
      </c>
      <c r="R64" s="48"/>
      <c r="S64" s="86" t="str">
        <f t="shared" si="11"/>
        <v>NOT OK</v>
      </c>
    </row>
    <row r="65" spans="1:19" s="85" customFormat="1" ht="30.6" customHeight="1" hidden="1">
      <c r="A65" s="25" t="s">
        <v>4698</v>
      </c>
      <c r="B65" s="98" t="str">
        <f>IF($A65="","",VLOOKUP($A65,'MÃ HH'!$A$1:$C$2083,2,0))</f>
        <v>CHERY ĐỎ TRICYCLE 2JD - 5KG</v>
      </c>
      <c r="C65" s="98" t="e">
        <f>IF($A65="","",VLOOKUP($A65,'MÃ HH'!$A$1:$C$215,3,0))</f>
        <v>#N/A</v>
      </c>
      <c r="D65" s="94">
        <f>VLOOKUP(A65,'[1]TỔNG HỢP'!$A:$N,14,0)</f>
        <v>0</v>
      </c>
      <c r="E65" s="97">
        <f>SUMIF('NHẬP HÀNG'!$D:$D,A65,'NHẬP HÀNG'!$H:$H)</f>
        <v>0</v>
      </c>
      <c r="F65" s="97">
        <f>SUMIF('NHẬP HÀNG'!D:D,A65,'NHẬP HÀNG'!I:I)</f>
        <v>0</v>
      </c>
      <c r="G65" s="97">
        <f>SUMIF('NHẬP HÀNG'!D:D,A65,'NHẬP HÀNG'!J:J)</f>
        <v>0</v>
      </c>
      <c r="H65" s="97">
        <f>SUMIF('NHẬP HÀNG'!D:D,A65,'NHẬP HÀNG'!K:K)</f>
        <v>0</v>
      </c>
      <c r="I65" s="97">
        <f>SUMIF('NHẬP HÀNG'!D:D,A65,'NHẬP HÀNG'!M:M)</f>
        <v>0</v>
      </c>
      <c r="J65" s="97">
        <f>SUMIF('NHẬP HÀNG'!D:D,A65,'NHẬP HÀNG'!N:N)</f>
        <v>0</v>
      </c>
      <c r="K65" s="97">
        <f>SUMIF('NHẬP HÀNG'!D:D,A65,'NHẬP HÀNG'!L:L)</f>
        <v>0</v>
      </c>
      <c r="L65" s="97">
        <f>SUMIF('XUẤT HÀNG'!D:D,A65,'XUẤT HÀNG'!G:G)</f>
        <v>0</v>
      </c>
      <c r="M65" s="97">
        <f>SUMIF('XUẤT HÀNG'!D:D,A65,'XUẤT HÀNG'!H:H)</f>
        <v>0</v>
      </c>
      <c r="N65" s="94">
        <f t="shared" si="9"/>
        <v>0</v>
      </c>
      <c r="O65" s="106">
        <v>1</v>
      </c>
      <c r="P65" s="107"/>
      <c r="Q65" s="115">
        <f t="shared" si="10"/>
        <v>-1</v>
      </c>
      <c r="R65" s="116" t="s">
        <v>5131</v>
      </c>
      <c r="S65" s="86" t="str">
        <f t="shared" si="11"/>
        <v>OK</v>
      </c>
    </row>
    <row r="66" spans="1:19" s="85" customFormat="1" ht="30.6" customHeight="1" hidden="1">
      <c r="A66" s="25" t="s">
        <v>4700</v>
      </c>
      <c r="B66" s="98" t="str">
        <f>IF($A66="","",VLOOKUP($A66,'MÃ HH'!$A$1:$C$2083,2,0))</f>
        <v>CHERY ĐỎ TRICYCLE 3JD - 5KG</v>
      </c>
      <c r="C66" s="98" t="e">
        <f>IF($A66="","",VLOOKUP($A66,'MÃ HH'!$A$1:$C$215,3,0))</f>
        <v>#N/A</v>
      </c>
      <c r="D66" s="94">
        <f>VLOOKUP(A66,'[1]TỔNG HỢP'!$A:$N,14,0)</f>
        <v>-1</v>
      </c>
      <c r="E66" s="97">
        <f>SUMIF('NHẬP HÀNG'!$D:$D,A66,'NHẬP HÀNG'!$H:$H)</f>
        <v>0</v>
      </c>
      <c r="F66" s="97">
        <f>SUMIF('NHẬP HÀNG'!D:D,A66,'NHẬP HÀNG'!I:I)</f>
        <v>0</v>
      </c>
      <c r="G66" s="97">
        <f>SUMIF('NHẬP HÀNG'!D:D,A66,'NHẬP HÀNG'!J:J)</f>
        <v>0</v>
      </c>
      <c r="H66" s="97">
        <f>SUMIF('NHẬP HÀNG'!D:D,A66,'NHẬP HÀNG'!K:K)</f>
        <v>0</v>
      </c>
      <c r="I66" s="97">
        <f>SUMIF('NHẬP HÀNG'!D:D,A66,'NHẬP HÀNG'!M:M)</f>
        <v>0</v>
      </c>
      <c r="J66" s="97">
        <f>SUMIF('NHẬP HÀNG'!D:D,A66,'NHẬP HÀNG'!N:N)</f>
        <v>0</v>
      </c>
      <c r="K66" s="97">
        <f>SUMIF('NHẬP HÀNG'!D:D,A66,'NHẬP HÀNG'!L:L)</f>
        <v>0</v>
      </c>
      <c r="L66" s="97">
        <f>SUMIF('XUẤT HÀNG'!D:D,A66,'XUẤT HÀNG'!G:G)</f>
        <v>0</v>
      </c>
      <c r="M66" s="97">
        <f>SUMIF('XUẤT HÀNG'!D:D,A66,'XUẤT HÀNG'!H:H)</f>
        <v>0</v>
      </c>
      <c r="N66" s="94">
        <f t="shared" si="9"/>
        <v>-1</v>
      </c>
      <c r="O66" s="106"/>
      <c r="P66" s="107"/>
      <c r="Q66" s="109">
        <f t="shared" si="10"/>
        <v>-1</v>
      </c>
      <c r="R66" s="48" t="s">
        <v>5132</v>
      </c>
      <c r="S66" s="86" t="str">
        <f t="shared" si="11"/>
        <v>OK</v>
      </c>
    </row>
    <row r="67" spans="1:19" s="85" customFormat="1" ht="30.6" customHeight="1" hidden="1">
      <c r="A67" s="25" t="s">
        <v>4702</v>
      </c>
      <c r="B67" s="98" t="str">
        <f>IF($A67="","",VLOOKUP($A67,'MÃ HH'!$A$1:$C$2083,2,0))</f>
        <v>CHERY CHILE LẪN SIZE - 2KG</v>
      </c>
      <c r="C67" s="98" t="e">
        <f>IF($A67="","",VLOOKUP($A67,'MÃ HH'!$A$1:$C$215,3,0))</f>
        <v>#N/A</v>
      </c>
      <c r="D67" s="94">
        <f>VLOOKUP(A67,'[1]TỔNG HỢP'!$A:$N,14,0)</f>
        <v>0</v>
      </c>
      <c r="E67" s="97">
        <f>SUMIF('NHẬP HÀNG'!$D:$D,A67,'NHẬP HÀNG'!$H:$H)</f>
        <v>0</v>
      </c>
      <c r="F67" s="97">
        <f>SUMIF('NHẬP HÀNG'!D:D,A67,'NHẬP HÀNG'!I:I)</f>
        <v>0</v>
      </c>
      <c r="G67" s="97">
        <f>SUMIF('NHẬP HÀNG'!D:D,A67,'NHẬP HÀNG'!J:J)</f>
        <v>0</v>
      </c>
      <c r="H67" s="97">
        <f>SUMIF('NHẬP HÀNG'!D:D,A67,'NHẬP HÀNG'!K:K)</f>
        <v>0</v>
      </c>
      <c r="I67" s="97">
        <f>SUMIF('NHẬP HÀNG'!D:D,A67,'NHẬP HÀNG'!M:M)</f>
        <v>0</v>
      </c>
      <c r="J67" s="97">
        <f>SUMIF('NHẬP HÀNG'!D:D,A67,'NHẬP HÀNG'!N:N)</f>
        <v>0</v>
      </c>
      <c r="K67" s="97">
        <f>SUMIF('NHẬP HÀNG'!D:D,A67,'NHẬP HÀNG'!L:L)</f>
        <v>0</v>
      </c>
      <c r="L67" s="97">
        <f>SUMIF('XUẤT HÀNG'!D:D,A67,'XUẤT HÀNG'!G:G)</f>
        <v>0</v>
      </c>
      <c r="M67" s="97">
        <f>SUMIF('XUẤT HÀNG'!D:D,A67,'XUẤT HÀNG'!H:H)</f>
        <v>0</v>
      </c>
      <c r="N67" s="94">
        <f t="shared" si="9"/>
        <v>0</v>
      </c>
      <c r="O67" s="106"/>
      <c r="P67" s="107"/>
      <c r="Q67" s="109">
        <f t="shared" si="10"/>
        <v>0</v>
      </c>
      <c r="R67" s="48" t="s">
        <v>4751</v>
      </c>
      <c r="S67" s="86" t="str">
        <f t="shared" si="11"/>
        <v>NOT OK</v>
      </c>
    </row>
    <row r="68" spans="1:19" s="85" customFormat="1" ht="30.6" customHeight="1" hidden="1">
      <c r="A68" s="25" t="s">
        <v>4704</v>
      </c>
      <c r="B68" s="98" t="str">
        <f>IF($A68="","",VLOOKUP($A68,'MÃ HH'!$A$1:$C$2083,2,0))</f>
        <v>CHERRY CHILE 2JD - 2KG</v>
      </c>
      <c r="C68" s="98" t="e">
        <f>IF($A68="","",VLOOKUP($A68,'MÃ HH'!$A$1:$C$215,3,0))</f>
        <v>#N/A</v>
      </c>
      <c r="D68" s="94">
        <f>VLOOKUP(A68,'[1]TỔNG HỢP'!$A:$N,14,0)</f>
        <v>-105</v>
      </c>
      <c r="E68" s="97">
        <f>SUMIF('NHẬP HÀNG'!$D:$D,A68,'NHẬP HÀNG'!$H:$H)</f>
        <v>315</v>
      </c>
      <c r="F68" s="97">
        <f>SUMIF('NHẬP HÀNG'!D:D,A68,'NHẬP HÀNG'!I:I)</f>
        <v>0</v>
      </c>
      <c r="G68" s="97">
        <f>SUMIF('NHẬP HÀNG'!D:D,A68,'NHẬP HÀNG'!J:J)</f>
        <v>0</v>
      </c>
      <c r="H68" s="97">
        <f>SUMIF('NHẬP HÀNG'!D:D,A68,'NHẬP HÀNG'!K:K)</f>
        <v>0</v>
      </c>
      <c r="I68" s="97">
        <f>SUMIF('NHẬP HÀNG'!D:D,A68,'NHẬP HÀNG'!M:M)</f>
        <v>0</v>
      </c>
      <c r="J68" s="97">
        <f>SUMIF('NHẬP HÀNG'!D:D,A68,'NHẬP HÀNG'!N:N)</f>
        <v>0</v>
      </c>
      <c r="K68" s="97">
        <f>SUMIF('NHẬP HÀNG'!D:D,A68,'NHẬP HÀNG'!L:L)</f>
        <v>0</v>
      </c>
      <c r="L68" s="97">
        <f>SUMIF('XUẤT HÀNG'!D:D,A68,'XUẤT HÀNG'!G:G)</f>
        <v>192</v>
      </c>
      <c r="M68" s="97">
        <f>SUMIF('XUẤT HÀNG'!D:D,A68,'XUẤT HÀNG'!H:H)</f>
        <v>0</v>
      </c>
      <c r="N68" s="94">
        <f t="shared" si="9"/>
        <v>18</v>
      </c>
      <c r="O68" s="106">
        <v>15</v>
      </c>
      <c r="P68" s="107"/>
      <c r="Q68" s="110">
        <f t="shared" si="10"/>
        <v>3</v>
      </c>
      <c r="R68" s="111" t="s">
        <v>4752</v>
      </c>
      <c r="S68" s="86" t="str">
        <f t="shared" si="11"/>
        <v>OK</v>
      </c>
    </row>
    <row r="69" spans="1:19" s="85" customFormat="1" ht="30.6" customHeight="1" hidden="1">
      <c r="A69" s="25" t="s">
        <v>4712</v>
      </c>
      <c r="B69" s="98" t="str">
        <f>IF($A69="","",VLOOKUP($A69,'MÃ HH'!$A$1:$C$2083,2,0))</f>
        <v>CHERY CHILE 1JD -5KG</v>
      </c>
      <c r="C69" s="98" t="e">
        <f>IF($A69="","",VLOOKUP($A69,'MÃ HH'!$A$1:$C$215,3,0))</f>
        <v>#N/A</v>
      </c>
      <c r="D69" s="94">
        <f>VLOOKUP(A69,'[1]TỔNG HỢP'!$A:$N,14,0)</f>
        <v>0</v>
      </c>
      <c r="E69" s="97">
        <f>SUMIF('NHẬP HÀNG'!$D:$D,A69,'NHẬP HÀNG'!$H:$H)</f>
        <v>0</v>
      </c>
      <c r="F69" s="97">
        <f>SUMIF('NHẬP HÀNG'!D:D,A69,'NHẬP HÀNG'!I:I)</f>
        <v>0</v>
      </c>
      <c r="G69" s="97">
        <f>SUMIF('NHẬP HÀNG'!D:D,A69,'NHẬP HÀNG'!J:J)</f>
        <v>0</v>
      </c>
      <c r="H69" s="97">
        <f>SUMIF('NHẬP HÀNG'!D:D,A69,'NHẬP HÀNG'!K:K)</f>
        <v>0</v>
      </c>
      <c r="I69" s="97">
        <f>SUMIF('NHẬP HÀNG'!D:D,A69,'NHẬP HÀNG'!M:M)</f>
        <v>0</v>
      </c>
      <c r="J69" s="97">
        <f>SUMIF('NHẬP HÀNG'!D:D,A69,'NHẬP HÀNG'!N:N)</f>
        <v>0</v>
      </c>
      <c r="K69" s="97">
        <f>SUMIF('NHẬP HÀNG'!D:D,A69,'NHẬP HÀNG'!L:L)</f>
        <v>0</v>
      </c>
      <c r="L69" s="97">
        <f>SUMIF('XUẤT HÀNG'!D:D,A69,'XUẤT HÀNG'!G:G)</f>
        <v>0</v>
      </c>
      <c r="M69" s="97">
        <f>SUMIF('XUẤT HÀNG'!D:D,A69,'XUẤT HÀNG'!H:H)</f>
        <v>0</v>
      </c>
      <c r="N69" s="94">
        <f t="shared" si="9"/>
        <v>0</v>
      </c>
      <c r="O69" s="106"/>
      <c r="P69" s="107"/>
      <c r="Q69" s="115">
        <f t="shared" si="10"/>
        <v>0</v>
      </c>
      <c r="R69" s="116" t="s">
        <v>4753</v>
      </c>
      <c r="S69" s="86" t="str">
        <f t="shared" si="11"/>
        <v>NOT OK</v>
      </c>
    </row>
    <row r="70" spans="1:19" s="85" customFormat="1" ht="30.6" customHeight="1" hidden="1">
      <c r="A70" s="25" t="s">
        <v>4714</v>
      </c>
      <c r="B70" s="98" t="str">
        <f>IF($A70="","",VLOOKUP($A70,'MÃ HH'!$A$1:$C$2083,2,0))</f>
        <v>CHERRY CHILE 3JD - 2KG</v>
      </c>
      <c r="C70" s="98" t="e">
        <f>IF($A70="","",VLOOKUP($A70,'MÃ HH'!$A$1:$C$215,3,0))</f>
        <v>#N/A</v>
      </c>
      <c r="D70" s="94">
        <f>VLOOKUP(A70,'[1]TỔNG HỢP'!$A:$N,14,0)</f>
        <v>-3</v>
      </c>
      <c r="E70" s="97">
        <f>SUMIF('NHẬP HÀNG'!$D:$D,A70,'NHẬP HÀNG'!$H:$H)</f>
        <v>0</v>
      </c>
      <c r="F70" s="97">
        <f>SUMIF('NHẬP HÀNG'!D:D,A70,'NHẬP HÀNG'!I:I)</f>
        <v>0</v>
      </c>
      <c r="G70" s="97">
        <f>SUMIF('NHẬP HÀNG'!D:D,A70,'NHẬP HÀNG'!J:J)</f>
        <v>0</v>
      </c>
      <c r="H70" s="97">
        <f>SUMIF('NHẬP HÀNG'!D:D,A70,'NHẬP HÀNG'!K:K)</f>
        <v>0</v>
      </c>
      <c r="I70" s="97">
        <f>SUMIF('NHẬP HÀNG'!D:D,A70,'NHẬP HÀNG'!M:M)</f>
        <v>0</v>
      </c>
      <c r="J70" s="97">
        <f>SUMIF('NHẬP HÀNG'!D:D,A70,'NHẬP HÀNG'!N:N)</f>
        <v>0</v>
      </c>
      <c r="K70" s="97">
        <f>SUMIF('NHẬP HÀNG'!D:D,A70,'NHẬP HÀNG'!L:L)</f>
        <v>0</v>
      </c>
      <c r="L70" s="97">
        <f>SUMIF('XUẤT HÀNG'!D:D,A70,'XUẤT HÀNG'!G:G)</f>
        <v>0</v>
      </c>
      <c r="M70" s="97">
        <f>SUMIF('XUẤT HÀNG'!D:D,A70,'XUẤT HÀNG'!H:H)</f>
        <v>0</v>
      </c>
      <c r="N70" s="94">
        <f t="shared" si="9"/>
        <v>-3</v>
      </c>
      <c r="O70" s="106"/>
      <c r="P70" s="107"/>
      <c r="Q70" s="110">
        <f t="shared" si="10"/>
        <v>-3</v>
      </c>
      <c r="R70" s="111" t="s">
        <v>4754</v>
      </c>
      <c r="S70" s="86" t="str">
        <f t="shared" si="11"/>
        <v>OK</v>
      </c>
    </row>
    <row r="71" spans="1:19" s="85" customFormat="1" ht="30.6" customHeight="1" hidden="1">
      <c r="A71" s="25" t="s">
        <v>4716</v>
      </c>
      <c r="B71" s="98" t="str">
        <f>IF($A71="","",VLOOKUP($A71,'MÃ HH'!$A$1:$C$2083,2,0))</f>
        <v>CHERRY CHILE 4JD - 2KG</v>
      </c>
      <c r="C71" s="98" t="e">
        <f>IF($A71="","",VLOOKUP($A71,'MÃ HH'!$A$1:$C$215,3,0))</f>
        <v>#N/A</v>
      </c>
      <c r="D71" s="94">
        <f>VLOOKUP(A71,'[1]TỔNG HỢP'!$A:$N,14,0)</f>
        <v>9</v>
      </c>
      <c r="E71" s="97">
        <f>SUMIF('NHẬP HÀNG'!$D:$D,A71,'NHẬP HÀNG'!$H:$H)</f>
        <v>0</v>
      </c>
      <c r="F71" s="97">
        <f>SUMIF('NHẬP HÀNG'!D:D,A71,'NHẬP HÀNG'!I:I)</f>
        <v>0</v>
      </c>
      <c r="G71" s="97">
        <f>SUMIF('NHẬP HÀNG'!D:D,A71,'NHẬP HÀNG'!J:J)</f>
        <v>0</v>
      </c>
      <c r="H71" s="97">
        <f>SUMIF('NHẬP HÀNG'!D:D,A71,'NHẬP HÀNG'!K:K)</f>
        <v>0</v>
      </c>
      <c r="I71" s="97">
        <f>SUMIF('NHẬP HÀNG'!D:D,A71,'NHẬP HÀNG'!M:M)</f>
        <v>0</v>
      </c>
      <c r="J71" s="97">
        <f>SUMIF('NHẬP HÀNG'!D:D,A71,'NHẬP HÀNG'!N:N)</f>
        <v>0</v>
      </c>
      <c r="K71" s="97">
        <f>SUMIF('NHẬP HÀNG'!D:D,A71,'NHẬP HÀNG'!L:L)</f>
        <v>0</v>
      </c>
      <c r="L71" s="97">
        <f>SUMIF('XUẤT HÀNG'!D:D,A71,'XUẤT HÀNG'!G:G)</f>
        <v>0</v>
      </c>
      <c r="M71" s="97">
        <f>SUMIF('XUẤT HÀNG'!D:D,A71,'XUẤT HÀNG'!H:H)</f>
        <v>0</v>
      </c>
      <c r="N71" s="94">
        <f t="shared" si="9"/>
        <v>9</v>
      </c>
      <c r="O71" s="106">
        <v>11</v>
      </c>
      <c r="P71" s="107"/>
      <c r="Q71" s="110">
        <f t="shared" si="10"/>
        <v>-2</v>
      </c>
      <c r="R71" s="111" t="s">
        <v>4755</v>
      </c>
      <c r="S71" s="86" t="str">
        <f t="shared" si="11"/>
        <v>OK</v>
      </c>
    </row>
    <row r="72" spans="1:19" s="85" customFormat="1" ht="30.6" customHeight="1" hidden="1">
      <c r="A72" s="25" t="s">
        <v>4706</v>
      </c>
      <c r="B72" s="98" t="str">
        <f>IF($A72="","",VLOOKUP($A72,'MÃ HH'!$A$1:$C$2083,2,0))</f>
        <v>CHERRY CHILE 1JD - 2KG</v>
      </c>
      <c r="C72" s="98" t="e">
        <f>IF($A72="","",VLOOKUP($A72,'MÃ HH'!$A$1:$C$215,3,0))</f>
        <v>#N/A</v>
      </c>
      <c r="D72" s="94">
        <f>VLOOKUP(A72,'[1]TỔNG HỢP'!$A:$N,14,0)</f>
        <v>93</v>
      </c>
      <c r="E72" s="97">
        <f>SUMIF('NHẬP HÀNG'!$D:$D,A72,'NHẬP HÀNG'!$H:$H)</f>
        <v>0</v>
      </c>
      <c r="F72" s="97">
        <f>SUMIF('NHẬP HÀNG'!D:D,A72,'NHẬP HÀNG'!I:I)</f>
        <v>0</v>
      </c>
      <c r="G72" s="97">
        <f>SUMIF('NHẬP HÀNG'!D:D,A72,'NHẬP HÀNG'!J:J)</f>
        <v>0</v>
      </c>
      <c r="H72" s="97">
        <f>SUMIF('NHẬP HÀNG'!D:D,A72,'NHẬP HÀNG'!K:K)</f>
        <v>0</v>
      </c>
      <c r="I72" s="97">
        <f>SUMIF('NHẬP HÀNG'!D:D,A72,'NHẬP HÀNG'!M:M)</f>
        <v>0</v>
      </c>
      <c r="J72" s="97">
        <f>SUMIF('NHẬP HÀNG'!D:D,A72,'NHẬP HÀNG'!N:N)</f>
        <v>0</v>
      </c>
      <c r="K72" s="97">
        <f>SUMIF('NHẬP HÀNG'!D:D,A72,'NHẬP HÀNG'!L:L)</f>
        <v>0</v>
      </c>
      <c r="L72" s="97">
        <f>SUMIF('XUẤT HÀNG'!D:D,A72,'XUẤT HÀNG'!G:G)</f>
        <v>0</v>
      </c>
      <c r="M72" s="97">
        <f>SUMIF('XUẤT HÀNG'!D:D,A72,'XUẤT HÀNG'!H:H)</f>
        <v>0</v>
      </c>
      <c r="N72" s="94">
        <f t="shared" si="9"/>
        <v>93</v>
      </c>
      <c r="O72" s="106">
        <f>3+96</f>
        <v>99</v>
      </c>
      <c r="P72" s="107"/>
      <c r="Q72" s="110">
        <f t="shared" si="10"/>
        <v>-6</v>
      </c>
      <c r="R72" s="111" t="s">
        <v>4756</v>
      </c>
      <c r="S72" s="86" t="str">
        <f t="shared" si="11"/>
        <v>OK</v>
      </c>
    </row>
    <row r="73" spans="1:19" s="85" customFormat="1" ht="30.6" customHeight="1" hidden="1">
      <c r="A73" s="25" t="s">
        <v>4712</v>
      </c>
      <c r="B73" s="98" t="str">
        <f>IF($A73="","",VLOOKUP($A73,'MÃ HH'!$A$1:$C$2083,2,0))</f>
        <v>CHERY CHILE 1JD -5KG</v>
      </c>
      <c r="C73" s="98" t="e">
        <f>IF($A73="","",VLOOKUP($A73,'MÃ HH'!$A$1:$C$215,3,0))</f>
        <v>#N/A</v>
      </c>
      <c r="D73" s="94">
        <f>VLOOKUP(A73,'[1]TỔNG HỢP'!$A:$N,14,0)</f>
        <v>0</v>
      </c>
      <c r="E73" s="97">
        <f>SUMIF('NHẬP HÀNG'!$D:$D,A73,'NHẬP HÀNG'!$H:$H)</f>
        <v>0</v>
      </c>
      <c r="F73" s="97">
        <f>SUMIF('NHẬP HÀNG'!D:D,A73,'NHẬP HÀNG'!I:I)</f>
        <v>0</v>
      </c>
      <c r="G73" s="97">
        <f>SUMIF('NHẬP HÀNG'!D:D,A73,'NHẬP HÀNG'!J:J)</f>
        <v>0</v>
      </c>
      <c r="H73" s="97">
        <f>SUMIF('NHẬP HÀNG'!D:D,A73,'NHẬP HÀNG'!K:K)</f>
        <v>0</v>
      </c>
      <c r="I73" s="97">
        <f>SUMIF('NHẬP HÀNG'!D:D,A73,'NHẬP HÀNG'!M:M)</f>
        <v>0</v>
      </c>
      <c r="J73" s="97">
        <f>SUMIF('NHẬP HÀNG'!D:D,A73,'NHẬP HÀNG'!N:N)</f>
        <v>0</v>
      </c>
      <c r="K73" s="97">
        <f>SUMIF('NHẬP HÀNG'!D:D,A73,'NHẬP HÀNG'!L:L)</f>
        <v>0</v>
      </c>
      <c r="L73" s="97">
        <f>SUMIF('XUẤT HÀNG'!D:D,A73,'XUẤT HÀNG'!G:G)</f>
        <v>0</v>
      </c>
      <c r="M73" s="97">
        <f>SUMIF('XUẤT HÀNG'!D:D,A73,'XUẤT HÀNG'!H:H)</f>
        <v>0</v>
      </c>
      <c r="N73" s="94">
        <f t="shared" si="9"/>
        <v>0</v>
      </c>
      <c r="O73" s="106"/>
      <c r="P73" s="107"/>
      <c r="Q73" s="110">
        <f t="shared" si="10"/>
        <v>0</v>
      </c>
      <c r="R73" s="111" t="s">
        <v>4757</v>
      </c>
      <c r="S73" s="86" t="str">
        <f t="shared" si="11"/>
        <v>NOT OK</v>
      </c>
    </row>
    <row r="74" spans="1:19" s="85" customFormat="1" ht="30.6" customHeight="1" hidden="1">
      <c r="A74" s="25" t="s">
        <v>4608</v>
      </c>
      <c r="B74" s="98" t="str">
        <f>IF($A74="","",VLOOKUP($A74,'MÃ HH'!$A$1:$C$2083,2,0))</f>
        <v>CHERY ĐỎ NZ 028</v>
      </c>
      <c r="C74" s="98" t="e">
        <f>IF($A74="","",VLOOKUP($A74,'MÃ HH'!$A$1:$C$215,3,0))</f>
        <v>#N/A</v>
      </c>
      <c r="D74" s="94">
        <f>VLOOKUP(A74,'[1]TỔNG HỢP'!$A:$N,14,0)</f>
        <v>0</v>
      </c>
      <c r="E74" s="97">
        <f>SUMIF('NHẬP HÀNG'!$D:$D,A74,'NHẬP HÀNG'!$H:$H)</f>
        <v>0</v>
      </c>
      <c r="F74" s="97">
        <f>SUMIF('NHẬP HÀNG'!D:D,A74,'NHẬP HÀNG'!I:I)</f>
        <v>0</v>
      </c>
      <c r="G74" s="97">
        <f>SUMIF('NHẬP HÀNG'!D:D,A74,'NHẬP HÀNG'!J:J)</f>
        <v>0</v>
      </c>
      <c r="H74" s="97">
        <f>SUMIF('NHẬP HÀNG'!D:D,A74,'NHẬP HÀNG'!K:K)</f>
        <v>0</v>
      </c>
      <c r="I74" s="97">
        <f>SUMIF('NHẬP HÀNG'!D:D,A74,'NHẬP HÀNG'!M:M)</f>
        <v>0</v>
      </c>
      <c r="J74" s="97">
        <f>SUMIF('NHẬP HÀNG'!D:D,A74,'NHẬP HÀNG'!N:N)</f>
        <v>0</v>
      </c>
      <c r="K74" s="97">
        <f>SUMIF('NHẬP HÀNG'!D:D,A74,'NHẬP HÀNG'!L:L)</f>
        <v>0</v>
      </c>
      <c r="L74" s="97">
        <f>SUMIF('XUẤT HÀNG'!D:D,A74,'XUẤT HÀNG'!G:G)</f>
        <v>0</v>
      </c>
      <c r="M74" s="97">
        <f>SUMIF('XUẤT HÀNG'!D:D,A74,'XUẤT HÀNG'!H:H)</f>
        <v>0</v>
      </c>
      <c r="N74" s="94">
        <f t="shared" si="9"/>
        <v>0</v>
      </c>
      <c r="O74" s="106"/>
      <c r="P74" s="107"/>
      <c r="Q74" s="109">
        <f t="shared" si="10"/>
        <v>0</v>
      </c>
      <c r="R74" s="48" t="s">
        <v>4758</v>
      </c>
      <c r="S74" s="86" t="str">
        <f t="shared" si="11"/>
        <v>NOT OK</v>
      </c>
    </row>
    <row r="75" spans="1:19" s="85" customFormat="1" ht="33.75" customHeight="1" hidden="1">
      <c r="A75" s="25" t="s">
        <v>4394</v>
      </c>
      <c r="B75" s="98" t="str">
        <f>IF($A75="","",VLOOKUP($A75,'MÃ HH'!$A$1:$C$2083,2,0))</f>
        <v>CHERY 3J -2.5KG</v>
      </c>
      <c r="C75" s="98"/>
      <c r="D75" s="94">
        <f>VLOOKUP(A75,'[1]TỔNG HỢP'!$A:$N,14,0)</f>
        <v>0</v>
      </c>
      <c r="E75" s="97">
        <f>SUMIF('NHẬP HÀNG'!$D:$D,A75,'NHẬP HÀNG'!$H:$H)</f>
        <v>0</v>
      </c>
      <c r="F75" s="97">
        <f>SUMIF('NHẬP HÀNG'!D:D,A75,'NHẬP HÀNG'!I:I)</f>
        <v>0</v>
      </c>
      <c r="G75" s="97">
        <f>SUMIF('NHẬP HÀNG'!D:D,A75,'NHẬP HÀNG'!J:J)</f>
        <v>0</v>
      </c>
      <c r="H75" s="97">
        <f>SUMIF('NHẬP HÀNG'!D:D,A75,'NHẬP HÀNG'!K:K)</f>
        <v>0</v>
      </c>
      <c r="I75" s="97">
        <f>SUMIF('NHẬP HÀNG'!D:D,A75,'NHẬP HÀNG'!M:M)</f>
        <v>0</v>
      </c>
      <c r="J75" s="97">
        <f>SUMIF('NHẬP HÀNG'!D:D,A75,'NHẬP HÀNG'!N:N)</f>
        <v>0</v>
      </c>
      <c r="K75" s="97">
        <f>SUMIF('NHẬP HÀNG'!D:D,A75,'NHẬP HÀNG'!L:L)</f>
        <v>0</v>
      </c>
      <c r="L75" s="97">
        <f>SUMIF('XUẤT HÀNG'!D:D,A75,'XUẤT HÀNG'!G:G)</f>
        <v>0</v>
      </c>
      <c r="M75" s="97">
        <f>SUMIF('XUẤT HÀNG'!D:D,A75,'XUẤT HÀNG'!H:H)</f>
        <v>0</v>
      </c>
      <c r="N75" s="94">
        <f t="shared" si="9"/>
        <v>0</v>
      </c>
      <c r="O75" s="106"/>
      <c r="P75" s="107"/>
      <c r="Q75" s="110">
        <f t="shared" si="10"/>
        <v>0</v>
      </c>
      <c r="R75" s="111" t="s">
        <v>4759</v>
      </c>
      <c r="S75" s="86" t="str">
        <f t="shared" si="11"/>
        <v>NOT OK</v>
      </c>
    </row>
    <row r="76" spans="1:19" s="85" customFormat="1" ht="33.75" customHeight="1" hidden="1">
      <c r="A76" s="25" t="s">
        <v>4325</v>
      </c>
      <c r="B76" s="98" t="str">
        <f>IF($A76="","",VLOOKUP($A76,'MÃ HH'!$A$1:$C$2083,2,0))</f>
        <v>CHERRY CHILE 2J - 5KG</v>
      </c>
      <c r="C76" s="98" t="e">
        <f>IF($A76="","",VLOOKUP($A76,'MÃ HH'!$A$1:$C$215,3,0))</f>
        <v>#N/A</v>
      </c>
      <c r="D76" s="94">
        <f>VLOOKUP(A76,'[1]TỔNG HỢP'!$A:$N,14,0)</f>
        <v>0</v>
      </c>
      <c r="E76" s="97">
        <f>SUMIF('NHẬP HÀNG'!$D:$D,A76,'NHẬP HÀNG'!$H:$H)</f>
        <v>0</v>
      </c>
      <c r="F76" s="97">
        <f>SUMIF('NHẬP HÀNG'!D:D,A76,'NHẬP HÀNG'!I:I)</f>
        <v>0</v>
      </c>
      <c r="G76" s="97">
        <f>SUMIF('NHẬP HÀNG'!D:D,A76,'NHẬP HÀNG'!J:J)</f>
        <v>0</v>
      </c>
      <c r="H76" s="97">
        <f>SUMIF('NHẬP HÀNG'!D:D,A76,'NHẬP HÀNG'!K:K)</f>
        <v>0</v>
      </c>
      <c r="I76" s="97">
        <f>SUMIF('NHẬP HÀNG'!D:D,A76,'NHẬP HÀNG'!M:M)</f>
        <v>0</v>
      </c>
      <c r="J76" s="97">
        <f>SUMIF('NHẬP HÀNG'!D:D,A76,'NHẬP HÀNG'!N:N)</f>
        <v>0</v>
      </c>
      <c r="K76" s="97">
        <f>SUMIF('NHẬP HÀNG'!D:D,A76,'NHẬP HÀNG'!L:L)</f>
        <v>0</v>
      </c>
      <c r="L76" s="97">
        <f>SUMIF('XUẤT HÀNG'!D:D,A76,'XUẤT HÀNG'!G:G)</f>
        <v>0</v>
      </c>
      <c r="M76" s="97">
        <f>SUMIF('XUẤT HÀNG'!D:D,A76,'XUẤT HÀNG'!H:H)</f>
        <v>0</v>
      </c>
      <c r="N76" s="94">
        <f t="shared" si="9"/>
        <v>0</v>
      </c>
      <c r="O76" s="106"/>
      <c r="P76" s="107"/>
      <c r="Q76" s="109">
        <f t="shared" si="10"/>
        <v>0</v>
      </c>
      <c r="R76" s="48"/>
      <c r="S76" s="86" t="str">
        <f t="shared" si="11"/>
        <v>NOT OK</v>
      </c>
    </row>
    <row r="77" spans="1:19" s="85" customFormat="1" ht="33.75" customHeight="1" hidden="1">
      <c r="A77" s="25" t="s">
        <v>4472</v>
      </c>
      <c r="B77" s="98" t="str">
        <f>IF($A77="","",VLOOKUP($A77,'MÃ HH'!$A$1:$C$2083,2,0))</f>
        <v>CHERRY CHILE 2.5KG</v>
      </c>
      <c r="C77" s="98" t="e">
        <f>IF($A77="","",VLOOKUP($A77,'MÃ HH'!$A$1:$C$215,3,0))</f>
        <v>#N/A</v>
      </c>
      <c r="D77" s="94">
        <f>VLOOKUP(A77,'[1]TỔNG HỢP'!$A:$N,14,0)</f>
        <v>0</v>
      </c>
      <c r="E77" s="97">
        <f>SUMIF('NHẬP HÀNG'!$D:$D,A77,'NHẬP HÀNG'!$H:$H)</f>
        <v>0</v>
      </c>
      <c r="F77" s="97">
        <f>SUMIF('NHẬP HÀNG'!D:D,A77,'NHẬP HÀNG'!I:I)</f>
        <v>0</v>
      </c>
      <c r="G77" s="97">
        <f>SUMIF('NHẬP HÀNG'!D:D,A77,'NHẬP HÀNG'!J:J)</f>
        <v>0</v>
      </c>
      <c r="H77" s="97">
        <f>SUMIF('NHẬP HÀNG'!D:D,A77,'NHẬP HÀNG'!K:K)</f>
        <v>0</v>
      </c>
      <c r="I77" s="97">
        <f>SUMIF('NHẬP HÀNG'!D:D,A77,'NHẬP HÀNG'!M:M)</f>
        <v>0</v>
      </c>
      <c r="J77" s="97">
        <f>SUMIF('NHẬP HÀNG'!D:D,A77,'NHẬP HÀNG'!N:N)</f>
        <v>0</v>
      </c>
      <c r="K77" s="97">
        <f>SUMIF('NHẬP HÀNG'!D:D,A77,'NHẬP HÀNG'!L:L)</f>
        <v>0</v>
      </c>
      <c r="L77" s="97">
        <f>SUMIF('XUẤT HÀNG'!D:D,A77,'XUẤT HÀNG'!G:G)</f>
        <v>0</v>
      </c>
      <c r="M77" s="97">
        <f>SUMIF('XUẤT HÀNG'!D:D,A77,'XUẤT HÀNG'!H:H)</f>
        <v>0</v>
      </c>
      <c r="N77" s="94">
        <f t="shared" si="9"/>
        <v>0</v>
      </c>
      <c r="O77" s="106"/>
      <c r="P77" s="107"/>
      <c r="Q77" s="109">
        <f t="shared" si="10"/>
        <v>0</v>
      </c>
      <c r="R77" s="48"/>
      <c r="S77" s="86" t="str">
        <f t="shared" si="11"/>
        <v>NOT OK</v>
      </c>
    </row>
    <row r="78" spans="1:19" s="85" customFormat="1" ht="33.75" customHeight="1" hidden="1">
      <c r="A78" s="25" t="s">
        <v>4351</v>
      </c>
      <c r="B78" s="98" t="str">
        <f>IF($A78="","",VLOOKUP($A78,'MÃ HH'!$A$1:$C$2083,2,0))</f>
        <v>CHERRY CHILE 1J - 5KG</v>
      </c>
      <c r="C78" s="98" t="e">
        <f>IF($A78="","",VLOOKUP($A78,'MÃ HH'!$A$1:$C$215,3,0))</f>
        <v>#N/A</v>
      </c>
      <c r="D78" s="94">
        <f>VLOOKUP(A78,'[1]TỔNG HỢP'!$A:$N,14,0)</f>
        <v>0</v>
      </c>
      <c r="E78" s="97">
        <f>SUMIF('NHẬP HÀNG'!$D:$D,A78,'NHẬP HÀNG'!$H:$H)</f>
        <v>0</v>
      </c>
      <c r="F78" s="97">
        <f>SUMIF('NHẬP HÀNG'!D:D,A78,'NHẬP HÀNG'!I:I)</f>
        <v>0</v>
      </c>
      <c r="G78" s="97">
        <f>SUMIF('NHẬP HÀNG'!D:D,A78,'NHẬP HÀNG'!J:J)</f>
        <v>0</v>
      </c>
      <c r="H78" s="97">
        <f>SUMIF('NHẬP HÀNG'!D:D,A78,'NHẬP HÀNG'!K:K)</f>
        <v>0</v>
      </c>
      <c r="I78" s="97">
        <f>SUMIF('NHẬP HÀNG'!D:D,A78,'NHẬP HÀNG'!M:M)</f>
        <v>0</v>
      </c>
      <c r="J78" s="97">
        <f>SUMIF('NHẬP HÀNG'!D:D,A78,'NHẬP HÀNG'!N:N)</f>
        <v>0</v>
      </c>
      <c r="K78" s="97">
        <f>SUMIF('NHẬP HÀNG'!D:D,A78,'NHẬP HÀNG'!L:L)</f>
        <v>0</v>
      </c>
      <c r="L78" s="97">
        <f>SUMIF('XUẤT HÀNG'!D:D,A78,'XUẤT HÀNG'!G:G)</f>
        <v>0</v>
      </c>
      <c r="M78" s="97">
        <f>SUMIF('XUẤT HÀNG'!D:D,A78,'XUẤT HÀNG'!H:H)</f>
        <v>0</v>
      </c>
      <c r="N78" s="94">
        <f t="shared" si="9"/>
        <v>0</v>
      </c>
      <c r="O78" s="106"/>
      <c r="P78" s="107"/>
      <c r="Q78" s="109">
        <f t="shared" si="10"/>
        <v>0</v>
      </c>
      <c r="R78" s="48"/>
      <c r="S78" s="86" t="str">
        <f t="shared" si="11"/>
        <v>NOT OK</v>
      </c>
    </row>
    <row r="79" spans="1:19" s="85" customFormat="1" ht="33.75" customHeight="1" hidden="1">
      <c r="A79" s="25" t="s">
        <v>4644</v>
      </c>
      <c r="B79" s="98" t="str">
        <f>IF($A79="","",VLOOKUP($A79,'MÃ HH'!$A$1:$C$2083,2,0))</f>
        <v>CHERRY SAN FRANCISCO 3J -5KG</v>
      </c>
      <c r="C79" s="98" t="e">
        <f>IF($A79="","",VLOOKUP($A79,'MÃ HH'!$A$1:$C$215,3,0))</f>
        <v>#N/A</v>
      </c>
      <c r="D79" s="94">
        <f>VLOOKUP(A79,'[1]TỔNG HỢP'!$A:$N,14,0)</f>
        <v>-1</v>
      </c>
      <c r="E79" s="97">
        <f>SUMIF('NHẬP HÀNG'!$D:$D,A79,'NHẬP HÀNG'!$H:$H)</f>
        <v>0</v>
      </c>
      <c r="F79" s="97">
        <f>SUMIF('NHẬP HÀNG'!D:D,A79,'NHẬP HÀNG'!I:I)</f>
        <v>0</v>
      </c>
      <c r="G79" s="97">
        <f>SUMIF('NHẬP HÀNG'!D:D,A79,'NHẬP HÀNG'!J:J)</f>
        <v>0</v>
      </c>
      <c r="H79" s="97">
        <f>SUMIF('NHẬP HÀNG'!D:D,A79,'NHẬP HÀNG'!K:K)</f>
        <v>0</v>
      </c>
      <c r="I79" s="97">
        <f>SUMIF('NHẬP HÀNG'!D:D,A79,'NHẬP HÀNG'!M:M)</f>
        <v>0</v>
      </c>
      <c r="J79" s="97">
        <f>SUMIF('NHẬP HÀNG'!D:D,A79,'NHẬP HÀNG'!N:N)</f>
        <v>0</v>
      </c>
      <c r="K79" s="97">
        <f>SUMIF('NHẬP HÀNG'!D:D,A79,'NHẬP HÀNG'!L:L)</f>
        <v>0</v>
      </c>
      <c r="L79" s="97">
        <f>SUMIF('XUẤT HÀNG'!D:D,A79,'XUẤT HÀNG'!G:G)</f>
        <v>0</v>
      </c>
      <c r="M79" s="97">
        <f>SUMIF('XUẤT HÀNG'!D:D,A79,'XUẤT HÀNG'!H:H)</f>
        <v>0</v>
      </c>
      <c r="N79" s="94">
        <f t="shared" si="9"/>
        <v>-1</v>
      </c>
      <c r="O79" s="106"/>
      <c r="P79" s="107"/>
      <c r="Q79" s="110">
        <f t="shared" si="10"/>
        <v>-1</v>
      </c>
      <c r="R79" s="111" t="s">
        <v>4760</v>
      </c>
      <c r="S79" s="86" t="str">
        <f t="shared" si="11"/>
        <v>OK</v>
      </c>
    </row>
    <row r="80" spans="1:19" s="85" customFormat="1" ht="33" customHeight="1" hidden="1">
      <c r="A80" s="25" t="s">
        <v>4592</v>
      </c>
      <c r="B80" s="98" t="str">
        <f>IF($A80="","",VLOOKUP($A80,'MÃ HH'!$A$1:$C$2083,2,0))</f>
        <v>CHERY CHILE 2JD -5KG</v>
      </c>
      <c r="C80" s="98" t="e">
        <f>IF($A80="","",VLOOKUP($A80,'MÃ HH'!$A$1:$C$215,3,0))</f>
        <v>#N/A</v>
      </c>
      <c r="D80" s="94">
        <f>VLOOKUP(A80,'[1]TỔNG HỢP'!$A:$N,14,0)</f>
        <v>3</v>
      </c>
      <c r="E80" s="97">
        <f>SUMIF('NHẬP HÀNG'!$D:$D,A80,'NHẬP HÀNG'!$H:$H)</f>
        <v>61</v>
      </c>
      <c r="F80" s="97">
        <f>SUMIF('NHẬP HÀNG'!D:D,A80,'NHẬP HÀNG'!I:I)</f>
        <v>0</v>
      </c>
      <c r="G80" s="97">
        <f>SUMIF('NHẬP HÀNG'!D:D,A80,'NHẬP HÀNG'!J:J)</f>
        <v>0</v>
      </c>
      <c r="H80" s="97">
        <f>SUMIF('NHẬP HÀNG'!D:D,A80,'NHẬP HÀNG'!K:K)</f>
        <v>0</v>
      </c>
      <c r="I80" s="97">
        <f>SUMIF('NHẬP HÀNG'!D:D,A80,'NHẬP HÀNG'!M:M)</f>
        <v>0</v>
      </c>
      <c r="J80" s="97">
        <f>SUMIF('NHẬP HÀNG'!D:D,A80,'NHẬP HÀNG'!N:N)</f>
        <v>0</v>
      </c>
      <c r="K80" s="97">
        <f>SUMIF('NHẬP HÀNG'!D:D,A80,'NHẬP HÀNG'!L:L)</f>
        <v>0</v>
      </c>
      <c r="L80" s="97">
        <f>SUMIF('XUẤT HÀNG'!D:D,A80,'XUẤT HÀNG'!G:G)</f>
        <v>63</v>
      </c>
      <c r="M80" s="97">
        <f>SUMIF('XUẤT HÀNG'!D:D,A80,'XUẤT HÀNG'!H:H)</f>
        <v>0</v>
      </c>
      <c r="N80" s="94">
        <f t="shared" si="9"/>
        <v>1</v>
      </c>
      <c r="O80" s="106"/>
      <c r="P80" s="107"/>
      <c r="Q80" s="110">
        <f t="shared" si="10"/>
        <v>1</v>
      </c>
      <c r="R80" s="111" t="s">
        <v>4761</v>
      </c>
      <c r="S80" s="86" t="str">
        <f t="shared" si="11"/>
        <v>OK</v>
      </c>
    </row>
    <row r="81" spans="1:19" s="85" customFormat="1" ht="30.95" customHeight="1" hidden="1">
      <c r="A81" s="25" t="s">
        <v>4642</v>
      </c>
      <c r="B81" s="98" t="str">
        <f>IF($A81="","",VLOOKUP($A81,'MÃ HH'!$A$1:$C$2083,2,0))</f>
        <v>CHERY CHILE 2JD -2.5KG</v>
      </c>
      <c r="C81" s="98" t="e">
        <f>IF($A81="","",VLOOKUP($A81,'MÃ HH'!$A$1:$C$215,3,0))</f>
        <v>#N/A</v>
      </c>
      <c r="D81" s="94">
        <f>VLOOKUP(A81,'[1]TỔNG HỢP'!$A:$N,14,0)</f>
        <v>4</v>
      </c>
      <c r="E81" s="97">
        <f>SUMIF('NHẬP HÀNG'!$D:$D,A81,'NHẬP HÀNG'!$H:$H)</f>
        <v>0</v>
      </c>
      <c r="F81" s="97">
        <f>SUMIF('NHẬP HÀNG'!D:D,A81,'NHẬP HÀNG'!I:I)</f>
        <v>0</v>
      </c>
      <c r="G81" s="97">
        <f>SUMIF('NHẬP HÀNG'!D:D,A81,'NHẬP HÀNG'!J:J)</f>
        <v>0</v>
      </c>
      <c r="H81" s="97">
        <f>SUMIF('NHẬP HÀNG'!D:D,A81,'NHẬP HÀNG'!K:K)</f>
        <v>0</v>
      </c>
      <c r="I81" s="97">
        <f>SUMIF('NHẬP HÀNG'!D:D,A81,'NHẬP HÀNG'!M:M)</f>
        <v>0</v>
      </c>
      <c r="J81" s="97">
        <f>SUMIF('NHẬP HÀNG'!D:D,A81,'NHẬP HÀNG'!N:N)</f>
        <v>0</v>
      </c>
      <c r="K81" s="97">
        <f>SUMIF('NHẬP HÀNG'!D:D,A81,'NHẬP HÀNG'!L:L)</f>
        <v>0</v>
      </c>
      <c r="L81" s="97">
        <f>SUMIF('XUẤT HÀNG'!D:D,A81,'XUẤT HÀNG'!G:G)</f>
        <v>0</v>
      </c>
      <c r="M81" s="97">
        <f>SUMIF('XUẤT HÀNG'!D:D,A81,'XUẤT HÀNG'!H:H)</f>
        <v>0</v>
      </c>
      <c r="N81" s="94">
        <f t="shared" si="9"/>
        <v>4</v>
      </c>
      <c r="O81" s="106"/>
      <c r="P81" s="107"/>
      <c r="Q81" s="110">
        <f t="shared" si="10"/>
        <v>4</v>
      </c>
      <c r="R81" s="111" t="s">
        <v>4762</v>
      </c>
      <c r="S81" s="86" t="str">
        <f t="shared" si="11"/>
        <v>OK</v>
      </c>
    </row>
    <row r="82" spans="1:19" s="85" customFormat="1" ht="35.1" customHeight="1" hidden="1">
      <c r="A82" s="25" t="s">
        <v>4614</v>
      </c>
      <c r="B82" s="98" t="str">
        <f>IF($A82="","",VLOOKUP($A82,'MÃ HH'!$A$1:$C$2083,2,0))</f>
        <v>CHERY CHILE 3JD -2.5KG</v>
      </c>
      <c r="C82" s="98" t="e">
        <f>IF($A82="","",VLOOKUP($A82,'MÃ HH'!$A$1:$C$215,3,0))</f>
        <v>#N/A</v>
      </c>
      <c r="D82" s="94">
        <f>VLOOKUP(A82,'[1]TỔNG HỢP'!$A:$N,14,0)</f>
        <v>-13</v>
      </c>
      <c r="E82" s="97">
        <f>SUMIF('NHẬP HÀNG'!$D:$D,A82,'NHẬP HÀNG'!$H:$H)</f>
        <v>0</v>
      </c>
      <c r="F82" s="97">
        <f>SUMIF('NHẬP HÀNG'!D:D,A82,'NHẬP HÀNG'!I:I)</f>
        <v>0</v>
      </c>
      <c r="G82" s="97">
        <f>SUMIF('NHẬP HÀNG'!D:D,A82,'NHẬP HÀNG'!J:J)</f>
        <v>0</v>
      </c>
      <c r="H82" s="97">
        <f>SUMIF('NHẬP HÀNG'!D:D,A82,'NHẬP HÀNG'!K:K)</f>
        <v>0</v>
      </c>
      <c r="I82" s="97">
        <f>SUMIF('NHẬP HÀNG'!D:D,A82,'NHẬP HÀNG'!M:M)</f>
        <v>0</v>
      </c>
      <c r="J82" s="97">
        <f>SUMIF('NHẬP HÀNG'!D:D,A82,'NHẬP HÀNG'!N:N)</f>
        <v>0</v>
      </c>
      <c r="K82" s="97">
        <f>SUMIF('NHẬP HÀNG'!D:D,A82,'NHẬP HÀNG'!L:L)</f>
        <v>0</v>
      </c>
      <c r="L82" s="97">
        <f>SUMIF('XUẤT HÀNG'!D:D,A82,'XUẤT HÀNG'!G:G)</f>
        <v>0</v>
      </c>
      <c r="M82" s="97">
        <f>SUMIF('XUẤT HÀNG'!D:D,A82,'XUẤT HÀNG'!H:H)</f>
        <v>0</v>
      </c>
      <c r="N82" s="94">
        <f t="shared" si="9"/>
        <v>-13</v>
      </c>
      <c r="O82" s="106"/>
      <c r="P82" s="107"/>
      <c r="Q82" s="110">
        <f t="shared" si="10"/>
        <v>-13</v>
      </c>
      <c r="R82" s="111" t="s">
        <v>4763</v>
      </c>
      <c r="S82" s="86" t="str">
        <f t="shared" si="11"/>
        <v>OK</v>
      </c>
    </row>
    <row r="83" spans="1:19" s="85" customFormat="1" ht="33" customHeight="1" hidden="1">
      <c r="A83" s="25" t="s">
        <v>4438</v>
      </c>
      <c r="B83" s="98" t="str">
        <f>IF($A83="","",VLOOKUP($A83,'MÃ HH'!$A$1:$C$2083,2,0))</f>
        <v>CHERRY ÚC LAPINS REID FRUIT 28-30 -5KG</v>
      </c>
      <c r="C83" s="98" t="e">
        <f>IF($A83="","",VLOOKUP($A83,'MÃ HH'!$A$1:$C$215,3,0))</f>
        <v>#N/A</v>
      </c>
      <c r="D83" s="94">
        <f>VLOOKUP(A83,'[1]TỔNG HỢP'!$A:$N,14,0)</f>
        <v>-4</v>
      </c>
      <c r="E83" s="97">
        <f>SUMIF('NHẬP HÀNG'!$D:$D,A83,'NHẬP HÀNG'!$H:$H)</f>
        <v>0</v>
      </c>
      <c r="F83" s="97">
        <f>SUMIF('NHẬP HÀNG'!D:D,A83,'NHẬP HÀNG'!I:I)</f>
        <v>0</v>
      </c>
      <c r="G83" s="97">
        <f>SUMIF('NHẬP HÀNG'!D:D,A83,'NHẬP HÀNG'!J:J)</f>
        <v>0</v>
      </c>
      <c r="H83" s="97">
        <f>SUMIF('NHẬP HÀNG'!D:D,A83,'NHẬP HÀNG'!K:K)</f>
        <v>0</v>
      </c>
      <c r="I83" s="97">
        <f>SUMIF('NHẬP HÀNG'!D:D,A83,'NHẬP HÀNG'!M:M)</f>
        <v>0</v>
      </c>
      <c r="J83" s="97">
        <f>SUMIF('NHẬP HÀNG'!D:D,A83,'NHẬP HÀNG'!N:N)</f>
        <v>0</v>
      </c>
      <c r="K83" s="97">
        <f>SUMIF('NHẬP HÀNG'!D:D,A83,'NHẬP HÀNG'!L:L)</f>
        <v>0</v>
      </c>
      <c r="L83" s="97">
        <f>SUMIF('XUẤT HÀNG'!D:D,A83,'XUẤT HÀNG'!G:G)</f>
        <v>0</v>
      </c>
      <c r="M83" s="97">
        <f>SUMIF('XUẤT HÀNG'!D:D,A83,'XUẤT HÀNG'!H:H)</f>
        <v>0</v>
      </c>
      <c r="N83" s="94">
        <f t="shared" si="9"/>
        <v>-4</v>
      </c>
      <c r="O83" s="106"/>
      <c r="P83" s="107"/>
      <c r="Q83" s="110">
        <f t="shared" si="10"/>
        <v>-4</v>
      </c>
      <c r="R83" s="111" t="s">
        <v>4764</v>
      </c>
      <c r="S83" s="86" t="str">
        <f t="shared" si="11"/>
        <v>OK</v>
      </c>
    </row>
    <row r="84" spans="1:19" s="85" customFormat="1" ht="42.95" customHeight="1" hidden="1">
      <c r="A84" s="25" t="s">
        <v>4440</v>
      </c>
      <c r="B84" s="98" t="str">
        <f>IF($A84="","",VLOOKUP($A84,'MÃ HH'!$A$1:$C$2083,2,0))</f>
        <v>CHERRY ÚC LAPINS REID FRUIT 30-32 -2KG</v>
      </c>
      <c r="C84" s="98" t="e">
        <f>IF($A84="","",VLOOKUP($A84,'MÃ HH'!$A$1:$C$215,3,0))</f>
        <v>#N/A</v>
      </c>
      <c r="D84" s="94">
        <f>VLOOKUP(A84,'[1]TỔNG HỢP'!$A:$N,14,0)</f>
        <v>0</v>
      </c>
      <c r="E84" s="97">
        <f>SUMIF('NHẬP HÀNG'!$D:$D,A84,'NHẬP HÀNG'!$H:$H)</f>
        <v>0</v>
      </c>
      <c r="F84" s="97">
        <f>SUMIF('NHẬP HÀNG'!D:D,A84,'NHẬP HÀNG'!I:I)</f>
        <v>0</v>
      </c>
      <c r="G84" s="97">
        <f>SUMIF('NHẬP HÀNG'!D:D,A84,'NHẬP HÀNG'!J:J)</f>
        <v>0</v>
      </c>
      <c r="H84" s="97">
        <f>SUMIF('NHẬP HÀNG'!D:D,A84,'NHẬP HÀNG'!K:K)</f>
        <v>0</v>
      </c>
      <c r="I84" s="97">
        <f>SUMIF('NHẬP HÀNG'!D:D,A84,'NHẬP HÀNG'!M:M)</f>
        <v>0</v>
      </c>
      <c r="J84" s="97">
        <f>SUMIF('NHẬP HÀNG'!D:D,A84,'NHẬP HÀNG'!N:N)</f>
        <v>0</v>
      </c>
      <c r="K84" s="97">
        <f>SUMIF('NHẬP HÀNG'!D:D,A84,'NHẬP HÀNG'!L:L)</f>
        <v>0</v>
      </c>
      <c r="L84" s="97">
        <f>SUMIF('XUẤT HÀNG'!D:D,A84,'XUẤT HÀNG'!G:G)</f>
        <v>0</v>
      </c>
      <c r="M84" s="97">
        <f>SUMIF('XUẤT HÀNG'!D:D,A84,'XUẤT HÀNG'!H:H)</f>
        <v>0</v>
      </c>
      <c r="N84" s="94">
        <f t="shared" si="9"/>
        <v>0</v>
      </c>
      <c r="O84" s="106"/>
      <c r="P84" s="107"/>
      <c r="Q84" s="110">
        <f t="shared" si="10"/>
        <v>0</v>
      </c>
      <c r="R84" s="111" t="s">
        <v>4765</v>
      </c>
      <c r="S84" s="86" t="str">
        <f t="shared" si="11"/>
        <v>NOT OK</v>
      </c>
    </row>
    <row r="85" spans="1:19" s="85" customFormat="1" ht="33" customHeight="1" hidden="1">
      <c r="A85" s="41" t="s">
        <v>3330</v>
      </c>
      <c r="B85" s="98" t="str">
        <f>IF($A85="","",VLOOKUP($A85,'MÃ HH'!$A$1:$C$215,2,0))</f>
        <v>DƯA ĐÀI LOAN A</v>
      </c>
      <c r="C85" s="98" t="str">
        <f>IF($A85="","",VLOOKUP($A85,'MÃ HH'!$A$1:$C$215,3,0))</f>
        <v>Thùng</v>
      </c>
      <c r="D85" s="94">
        <f>VLOOKUP(A85,'[1]TỔNG HỢP'!$A:$N,14,0)</f>
        <v>-51</v>
      </c>
      <c r="E85" s="97">
        <f>SUMIF('NHẬP HÀNG'!$D:$D,A85,'NHẬP HÀNG'!$H:$H)</f>
        <v>0</v>
      </c>
      <c r="F85" s="97">
        <f>SUMIF('NHẬP HÀNG'!D:D,A85,'NHẬP HÀNG'!I:I)</f>
        <v>0</v>
      </c>
      <c r="G85" s="97">
        <f>SUMIF('NHẬP HÀNG'!D:D,A85,'NHẬP HÀNG'!J:J)</f>
        <v>0</v>
      </c>
      <c r="H85" s="97">
        <f>SUMIF('NHẬP HÀNG'!D:D,A85,'NHẬP HÀNG'!K:K)</f>
        <v>0</v>
      </c>
      <c r="I85" s="97">
        <f>SUMIF('NHẬP HÀNG'!D:D,A85,'NHẬP HÀNG'!M:M)</f>
        <v>0</v>
      </c>
      <c r="J85" s="97">
        <f>SUMIF('NHẬP HÀNG'!D:D,A85,'NHẬP HÀNG'!N:N)</f>
        <v>0</v>
      </c>
      <c r="K85" s="97">
        <f>SUMIF('NHẬP HÀNG'!D:D,A85,'NHẬP HÀNG'!L:L)</f>
        <v>0</v>
      </c>
      <c r="L85" s="97">
        <f>SUMIF('XUẤT HÀNG'!D:D,A85,'XUẤT HÀNG'!G:G)</f>
        <v>0</v>
      </c>
      <c r="M85" s="97">
        <f>SUMIF('XUẤT HÀNG'!D:D,A85,'XUẤT HÀNG'!H:H)</f>
        <v>0</v>
      </c>
      <c r="N85" s="94">
        <f t="shared" si="9"/>
        <v>-51</v>
      </c>
      <c r="O85" s="106">
        <v>2</v>
      </c>
      <c r="P85" s="107"/>
      <c r="Q85" s="110">
        <f t="shared" si="10"/>
        <v>-53</v>
      </c>
      <c r="R85" s="111" t="s">
        <v>4766</v>
      </c>
      <c r="S85" s="86" t="str">
        <f t="shared" si="11"/>
        <v>OK</v>
      </c>
    </row>
    <row r="86" spans="1:19" s="85" customFormat="1" ht="33.75" customHeight="1" hidden="1">
      <c r="A86" s="41" t="s">
        <v>4251</v>
      </c>
      <c r="B86" s="98" t="str">
        <f>IF($A86="","",VLOOKUP($A86,'MÃ HH'!$A$1:$C$2892,2,0))</f>
        <v>DƯA ĐÀI LOAN L</v>
      </c>
      <c r="C86" s="98" t="e">
        <f>IF($A86="","",VLOOKUP($A86,'MÃ HH'!$A$1:$C$215,3,0))</f>
        <v>#N/A</v>
      </c>
      <c r="D86" s="94">
        <f>VLOOKUP(A86,'[1]TỔNG HỢP'!$A:$N,14,0)</f>
        <v>0</v>
      </c>
      <c r="E86" s="97">
        <f>SUMIF('NHẬP HÀNG'!$D:$D,A86,'NHẬP HÀNG'!$H:$H)</f>
        <v>0</v>
      </c>
      <c r="F86" s="97">
        <f>SUMIF('NHẬP HÀNG'!D:D,A86,'NHẬP HÀNG'!I:I)</f>
        <v>0</v>
      </c>
      <c r="G86" s="97">
        <f>SUMIF('NHẬP HÀNG'!D:D,A86,'NHẬP HÀNG'!J:J)</f>
        <v>0</v>
      </c>
      <c r="H86" s="97">
        <f>SUMIF('NHẬP HÀNG'!D:D,A86,'NHẬP HÀNG'!K:K)</f>
        <v>0</v>
      </c>
      <c r="I86" s="97">
        <f>SUMIF('NHẬP HÀNG'!D:D,A86,'NHẬP HÀNG'!M:M)</f>
        <v>0</v>
      </c>
      <c r="J86" s="97">
        <f>SUMIF('NHẬP HÀNG'!D:D,A86,'NHẬP HÀNG'!N:N)</f>
        <v>0</v>
      </c>
      <c r="K86" s="97">
        <f>SUMIF('NHẬP HÀNG'!D:D,A86,'NHẬP HÀNG'!L:L)</f>
        <v>0</v>
      </c>
      <c r="L86" s="97">
        <f>SUMIF('XUẤT HÀNG'!D:D,A86,'XUẤT HÀNG'!G:G)</f>
        <v>0</v>
      </c>
      <c r="M86" s="97">
        <f>SUMIF('XUẤT HÀNG'!D:D,A86,'XUẤT HÀNG'!H:H)</f>
        <v>0</v>
      </c>
      <c r="N86" s="94">
        <f t="shared" si="9"/>
        <v>0</v>
      </c>
      <c r="O86" s="106"/>
      <c r="P86" s="107"/>
      <c r="Q86" s="109">
        <f t="shared" si="10"/>
        <v>0</v>
      </c>
      <c r="R86" s="48"/>
      <c r="S86" s="86" t="str">
        <f t="shared" si="11"/>
        <v>NOT OK</v>
      </c>
    </row>
    <row r="87" spans="1:19" s="85" customFormat="1" ht="27" customHeight="1" hidden="1">
      <c r="A87" s="41" t="s">
        <v>4632</v>
      </c>
      <c r="B87" s="98" t="str">
        <f>IF($A87="","",VLOOKUP($A87,'MÃ HH'!$A$1:$C$2892,2,0))</f>
        <v>DƯA LƯỚI L</v>
      </c>
      <c r="C87" s="98" t="e">
        <f>IF($A87="","",VLOOKUP($A87,'MÃ HH'!$A$1:$C$215,3,0))</f>
        <v>#N/A</v>
      </c>
      <c r="D87" s="94">
        <f>VLOOKUP(A87,'[1]TỔNG HỢP'!$A:$N,14,0)</f>
        <v>4</v>
      </c>
      <c r="E87" s="97">
        <f>SUMIF('NHẬP HÀNG'!$D:$D,A87,'NHẬP HÀNG'!$H:$H)</f>
        <v>0</v>
      </c>
      <c r="F87" s="97">
        <f>SUMIF('NHẬP HÀNG'!D:D,A87,'NHẬP HÀNG'!I:I)</f>
        <v>0</v>
      </c>
      <c r="G87" s="97">
        <f>SUMIF('NHẬP HÀNG'!D:D,A87,'NHẬP HÀNG'!J:J)</f>
        <v>0</v>
      </c>
      <c r="H87" s="97">
        <f>SUMIF('NHẬP HÀNG'!D:D,A87,'NHẬP HÀNG'!K:K)</f>
        <v>0</v>
      </c>
      <c r="I87" s="97">
        <f>SUMIF('NHẬP HÀNG'!D:D,A87,'NHẬP HÀNG'!M:M)</f>
        <v>0</v>
      </c>
      <c r="J87" s="97">
        <f>SUMIF('NHẬP HÀNG'!D:D,A87,'NHẬP HÀNG'!N:N)</f>
        <v>0</v>
      </c>
      <c r="K87" s="97">
        <f>SUMIF('NHẬP HÀNG'!D:D,A87,'NHẬP HÀNG'!L:L)</f>
        <v>0</v>
      </c>
      <c r="L87" s="97">
        <f>SUMIF('XUẤT HÀNG'!D:D,A87,'XUẤT HÀNG'!G:G)</f>
        <v>0</v>
      </c>
      <c r="M87" s="97">
        <f>SUMIF('XUẤT HÀNG'!D:D,A87,'XUẤT HÀNG'!H:H)</f>
        <v>0</v>
      </c>
      <c r="N87" s="94">
        <f t="shared" si="9"/>
        <v>4</v>
      </c>
      <c r="O87" s="106"/>
      <c r="P87" s="107"/>
      <c r="Q87" s="110">
        <f t="shared" si="10"/>
        <v>4</v>
      </c>
      <c r="R87" s="111" t="s">
        <v>4767</v>
      </c>
      <c r="S87" s="86" t="str">
        <f t="shared" si="11"/>
        <v>OK</v>
      </c>
    </row>
    <row r="88" spans="1:19" s="85" customFormat="1" ht="30.95" customHeight="1" hidden="1">
      <c r="A88" s="25" t="s">
        <v>4287</v>
      </c>
      <c r="B88" s="98" t="str">
        <f>IF($A88="","",VLOOKUP($A88,'MÃ HH'!$A$1:$C$2892,2,0))</f>
        <v>DƯA LƯỚI LOẠI B</v>
      </c>
      <c r="C88" s="98" t="e">
        <f>IF($A88="","",VLOOKUP($A88,'MÃ HH'!$A$1:$C$215,3,0))</f>
        <v>#N/A</v>
      </c>
      <c r="D88" s="94">
        <f>VLOOKUP(A88,'[1]TỔNG HỢP'!$A:$N,14,0)</f>
        <v>48</v>
      </c>
      <c r="E88" s="97">
        <f>SUMIF('NHẬP HÀNG'!$D:$D,A88,'NHẬP HÀNG'!$H:$H)</f>
        <v>0</v>
      </c>
      <c r="F88" s="97">
        <f>SUMIF('NHẬP HÀNG'!D:D,A88,'NHẬP HÀNG'!I:I)</f>
        <v>0</v>
      </c>
      <c r="G88" s="97">
        <f>SUMIF('NHẬP HÀNG'!D:D,A88,'NHẬP HÀNG'!J:J)</f>
        <v>0</v>
      </c>
      <c r="H88" s="97">
        <f>SUMIF('NHẬP HÀNG'!D:D,A88,'NHẬP HÀNG'!K:K)</f>
        <v>0</v>
      </c>
      <c r="I88" s="97">
        <f>SUMIF('NHẬP HÀNG'!D:D,A88,'NHẬP HÀNG'!M:M)</f>
        <v>0</v>
      </c>
      <c r="J88" s="97">
        <f>SUMIF('NHẬP HÀNG'!D:D,A88,'NHẬP HÀNG'!N:N)</f>
        <v>0</v>
      </c>
      <c r="K88" s="97">
        <f>SUMIF('NHẬP HÀNG'!D:D,A88,'NHẬP HÀNG'!L:L)</f>
        <v>0</v>
      </c>
      <c r="L88" s="97">
        <f>SUMIF('XUẤT HÀNG'!D:D,A88,'XUẤT HÀNG'!G:G)</f>
        <v>0</v>
      </c>
      <c r="M88" s="97">
        <f>SUMIF('XUẤT HÀNG'!D:D,A88,'XUẤT HÀNG'!H:H)</f>
        <v>0</v>
      </c>
      <c r="N88" s="94">
        <f t="shared" si="9"/>
        <v>48</v>
      </c>
      <c r="O88" s="106"/>
      <c r="P88" s="107"/>
      <c r="Q88" s="110">
        <f t="shared" si="10"/>
        <v>48</v>
      </c>
      <c r="R88" s="111" t="s">
        <v>4768</v>
      </c>
      <c r="S88" s="86" t="str">
        <f t="shared" si="11"/>
        <v>OK</v>
      </c>
    </row>
    <row r="89" spans="1:19" s="85" customFormat="1" ht="33.75" customHeight="1" hidden="1">
      <c r="A89" s="39" t="s">
        <v>3958</v>
      </c>
      <c r="B89" s="98" t="str">
        <f>IF($A89="","",VLOOKUP($A89,'MÃ HH'!$A$1:$C$21879,2,0))</f>
        <v>DƯA ĐÀI GOLDEN 3A</v>
      </c>
      <c r="C89" s="98" t="e">
        <f>IF($A89="","",VLOOKUP($A89,'MÃ HH'!$A$1:$C$215,3,0))</f>
        <v>#N/A</v>
      </c>
      <c r="D89" s="94">
        <f>VLOOKUP(A89,'[1]TỔNG HỢP'!$A:$N,14,0)</f>
        <v>0</v>
      </c>
      <c r="E89" s="97">
        <f>SUMIF('NHẬP HÀNG'!$D:$D,A89,'NHẬP HÀNG'!$H:$H)</f>
        <v>0</v>
      </c>
      <c r="F89" s="97">
        <f>SUMIF('NHẬP HÀNG'!D:D,A89,'NHẬP HÀNG'!I:I)</f>
        <v>0</v>
      </c>
      <c r="G89" s="97">
        <f>SUMIF('NHẬP HÀNG'!D:D,A89,'NHẬP HÀNG'!J:J)</f>
        <v>0</v>
      </c>
      <c r="H89" s="97">
        <f>SUMIF('NHẬP HÀNG'!D:D,A89,'NHẬP HÀNG'!K:K)</f>
        <v>0</v>
      </c>
      <c r="I89" s="97">
        <f>SUMIF('NHẬP HÀNG'!D:D,A89,'NHẬP HÀNG'!M:M)</f>
        <v>0</v>
      </c>
      <c r="J89" s="97">
        <f>SUMIF('NHẬP HÀNG'!D:D,A89,'NHẬP HÀNG'!N:N)</f>
        <v>0</v>
      </c>
      <c r="K89" s="97">
        <f>SUMIF('NHẬP HÀNG'!D:D,A89,'NHẬP HÀNG'!L:L)</f>
        <v>0</v>
      </c>
      <c r="L89" s="97">
        <f>SUMIF('XUẤT HÀNG'!D:D,A89,'XUẤT HÀNG'!G:G)</f>
        <v>0</v>
      </c>
      <c r="M89" s="97">
        <f>SUMIF('XUẤT HÀNG'!D:D,A89,'XUẤT HÀNG'!H:H)</f>
        <v>0</v>
      </c>
      <c r="N89" s="94">
        <f t="shared" si="9"/>
        <v>0</v>
      </c>
      <c r="O89" s="106"/>
      <c r="P89" s="107"/>
      <c r="Q89" s="109">
        <f t="shared" si="10"/>
        <v>0</v>
      </c>
      <c r="R89" s="48"/>
      <c r="S89" s="86" t="str">
        <f t="shared" si="11"/>
        <v>NOT OK</v>
      </c>
    </row>
    <row r="90" spans="1:19" s="85" customFormat="1" ht="33.75" customHeight="1" hidden="1">
      <c r="A90" s="39" t="s">
        <v>3962</v>
      </c>
      <c r="B90" s="98" t="str">
        <f>IF($A90="","",VLOOKUP($A90,'MÃ HH'!$A$1:$C$21879,2,0))</f>
        <v>DƯA ĐÀI GOLDEN 2A</v>
      </c>
      <c r="C90" s="98" t="e">
        <f>IF($A90="","",VLOOKUP($A90,'MÃ HH'!$A$1:$C$215,3,0))</f>
        <v>#N/A</v>
      </c>
      <c r="D90" s="94">
        <f>VLOOKUP(A90,'[1]TỔNG HỢP'!$A:$N,14,0)</f>
        <v>0</v>
      </c>
      <c r="E90" s="97">
        <f>SUMIF('NHẬP HÀNG'!$D:$D,A90,'NHẬP HÀNG'!$H:$H)</f>
        <v>0</v>
      </c>
      <c r="F90" s="97">
        <f>SUMIF('NHẬP HÀNG'!D:D,A90,'NHẬP HÀNG'!I:I)</f>
        <v>0</v>
      </c>
      <c r="G90" s="97">
        <f>SUMIF('NHẬP HÀNG'!D:D,A90,'NHẬP HÀNG'!J:J)</f>
        <v>0</v>
      </c>
      <c r="H90" s="97">
        <f>SUMIF('NHẬP HÀNG'!D:D,A90,'NHẬP HÀNG'!K:K)</f>
        <v>0</v>
      </c>
      <c r="I90" s="97">
        <f>SUMIF('NHẬP HÀNG'!D:D,A90,'NHẬP HÀNG'!M:M)</f>
        <v>0</v>
      </c>
      <c r="J90" s="97">
        <f>SUMIF('NHẬP HÀNG'!D:D,A90,'NHẬP HÀNG'!N:N)</f>
        <v>0</v>
      </c>
      <c r="K90" s="97">
        <f>SUMIF('NHẬP HÀNG'!D:D,A90,'NHẬP HÀNG'!L:L)</f>
        <v>0</v>
      </c>
      <c r="L90" s="97">
        <f>SUMIF('XUẤT HÀNG'!D:D,A90,'XUẤT HÀNG'!G:G)</f>
        <v>0</v>
      </c>
      <c r="M90" s="97">
        <f>SUMIF('XUẤT HÀNG'!D:D,A90,'XUẤT HÀNG'!H:H)</f>
        <v>0</v>
      </c>
      <c r="N90" s="94">
        <f t="shared" si="9"/>
        <v>0</v>
      </c>
      <c r="O90" s="106"/>
      <c r="P90" s="107"/>
      <c r="Q90" s="109">
        <f t="shared" si="10"/>
        <v>0</v>
      </c>
      <c r="R90" s="48"/>
      <c r="S90" s="86" t="str">
        <f t="shared" si="11"/>
        <v>NOT OK</v>
      </c>
    </row>
    <row r="91" spans="1:19" s="85" customFormat="1" ht="33.75" customHeight="1" hidden="1">
      <c r="A91" s="102" t="s">
        <v>3676</v>
      </c>
      <c r="B91" s="98" t="str">
        <f>IF($A91="","",VLOOKUP($A91,'MÃ HH'!$A$1:$C$215,2,0))</f>
        <v>DƯA LƯỚI MELON 9KG</v>
      </c>
      <c r="C91" s="98" t="str">
        <f>IF($A91="","",VLOOKUP($A91,'MÃ HH'!$A$1:$C$215,3,0))</f>
        <v>Thùng</v>
      </c>
      <c r="D91" s="94">
        <f>VLOOKUP(A91,'[1]TỔNG HỢP'!$A:$N,14,0)</f>
        <v>0</v>
      </c>
      <c r="E91" s="97">
        <f>SUMIF('NHẬP HÀNG'!$D:$D,A91,'NHẬP HÀNG'!$H:$H)</f>
        <v>0</v>
      </c>
      <c r="F91" s="97">
        <f>SUMIF('NHẬP HÀNG'!D:D,A91,'NHẬP HÀNG'!I:I)</f>
        <v>0</v>
      </c>
      <c r="G91" s="97">
        <f>SUMIF('NHẬP HÀNG'!D:D,A91,'NHẬP HÀNG'!J:J)</f>
        <v>0</v>
      </c>
      <c r="H91" s="97">
        <f>SUMIF('NHẬP HÀNG'!D:D,A91,'NHẬP HÀNG'!K:K)</f>
        <v>0</v>
      </c>
      <c r="I91" s="97">
        <f>SUMIF('NHẬP HÀNG'!D:D,A91,'NHẬP HÀNG'!M:M)</f>
        <v>0</v>
      </c>
      <c r="J91" s="97">
        <f>SUMIF('NHẬP HÀNG'!D:D,A91,'NHẬP HÀNG'!N:N)</f>
        <v>0</v>
      </c>
      <c r="K91" s="97">
        <f>SUMIF('NHẬP HÀNG'!D:D,A91,'NHẬP HÀNG'!L:L)</f>
        <v>0</v>
      </c>
      <c r="L91" s="97">
        <f>SUMIF('XUẤT HÀNG'!D:D,A91,'XUẤT HÀNG'!G:G)</f>
        <v>0</v>
      </c>
      <c r="M91" s="97">
        <f>SUMIF('XUẤT HÀNG'!D:D,A91,'XUẤT HÀNG'!H:H)</f>
        <v>0</v>
      </c>
      <c r="N91" s="94">
        <f t="shared" si="9"/>
        <v>0</v>
      </c>
      <c r="O91" s="106"/>
      <c r="P91" s="107"/>
      <c r="Q91" s="109">
        <f t="shared" si="10"/>
        <v>0</v>
      </c>
      <c r="R91" s="48"/>
      <c r="S91" s="86" t="str">
        <f t="shared" si="11"/>
        <v>NOT OK</v>
      </c>
    </row>
    <row r="92" spans="1:19" s="85" customFormat="1" ht="27" customHeight="1" hidden="1">
      <c r="A92" s="25" t="s">
        <v>4023</v>
      </c>
      <c r="B92" s="98" t="str">
        <f>IF($A92="","",VLOOKUP($A92,'MÃ HH'!$A$1:$C$2082,2,0))</f>
        <v>ĐÀO ÚC</v>
      </c>
      <c r="C92" s="98" t="e">
        <f>IF($A92="","",VLOOKUP($A92,'MÃ HH'!$A$1:$C$215,3,0))</f>
        <v>#N/A</v>
      </c>
      <c r="D92" s="94">
        <f>VLOOKUP(A92,'[1]TỔNG HỢP'!$A:$N,14,0)</f>
        <v>0</v>
      </c>
      <c r="E92" s="97">
        <f>SUMIF('NHẬP HÀNG'!$D:$D,A92,'NHẬP HÀNG'!$H:$H)</f>
        <v>0</v>
      </c>
      <c r="F92" s="97">
        <f>SUMIF('NHẬP HÀNG'!D:D,A92,'NHẬP HÀNG'!I:I)</f>
        <v>0</v>
      </c>
      <c r="G92" s="97">
        <f>SUMIF('NHẬP HÀNG'!D:D,A92,'NHẬP HÀNG'!J:J)</f>
        <v>0</v>
      </c>
      <c r="H92" s="97">
        <f>SUMIF('NHẬP HÀNG'!D:D,A92,'NHẬP HÀNG'!K:K)</f>
        <v>0</v>
      </c>
      <c r="I92" s="97">
        <f>SUMIF('NHẬP HÀNG'!D:D,A92,'NHẬP HÀNG'!M:M)</f>
        <v>0</v>
      </c>
      <c r="J92" s="97">
        <f>SUMIF('NHẬP HÀNG'!D:D,A92,'NHẬP HÀNG'!N:N)</f>
        <v>0</v>
      </c>
      <c r="K92" s="97">
        <f>SUMIF('NHẬP HÀNG'!D:D,A92,'NHẬP HÀNG'!L:L)</f>
        <v>0</v>
      </c>
      <c r="L92" s="97">
        <f>SUMIF('XUẤT HÀNG'!D:D,A92,'XUẤT HÀNG'!G:G)</f>
        <v>0</v>
      </c>
      <c r="M92" s="97">
        <f>SUMIF('XUẤT HÀNG'!D:D,A92,'XUẤT HÀNG'!H:H)</f>
        <v>0</v>
      </c>
      <c r="N92" s="94">
        <f t="shared" si="9"/>
        <v>0</v>
      </c>
      <c r="O92" s="106"/>
      <c r="P92" s="107"/>
      <c r="Q92" s="109">
        <f t="shared" si="10"/>
        <v>0</v>
      </c>
      <c r="R92" s="48"/>
      <c r="S92" s="86" t="str">
        <f t="shared" si="11"/>
        <v>NOT OK</v>
      </c>
    </row>
    <row r="93" spans="1:19" s="85" customFormat="1" ht="33.75" customHeight="1" hidden="1">
      <c r="A93" s="25" t="s">
        <v>4115</v>
      </c>
      <c r="B93" s="98" t="str">
        <f>IF($A93="","",VLOOKUP($A93,'MÃ HH'!$A$1:$C$2082,2,0))</f>
        <v>DÂU TÂY HÀN QUỐC</v>
      </c>
      <c r="C93" s="98" t="e">
        <f>IF($A93="","",VLOOKUP($A93,'MÃ HH'!$A$1:$C$215,3,0))</f>
        <v>#N/A</v>
      </c>
      <c r="D93" s="94">
        <f>VLOOKUP(A93,'[1]TỔNG HỢP'!$A:$N,14,0)</f>
        <v>24</v>
      </c>
      <c r="E93" s="97">
        <f>SUMIF('NHẬP HÀNG'!$D:$D,A93,'NHẬP HÀNG'!$H:$H)</f>
        <v>0</v>
      </c>
      <c r="F93" s="97">
        <f>SUMIF('NHẬP HÀNG'!D:D,A93,'NHẬP HÀNG'!I:I)</f>
        <v>0</v>
      </c>
      <c r="G93" s="97">
        <f>SUMIF('NHẬP HÀNG'!D:D,A93,'NHẬP HÀNG'!J:J)</f>
        <v>0</v>
      </c>
      <c r="H93" s="97">
        <f>SUMIF('NHẬP HÀNG'!D:D,A93,'NHẬP HÀNG'!K:K)</f>
        <v>0</v>
      </c>
      <c r="I93" s="97">
        <f>SUMIF('NHẬP HÀNG'!D:D,A93,'NHẬP HÀNG'!M:M)</f>
        <v>0</v>
      </c>
      <c r="J93" s="97">
        <f>SUMIF('NHẬP HÀNG'!D:D,A93,'NHẬP HÀNG'!N:N)</f>
        <v>0</v>
      </c>
      <c r="K93" s="97">
        <f>SUMIF('NHẬP HÀNG'!D:D,A93,'NHẬP HÀNG'!L:L)</f>
        <v>0</v>
      </c>
      <c r="L93" s="97">
        <f>SUMIF('XUẤT HÀNG'!D:D,A93,'XUẤT HÀNG'!G:G)</f>
        <v>0</v>
      </c>
      <c r="M93" s="97">
        <f>SUMIF('XUẤT HÀNG'!D:D,A93,'XUẤT HÀNG'!H:H)</f>
        <v>0</v>
      </c>
      <c r="N93" s="94">
        <f t="shared" si="15" ref="N93:N157">D93+E93+F93+G93+H93+I93++J93-L93-M93+K93</f>
        <v>24</v>
      </c>
      <c r="O93" s="106">
        <v>23</v>
      </c>
      <c r="P93" s="107"/>
      <c r="Q93" s="110">
        <f t="shared" si="16" ref="Q93:Q157">+N93-O93-P93</f>
        <v>1</v>
      </c>
      <c r="R93" s="111" t="s">
        <v>4769</v>
      </c>
      <c r="S93" s="86" t="str">
        <f t="shared" si="17" ref="S93:S156">IF(ABS(D93)+ABS(E93)+ABS(F93)+ABS(J93)+ABS(L93)+ABS(O93)+ABS(P93)+ABS(M93)+ABS(N93)+ABS(Q93)=0,"NOT OK","OK")</f>
        <v>OK</v>
      </c>
    </row>
    <row r="94" spans="1:19" s="85" customFormat="1" ht="33.75" customHeight="1" hidden="1">
      <c r="A94" s="41" t="s">
        <v>3332</v>
      </c>
      <c r="B94" s="98" t="str">
        <f>IF($A94="","",VLOOKUP($A94,'MÃ HH'!$A$1:$C$215,2,0))</f>
        <v>KIWI VÀNG 22 - 3.5KG</v>
      </c>
      <c r="C94" s="98" t="str">
        <f>IF($A94="","",VLOOKUP($A94,'MÃ HH'!$A$1:$C$215,3,0))</f>
        <v>Thùng</v>
      </c>
      <c r="D94" s="94">
        <f>VLOOKUP(A94,'[1]TỔNG HỢP'!$A:$N,14,0)</f>
        <v>0</v>
      </c>
      <c r="E94" s="97">
        <f>SUMIF('NHẬP HÀNG'!$D:$D,A94,'NHẬP HÀNG'!$H:$H)</f>
        <v>0</v>
      </c>
      <c r="F94" s="97">
        <f>SUMIF('NHẬP HÀNG'!D:D,A94,'NHẬP HÀNG'!I:I)</f>
        <v>0</v>
      </c>
      <c r="G94" s="97">
        <f>SUMIF('NHẬP HÀNG'!D:D,A94,'NHẬP HÀNG'!J:J)</f>
        <v>0</v>
      </c>
      <c r="H94" s="97">
        <f>SUMIF('NHẬP HÀNG'!D:D,A94,'NHẬP HÀNG'!K:K)</f>
        <v>0</v>
      </c>
      <c r="I94" s="97">
        <f>SUMIF('NHẬP HÀNG'!D:D,A94,'NHẬP HÀNG'!M:M)</f>
        <v>0</v>
      </c>
      <c r="J94" s="97">
        <f>SUMIF('NHẬP HÀNG'!D:D,A94,'NHẬP HÀNG'!N:N)</f>
        <v>0</v>
      </c>
      <c r="K94" s="97">
        <f>SUMIF('NHẬP HÀNG'!D:D,A94,'NHẬP HÀNG'!L:L)</f>
        <v>0</v>
      </c>
      <c r="L94" s="97">
        <f>SUMIF('XUẤT HÀNG'!D:D,A94,'XUẤT HÀNG'!G:G)</f>
        <v>0</v>
      </c>
      <c r="M94" s="97">
        <f>SUMIF('XUẤT HÀNG'!D:D,A94,'XUẤT HÀNG'!H:H)</f>
        <v>0</v>
      </c>
      <c r="N94" s="94">
        <f t="shared" si="15"/>
        <v>0</v>
      </c>
      <c r="O94" s="106"/>
      <c r="P94" s="107"/>
      <c r="Q94" s="109">
        <f t="shared" si="16"/>
        <v>0</v>
      </c>
      <c r="R94" s="48"/>
      <c r="S94" s="86" t="str">
        <f t="shared" si="17"/>
        <v>NOT OK</v>
      </c>
    </row>
    <row r="95" spans="1:19" s="85" customFormat="1" ht="33.75" customHeight="1" hidden="1">
      <c r="A95" s="25" t="s">
        <v>4327</v>
      </c>
      <c r="B95" s="98" t="str">
        <f>IF($A95="","",VLOOKUP($A95,'MÃ HH'!$A$1:$C$1184,2,0))</f>
        <v>KIWI VÀNG SUNGOLD PHÁP - 5.7KG</v>
      </c>
      <c r="C95" s="98" t="e">
        <f>IF($A95="","",VLOOKUP($A95,'MÃ HH'!$A$1:$C$215,3,0))</f>
        <v>#N/A</v>
      </c>
      <c r="D95" s="94">
        <f>VLOOKUP(A95,'[1]TỔNG HỢP'!$A:$N,14,0)</f>
        <v>0</v>
      </c>
      <c r="E95" s="97">
        <f>SUMIF('NHẬP HÀNG'!$D:$D,A95,'NHẬP HÀNG'!$H:$H)</f>
        <v>0</v>
      </c>
      <c r="F95" s="97">
        <f>SUMIF('NHẬP HÀNG'!D:D,A95,'NHẬP HÀNG'!I:I)</f>
        <v>0</v>
      </c>
      <c r="G95" s="97">
        <f>SUMIF('NHẬP HÀNG'!D:D,A95,'NHẬP HÀNG'!J:J)</f>
        <v>0</v>
      </c>
      <c r="H95" s="97">
        <f>SUMIF('NHẬP HÀNG'!D:D,A95,'NHẬP HÀNG'!K:K)</f>
        <v>0</v>
      </c>
      <c r="I95" s="97">
        <f>SUMIF('NHẬP HÀNG'!D:D,A95,'NHẬP HÀNG'!M:M)</f>
        <v>0</v>
      </c>
      <c r="J95" s="97">
        <f>SUMIF('NHẬP HÀNG'!D:D,A95,'NHẬP HÀNG'!N:N)</f>
        <v>0</v>
      </c>
      <c r="K95" s="97">
        <f>SUMIF('NHẬP HÀNG'!D:D,A95,'NHẬP HÀNG'!L:L)</f>
        <v>0</v>
      </c>
      <c r="L95" s="97">
        <f>SUMIF('XUẤT HÀNG'!D:D,A95,'XUẤT HÀNG'!G:G)</f>
        <v>0</v>
      </c>
      <c r="M95" s="97">
        <f>SUMIF('XUẤT HÀNG'!D:D,A95,'XUẤT HÀNG'!H:H)</f>
        <v>0</v>
      </c>
      <c r="N95" s="94">
        <f t="shared" si="15"/>
        <v>0</v>
      </c>
      <c r="O95" s="106"/>
      <c r="P95" s="107"/>
      <c r="Q95" s="109">
        <f t="shared" si="16"/>
        <v>0</v>
      </c>
      <c r="R95" s="48"/>
      <c r="S95" s="86" t="str">
        <f t="shared" si="17"/>
        <v>NOT OK</v>
      </c>
    </row>
    <row r="96" spans="1:19" s="85" customFormat="1" ht="33.75" customHeight="1" hidden="1">
      <c r="A96" s="100" t="s">
        <v>3724</v>
      </c>
      <c r="B96" s="98" t="str">
        <f>IF($A96="","",VLOOKUP($A96,'MÃ HH'!$A$1:$C$234,2,0))</f>
        <v>HỒNG FUJI GIỐNG NHẬT SZ9</v>
      </c>
      <c r="C96" s="98" t="e">
        <f>IF($A96="","",VLOOKUP($A96,'MÃ HH'!$A$1:$C$215,3,0))</f>
        <v>#N/A</v>
      </c>
      <c r="D96" s="94">
        <f>VLOOKUP(A96,'[1]TỔNG HỢP'!$A:$N,14,0)</f>
        <v>0</v>
      </c>
      <c r="E96" s="97">
        <f>SUMIF('NHẬP HÀNG'!$D:$D,A96,'NHẬP HÀNG'!$H:$H)</f>
        <v>0</v>
      </c>
      <c r="F96" s="97">
        <f>SUMIF('NHẬP HÀNG'!D:D,A96,'NHẬP HÀNG'!I:I)</f>
        <v>0</v>
      </c>
      <c r="G96" s="97">
        <f>SUMIF('NHẬP HÀNG'!D:D,A96,'NHẬP HÀNG'!J:J)</f>
        <v>0</v>
      </c>
      <c r="H96" s="97">
        <f>SUMIF('NHẬP HÀNG'!D:D,A96,'NHẬP HÀNG'!K:K)</f>
        <v>0</v>
      </c>
      <c r="I96" s="97">
        <f>SUMIF('NHẬP HÀNG'!D:D,A96,'NHẬP HÀNG'!M:M)</f>
        <v>0</v>
      </c>
      <c r="J96" s="97">
        <f>SUMIF('NHẬP HÀNG'!D:D,A96,'NHẬP HÀNG'!N:N)</f>
        <v>0</v>
      </c>
      <c r="K96" s="97">
        <f>SUMIF('NHẬP HÀNG'!D:D,A96,'NHẬP HÀNG'!L:L)</f>
        <v>0</v>
      </c>
      <c r="L96" s="97">
        <f>SUMIF('XUẤT HÀNG'!D:D,A96,'XUẤT HÀNG'!G:G)</f>
        <v>0</v>
      </c>
      <c r="M96" s="97">
        <f>SUMIF('XUẤT HÀNG'!D:D,A96,'XUẤT HÀNG'!H:H)</f>
        <v>0</v>
      </c>
      <c r="N96" s="94">
        <f t="shared" si="15"/>
        <v>0</v>
      </c>
      <c r="O96" s="106"/>
      <c r="P96" s="107"/>
      <c r="Q96" s="109">
        <f t="shared" si="16"/>
        <v>0</v>
      </c>
      <c r="R96" s="48"/>
      <c r="S96" s="86" t="str">
        <f t="shared" si="17"/>
        <v>NOT OK</v>
      </c>
    </row>
    <row r="97" spans="1:19" s="85" customFormat="1" ht="33.75" customHeight="1" hidden="1">
      <c r="A97" s="41" t="s">
        <v>3720</v>
      </c>
      <c r="B97" s="98" t="str">
        <f>IF($A97="","",VLOOKUP($A97,'MÃ HH'!$A$1:$C$215,2,0))</f>
        <v>LÊ HÀN QUỐC EVERGOOD S24 -15KG</v>
      </c>
      <c r="C97" s="98"/>
      <c r="D97" s="94">
        <f>VLOOKUP(A97,'[1]TỔNG HỢP'!$A:$N,14,0)</f>
        <v>0</v>
      </c>
      <c r="E97" s="97">
        <f>SUMIF('NHẬP HÀNG'!$D:$D,A97,'NHẬP HÀNG'!$H:$H)</f>
        <v>0</v>
      </c>
      <c r="F97" s="97">
        <f>SUMIF('NHẬP HÀNG'!D:D,A97,'NHẬP HÀNG'!I:I)</f>
        <v>0</v>
      </c>
      <c r="G97" s="97">
        <f>SUMIF('NHẬP HÀNG'!D:D,A97,'NHẬP HÀNG'!J:J)</f>
        <v>0</v>
      </c>
      <c r="H97" s="97">
        <f>SUMIF('NHẬP HÀNG'!D:D,A97,'NHẬP HÀNG'!K:K)</f>
        <v>0</v>
      </c>
      <c r="I97" s="97">
        <f>SUMIF('NHẬP HÀNG'!D:D,A97,'NHẬP HÀNG'!M:M)</f>
        <v>0</v>
      </c>
      <c r="J97" s="97">
        <f>SUMIF('NHẬP HÀNG'!D:D,A97,'NHẬP HÀNG'!N:N)</f>
        <v>0</v>
      </c>
      <c r="K97" s="97">
        <f>SUMIF('NHẬP HÀNG'!D:D,A97,'NHẬP HÀNG'!L:L)</f>
        <v>0</v>
      </c>
      <c r="L97" s="97">
        <f>SUMIF('XUẤT HÀNG'!D:D,A97,'XUẤT HÀNG'!G:G)</f>
        <v>0</v>
      </c>
      <c r="M97" s="97">
        <f>SUMIF('XUẤT HÀNG'!D:D,A97,'XUẤT HÀNG'!H:H)</f>
        <v>0</v>
      </c>
      <c r="N97" s="94">
        <f t="shared" si="15"/>
        <v>0</v>
      </c>
      <c r="O97" s="106"/>
      <c r="P97" s="107"/>
      <c r="Q97" s="109">
        <f t="shared" si="16"/>
        <v>0</v>
      </c>
      <c r="R97" s="48"/>
      <c r="S97" s="86" t="str">
        <f t="shared" si="17"/>
        <v>NOT OK</v>
      </c>
    </row>
    <row r="98" spans="1:19" s="85" customFormat="1" ht="33.75" customHeight="1" hidden="1">
      <c r="A98" s="41" t="s">
        <v>3696</v>
      </c>
      <c r="B98" s="98" t="str">
        <f>IF($A98="","",VLOOKUP($A98,'MÃ HH'!$A$1:$C$215,2,0))</f>
        <v>LÊ HÀN QUỐC EVERGOOD S22- 15KG</v>
      </c>
      <c r="C98" s="98" t="str">
        <f>IF($A98="","",VLOOKUP($A98,'MÃ HH'!$A$1:$C$215,3,0))</f>
        <v>Thùng</v>
      </c>
      <c r="D98" s="94">
        <f>VLOOKUP(A98,'[1]TỔNG HỢP'!$A:$N,14,0)</f>
        <v>0</v>
      </c>
      <c r="E98" s="97">
        <f>SUMIF('NHẬP HÀNG'!$D:$D,A98,'NHẬP HÀNG'!$H:$H)</f>
        <v>0</v>
      </c>
      <c r="F98" s="97">
        <f>SUMIF('NHẬP HÀNG'!D:D,A98,'NHẬP HÀNG'!I:I)</f>
        <v>0</v>
      </c>
      <c r="G98" s="97">
        <f>SUMIF('NHẬP HÀNG'!D:D,A98,'NHẬP HÀNG'!J:J)</f>
        <v>0</v>
      </c>
      <c r="H98" s="97">
        <f>SUMIF('NHẬP HÀNG'!D:D,A98,'NHẬP HÀNG'!K:K)</f>
        <v>0</v>
      </c>
      <c r="I98" s="97">
        <f>SUMIF('NHẬP HÀNG'!D:D,A98,'NHẬP HÀNG'!M:M)</f>
        <v>0</v>
      </c>
      <c r="J98" s="97">
        <f>SUMIF('NHẬP HÀNG'!D:D,A98,'NHẬP HÀNG'!N:N)</f>
        <v>0</v>
      </c>
      <c r="K98" s="97">
        <f>SUMIF('NHẬP HÀNG'!D:D,A98,'NHẬP HÀNG'!L:L)</f>
        <v>0</v>
      </c>
      <c r="L98" s="97">
        <f>SUMIF('XUẤT HÀNG'!D:D,A98,'XUẤT HÀNG'!G:G)</f>
        <v>0</v>
      </c>
      <c r="M98" s="97">
        <f>SUMIF('XUẤT HÀNG'!D:D,A98,'XUẤT HÀNG'!H:H)</f>
        <v>0</v>
      </c>
      <c r="N98" s="94">
        <f t="shared" si="15"/>
        <v>0</v>
      </c>
      <c r="O98" s="106"/>
      <c r="P98" s="107"/>
      <c r="Q98" s="109">
        <f t="shared" si="16"/>
        <v>0</v>
      </c>
      <c r="R98" s="48"/>
      <c r="S98" s="86" t="str">
        <f t="shared" si="17"/>
        <v>NOT OK</v>
      </c>
    </row>
    <row r="99" spans="1:19" s="85" customFormat="1" ht="33.75" customHeight="1" hidden="1">
      <c r="A99" s="41" t="s">
        <v>3698</v>
      </c>
      <c r="B99" s="98" t="str">
        <f>IF($A99="","",VLOOKUP($A99,'MÃ HH'!$A$1:$C$215,2,0))</f>
        <v>LÊ HÀN QUỐC EVERGOOD S20 - 15KG</v>
      </c>
      <c r="C99" s="98" t="str">
        <f>IF($A99="","",VLOOKUP($A99,'MÃ HH'!$A$1:$C$215,3,0))</f>
        <v>Thùng</v>
      </c>
      <c r="D99" s="94">
        <f>VLOOKUP(A99,'[1]TỔNG HỢP'!$A:$N,14,0)</f>
        <v>0</v>
      </c>
      <c r="E99" s="97">
        <f>SUMIF('NHẬP HÀNG'!$D:$D,A99,'NHẬP HÀNG'!$H:$H)</f>
        <v>0</v>
      </c>
      <c r="F99" s="97">
        <f>SUMIF('NHẬP HÀNG'!D:D,A99,'NHẬP HÀNG'!I:I)</f>
        <v>0</v>
      </c>
      <c r="G99" s="97">
        <f>SUMIF('NHẬP HÀNG'!D:D,A99,'NHẬP HÀNG'!J:J)</f>
        <v>0</v>
      </c>
      <c r="H99" s="97">
        <f>SUMIF('NHẬP HÀNG'!D:D,A99,'NHẬP HÀNG'!K:K)</f>
        <v>0</v>
      </c>
      <c r="I99" s="97">
        <f>SUMIF('NHẬP HÀNG'!D:D,A99,'NHẬP HÀNG'!M:M)</f>
        <v>0</v>
      </c>
      <c r="J99" s="97">
        <f>SUMIF('NHẬP HÀNG'!D:D,A99,'NHẬP HÀNG'!N:N)</f>
        <v>0</v>
      </c>
      <c r="K99" s="97">
        <f>SUMIF('NHẬP HÀNG'!D:D,A99,'NHẬP HÀNG'!L:L)</f>
        <v>0</v>
      </c>
      <c r="L99" s="97">
        <f>SUMIF('XUẤT HÀNG'!D:D,A99,'XUẤT HÀNG'!G:G)</f>
        <v>0</v>
      </c>
      <c r="M99" s="97">
        <f>SUMIF('XUẤT HÀNG'!D:D,A99,'XUẤT HÀNG'!H:H)</f>
        <v>0</v>
      </c>
      <c r="N99" s="94">
        <f t="shared" si="15"/>
        <v>0</v>
      </c>
      <c r="O99" s="106"/>
      <c r="P99" s="107"/>
      <c r="Q99" s="109">
        <f t="shared" si="16"/>
        <v>0</v>
      </c>
      <c r="R99" s="48"/>
      <c r="S99" s="86" t="str">
        <f t="shared" si="17"/>
        <v>NOT OK</v>
      </c>
    </row>
    <row r="100" spans="1:19" s="85" customFormat="1" ht="33.75" customHeight="1" hidden="1">
      <c r="A100" s="41" t="s">
        <v>3700</v>
      </c>
      <c r="B100" s="98" t="str">
        <f>IF($A100="","",VLOOKUP($A100,'MÃ HH'!$A$1:$C$215,2,0))</f>
        <v>LÊ HÀN QUỐC EVERGOOD S26 - 15KG</v>
      </c>
      <c r="C100" s="98" t="str">
        <f>IF($A100="","",VLOOKUP($A100,'MÃ HH'!$A$1:$C$215,3,0))</f>
        <v>Thùng</v>
      </c>
      <c r="D100" s="94">
        <f>VLOOKUP(A100,'[1]TỔNG HỢP'!$A:$N,14,0)</f>
        <v>0</v>
      </c>
      <c r="E100" s="97">
        <f>SUMIF('NHẬP HÀNG'!$D:$D,A100,'NHẬP HÀNG'!$H:$H)</f>
        <v>0</v>
      </c>
      <c r="F100" s="97">
        <f>SUMIF('NHẬP HÀNG'!D:D,A100,'NHẬP HÀNG'!I:I)</f>
        <v>0</v>
      </c>
      <c r="G100" s="97">
        <f>SUMIF('NHẬP HÀNG'!D:D,A100,'NHẬP HÀNG'!J:J)</f>
        <v>0</v>
      </c>
      <c r="H100" s="97">
        <f>SUMIF('NHẬP HÀNG'!D:D,A100,'NHẬP HÀNG'!K:K)</f>
        <v>0</v>
      </c>
      <c r="I100" s="97">
        <f>SUMIF('NHẬP HÀNG'!D:D,A100,'NHẬP HÀNG'!M:M)</f>
        <v>0</v>
      </c>
      <c r="J100" s="97">
        <f>SUMIF('NHẬP HÀNG'!D:D,A100,'NHẬP HÀNG'!N:N)</f>
        <v>0</v>
      </c>
      <c r="K100" s="97">
        <f>SUMIF('NHẬP HÀNG'!D:D,A100,'NHẬP HÀNG'!L:L)</f>
        <v>0</v>
      </c>
      <c r="L100" s="97">
        <f>SUMIF('XUẤT HÀNG'!D:D,A100,'XUẤT HÀNG'!G:G)</f>
        <v>0</v>
      </c>
      <c r="M100" s="97">
        <f>SUMIF('XUẤT HÀNG'!D:D,A100,'XUẤT HÀNG'!H:H)</f>
        <v>0</v>
      </c>
      <c r="N100" s="94">
        <f t="shared" si="15"/>
        <v>0</v>
      </c>
      <c r="O100" s="106"/>
      <c r="P100" s="107"/>
      <c r="Q100" s="110">
        <f t="shared" si="16"/>
        <v>0</v>
      </c>
      <c r="R100" s="214" t="s">
        <v>4770</v>
      </c>
      <c r="S100" s="86" t="str">
        <f t="shared" si="17"/>
        <v>NOT OK</v>
      </c>
    </row>
    <row r="101" spans="1:19" s="85" customFormat="1" ht="33.75" customHeight="1" hidden="1">
      <c r="A101" s="41" t="s">
        <v>3702</v>
      </c>
      <c r="B101" s="98" t="str">
        <f>IF($A101="","",VLOOKUP($A101,'MÃ HH'!$A$1:$C$215,2,0))</f>
        <v>LÊ HÀN QUỐC EVERGOOD S28 - 15KG</v>
      </c>
      <c r="C101" s="98" t="str">
        <f>IF($A101="","",VLOOKUP($A101,'MÃ HH'!$A$1:$C$215,3,0))</f>
        <v>Thùng</v>
      </c>
      <c r="D101" s="94">
        <f>VLOOKUP(A101,'[1]TỔNG HỢP'!$A:$N,14,0)</f>
        <v>7</v>
      </c>
      <c r="E101" s="97">
        <f>SUMIF('NHẬP HÀNG'!$D:$D,A101,'NHẬP HÀNG'!$H:$H)</f>
        <v>0</v>
      </c>
      <c r="F101" s="97">
        <f>SUMIF('NHẬP HÀNG'!D:D,A101,'NHẬP HÀNG'!I:I)</f>
        <v>0</v>
      </c>
      <c r="G101" s="97">
        <f>SUMIF('NHẬP HÀNG'!D:D,A101,'NHẬP HÀNG'!J:J)</f>
        <v>0</v>
      </c>
      <c r="H101" s="97">
        <f>SUMIF('NHẬP HÀNG'!D:D,A101,'NHẬP HÀNG'!K:K)</f>
        <v>0</v>
      </c>
      <c r="I101" s="97">
        <f>SUMIF('NHẬP HÀNG'!D:D,A101,'NHẬP HÀNG'!M:M)</f>
        <v>0</v>
      </c>
      <c r="J101" s="97">
        <f>SUMIF('NHẬP HÀNG'!D:D,A101,'NHẬP HÀNG'!N:N)</f>
        <v>0</v>
      </c>
      <c r="K101" s="97">
        <f>SUMIF('NHẬP HÀNG'!D:D,A101,'NHẬP HÀNG'!L:L)</f>
        <v>0</v>
      </c>
      <c r="L101" s="97">
        <f>SUMIF('XUẤT HÀNG'!D:D,A101,'XUẤT HÀNG'!G:G)</f>
        <v>0</v>
      </c>
      <c r="M101" s="97">
        <f>SUMIF('XUẤT HÀNG'!D:D,A101,'XUẤT HÀNG'!H:H)</f>
        <v>0</v>
      </c>
      <c r="N101" s="94">
        <f t="shared" si="15"/>
        <v>7</v>
      </c>
      <c r="O101" s="106">
        <f>6+1</f>
        <v>7</v>
      </c>
      <c r="P101" s="107"/>
      <c r="Q101" s="110">
        <f t="shared" si="16"/>
        <v>0</v>
      </c>
      <c r="R101" s="215"/>
      <c r="S101" s="86" t="str">
        <f t="shared" si="17"/>
        <v>OK</v>
      </c>
    </row>
    <row r="102" spans="1:19" s="85" customFormat="1" ht="33.75" customHeight="1" hidden="1">
      <c r="A102" s="41" t="s">
        <v>3704</v>
      </c>
      <c r="B102" s="98" t="str">
        <f>IF($A102="","",VLOOKUP($A102,'MÃ HH'!$A$1:$C$215,2,0))</f>
        <v>LÊ HÀN QUỐC EVERGOOD S30 - 15KG</v>
      </c>
      <c r="C102" s="98" t="str">
        <f>IF($A102="","",VLOOKUP($A102,'MÃ HH'!$A$1:$C$215,3,0))</f>
        <v>Thùng</v>
      </c>
      <c r="D102" s="94">
        <f>VLOOKUP(A102,'[1]TỔNG HỢP'!$A:$N,14,0)</f>
        <v>0</v>
      </c>
      <c r="E102" s="97">
        <f>SUMIF('NHẬP HÀNG'!$D:$D,A102,'NHẬP HÀNG'!$H:$H)</f>
        <v>0</v>
      </c>
      <c r="F102" s="97">
        <f>SUMIF('NHẬP HÀNG'!D:D,A102,'NHẬP HÀNG'!I:I)</f>
        <v>0</v>
      </c>
      <c r="G102" s="97">
        <f>SUMIF('NHẬP HÀNG'!D:D,A102,'NHẬP HÀNG'!J:J)</f>
        <v>0</v>
      </c>
      <c r="H102" s="97">
        <f>SUMIF('NHẬP HÀNG'!D:D,A102,'NHẬP HÀNG'!K:K)</f>
        <v>0</v>
      </c>
      <c r="I102" s="97">
        <f>SUMIF('NHẬP HÀNG'!D:D,A102,'NHẬP HÀNG'!M:M)</f>
        <v>0</v>
      </c>
      <c r="J102" s="97">
        <f>SUMIF('NHẬP HÀNG'!D:D,A102,'NHẬP HÀNG'!N:N)</f>
        <v>0</v>
      </c>
      <c r="K102" s="97">
        <f>SUMIF('NHẬP HÀNG'!D:D,A102,'NHẬP HÀNG'!L:L)</f>
        <v>0</v>
      </c>
      <c r="L102" s="97">
        <f>SUMIF('XUẤT HÀNG'!D:D,A102,'XUẤT HÀNG'!G:G)</f>
        <v>0</v>
      </c>
      <c r="M102" s="97">
        <f>SUMIF('XUẤT HÀNG'!D:D,A102,'XUẤT HÀNG'!H:H)</f>
        <v>0</v>
      </c>
      <c r="N102" s="94">
        <f t="shared" si="15"/>
        <v>0</v>
      </c>
      <c r="O102" s="106">
        <v>2</v>
      </c>
      <c r="P102" s="107"/>
      <c r="Q102" s="110">
        <f t="shared" si="16"/>
        <v>-2</v>
      </c>
      <c r="R102" s="215"/>
      <c r="S102" s="86" t="str">
        <f t="shared" si="17"/>
        <v>OK</v>
      </c>
    </row>
    <row r="103" spans="1:19" s="85" customFormat="1" ht="33.75" customHeight="1" hidden="1">
      <c r="A103" s="41" t="s">
        <v>3706</v>
      </c>
      <c r="B103" s="98" t="str">
        <f>IF($A103="","",VLOOKUP($A103,'MÃ HH'!$A$1:$C$215,2,0))</f>
        <v>LÊ HÀN QUỐC EVERGOOD S32 - 15KG</v>
      </c>
      <c r="C103" s="98" t="str">
        <f>IF($A103="","",VLOOKUP($A103,'MÃ HH'!$A$1:$C$215,3,0))</f>
        <v>Thùng</v>
      </c>
      <c r="D103" s="94">
        <f>VLOOKUP(A103,'[1]TỔNG HỢP'!$A:$N,14,0)</f>
        <v>4</v>
      </c>
      <c r="E103" s="97">
        <f>SUMIF('NHẬP HÀNG'!$D:$D,A103,'NHẬP HÀNG'!$H:$H)</f>
        <v>0</v>
      </c>
      <c r="F103" s="97">
        <f>SUMIF('NHẬP HÀNG'!D:D,A103,'NHẬP HÀNG'!I:I)</f>
        <v>0</v>
      </c>
      <c r="G103" s="97">
        <f>SUMIF('NHẬP HÀNG'!D:D,A103,'NHẬP HÀNG'!J:J)</f>
        <v>0</v>
      </c>
      <c r="H103" s="97">
        <f>SUMIF('NHẬP HÀNG'!D:D,A103,'NHẬP HÀNG'!K:K)</f>
        <v>0</v>
      </c>
      <c r="I103" s="97">
        <f>SUMIF('NHẬP HÀNG'!D:D,A103,'NHẬP HÀNG'!M:M)</f>
        <v>0</v>
      </c>
      <c r="J103" s="97">
        <f>SUMIF('NHẬP HÀNG'!D:D,A103,'NHẬP HÀNG'!N:N)</f>
        <v>0</v>
      </c>
      <c r="K103" s="97">
        <f>SUMIF('NHẬP HÀNG'!D:D,A103,'NHẬP HÀNG'!L:L)</f>
        <v>0</v>
      </c>
      <c r="L103" s="97">
        <f>SUMIF('XUẤT HÀNG'!D:D,A103,'XUẤT HÀNG'!G:G)</f>
        <v>0</v>
      </c>
      <c r="M103" s="97">
        <f>SUMIF('XUẤT HÀNG'!D:D,A103,'XUẤT HÀNG'!H:H)</f>
        <v>0</v>
      </c>
      <c r="N103" s="94">
        <f t="shared" si="15"/>
        <v>4</v>
      </c>
      <c r="O103" s="106">
        <v>3</v>
      </c>
      <c r="P103" s="107"/>
      <c r="Q103" s="110">
        <f t="shared" si="16"/>
        <v>1</v>
      </c>
      <c r="R103" s="208"/>
      <c r="S103" s="86" t="str">
        <f t="shared" si="17"/>
        <v>OK</v>
      </c>
    </row>
    <row r="104" spans="1:19" s="85" customFormat="1" ht="33.75" customHeight="1" hidden="1">
      <c r="A104" s="41" t="s">
        <v>3708</v>
      </c>
      <c r="B104" s="98" t="str">
        <f>IF($A104="","",VLOOKUP($A104,'MÃ HH'!$A$1:$C$215,2,0))</f>
        <v>LÊ HÀN QUỐC EVERGOOD S36 -15KG</v>
      </c>
      <c r="C104" s="98" t="str">
        <f>IF($A104="","",VLOOKUP($A104,'MÃ HH'!$A$1:$C$215,3,0))</f>
        <v>Thùng</v>
      </c>
      <c r="D104" s="94">
        <f>VLOOKUP(A104,'[1]TỔNG HỢP'!$A:$N,14,0)</f>
        <v>0</v>
      </c>
      <c r="E104" s="97">
        <f>SUMIF('NHẬP HÀNG'!$D:$D,A104,'NHẬP HÀNG'!$H:$H)</f>
        <v>0</v>
      </c>
      <c r="F104" s="97">
        <f>SUMIF('NHẬP HÀNG'!D:D,A104,'NHẬP HÀNG'!I:I)</f>
        <v>0</v>
      </c>
      <c r="G104" s="97">
        <f>SUMIF('NHẬP HÀNG'!D:D,A104,'NHẬP HÀNG'!J:J)</f>
        <v>0</v>
      </c>
      <c r="H104" s="97">
        <f>SUMIF('NHẬP HÀNG'!D:D,A104,'NHẬP HÀNG'!K:K)</f>
        <v>0</v>
      </c>
      <c r="I104" s="97">
        <f>SUMIF('NHẬP HÀNG'!D:D,A104,'NHẬP HÀNG'!M:M)</f>
        <v>0</v>
      </c>
      <c r="J104" s="97">
        <f>SUMIF('NHẬP HÀNG'!D:D,A104,'NHẬP HÀNG'!N:N)</f>
        <v>0</v>
      </c>
      <c r="K104" s="97">
        <f>SUMIF('NHẬP HÀNG'!D:D,A104,'NHẬP HÀNG'!L:L)</f>
        <v>0</v>
      </c>
      <c r="L104" s="97">
        <f>SUMIF('XUẤT HÀNG'!D:D,A104,'XUẤT HÀNG'!G:G)</f>
        <v>0</v>
      </c>
      <c r="M104" s="97">
        <f>SUMIF('XUẤT HÀNG'!D:D,A104,'XUẤT HÀNG'!H:H)</f>
        <v>0</v>
      </c>
      <c r="N104" s="94">
        <f t="shared" si="15"/>
        <v>0</v>
      </c>
      <c r="O104" s="106"/>
      <c r="P104" s="107"/>
      <c r="Q104" s="110">
        <f t="shared" si="16"/>
        <v>0</v>
      </c>
      <c r="R104" s="205"/>
      <c r="S104" s="86" t="str">
        <f t="shared" si="17"/>
        <v>NOT OK</v>
      </c>
    </row>
    <row r="105" spans="1:19" s="85" customFormat="1" ht="33.75" customHeight="1" hidden="1">
      <c r="A105" s="41" t="s">
        <v>3710</v>
      </c>
      <c r="B105" s="98" t="str">
        <f>IF($A105="","",VLOOKUP($A105,'MÃ HH'!$A$1:$C$215,2,0))</f>
        <v>LÊ HÀN QUỐC EVERGOOD S34 -15KG</v>
      </c>
      <c r="C105" s="98" t="str">
        <f>IF($A105="","",VLOOKUP($A105,'MÃ HH'!$A$1:$C$215,3,0))</f>
        <v>Thùng</v>
      </c>
      <c r="D105" s="94">
        <f>VLOOKUP(A105,'[1]TỔNG HỢP'!$A:$N,14,0)</f>
        <v>1</v>
      </c>
      <c r="E105" s="97">
        <f>SUMIF('NHẬP HÀNG'!$D:$D,A105,'NHẬP HÀNG'!$H:$H)</f>
        <v>0</v>
      </c>
      <c r="F105" s="97">
        <f>SUMIF('NHẬP HÀNG'!D:D,A105,'NHẬP HÀNG'!I:I)</f>
        <v>0</v>
      </c>
      <c r="G105" s="97">
        <f>SUMIF('NHẬP HÀNG'!D:D,A105,'NHẬP HÀNG'!J:J)</f>
        <v>0</v>
      </c>
      <c r="H105" s="97">
        <f>SUMIF('NHẬP HÀNG'!D:D,A105,'NHẬP HÀNG'!K:K)</f>
        <v>0</v>
      </c>
      <c r="I105" s="97">
        <f>SUMIF('NHẬP HÀNG'!D:D,A105,'NHẬP HÀNG'!M:M)</f>
        <v>0</v>
      </c>
      <c r="J105" s="97">
        <f>SUMIF('NHẬP HÀNG'!D:D,A105,'NHẬP HÀNG'!N:N)</f>
        <v>0</v>
      </c>
      <c r="K105" s="97">
        <f>SUMIF('NHẬP HÀNG'!D:D,A105,'NHẬP HÀNG'!L:L)</f>
        <v>0</v>
      </c>
      <c r="L105" s="97">
        <f>SUMIF('XUẤT HÀNG'!D:D,A105,'XUẤT HÀNG'!G:G)</f>
        <v>0</v>
      </c>
      <c r="M105" s="97">
        <f>SUMIF('XUẤT HÀNG'!D:D,A105,'XUẤT HÀNG'!H:H)</f>
        <v>0</v>
      </c>
      <c r="N105" s="94">
        <f t="shared" si="15"/>
        <v>1</v>
      </c>
      <c r="O105" s="106"/>
      <c r="P105" s="107"/>
      <c r="Q105" s="110">
        <f t="shared" si="16"/>
        <v>1</v>
      </c>
      <c r="R105" s="205"/>
      <c r="S105" s="86" t="str">
        <f t="shared" si="17"/>
        <v>OK</v>
      </c>
    </row>
    <row r="106" spans="1:19" s="85" customFormat="1" ht="33.75" customHeight="1" hidden="1">
      <c r="A106" s="25" t="s">
        <v>3989</v>
      </c>
      <c r="B106" s="98" t="str">
        <f>IF($A106="","",VLOOKUP($A106,'MÃ HH'!$A$1:$C$21879,2,0))</f>
        <v>LÊ HÀN QUỐC EVERGOOD S35- 15 KG</v>
      </c>
      <c r="C106" s="98" t="e">
        <f>IF($A106="","",VLOOKUP($A106,'MÃ HH'!$A$1:$C$215,3,0))</f>
        <v>#N/A</v>
      </c>
      <c r="D106" s="94">
        <f>VLOOKUP(A106,'[1]TỔNG HỢP'!$A:$N,14,0)</f>
        <v>0</v>
      </c>
      <c r="E106" s="97">
        <f>SUMIF('NHẬP HÀNG'!$D:$D,A106,'NHẬP HÀNG'!$H:$H)</f>
        <v>0</v>
      </c>
      <c r="F106" s="97">
        <f>SUMIF('NHẬP HÀNG'!D:D,A106,'NHẬP HÀNG'!I:I)</f>
        <v>0</v>
      </c>
      <c r="G106" s="97">
        <f>SUMIF('NHẬP HÀNG'!D:D,A106,'NHẬP HÀNG'!J:J)</f>
        <v>0</v>
      </c>
      <c r="H106" s="97">
        <f>SUMIF('NHẬP HÀNG'!D:D,A106,'NHẬP HÀNG'!K:K)</f>
        <v>0</v>
      </c>
      <c r="I106" s="97">
        <f>SUMIF('NHẬP HÀNG'!D:D,A106,'NHẬP HÀNG'!M:M)</f>
        <v>0</v>
      </c>
      <c r="J106" s="97">
        <f>SUMIF('NHẬP HÀNG'!D:D,A106,'NHẬP HÀNG'!N:N)</f>
        <v>0</v>
      </c>
      <c r="K106" s="97">
        <f>SUMIF('NHẬP HÀNG'!D:D,A106,'NHẬP HÀNG'!L:L)</f>
        <v>0</v>
      </c>
      <c r="L106" s="97">
        <f>SUMIF('XUẤT HÀNG'!D:D,A106,'XUẤT HÀNG'!G:G)</f>
        <v>0</v>
      </c>
      <c r="M106" s="97">
        <f>SUMIF('XUẤT HÀNG'!D:D,A106,'XUẤT HÀNG'!H:H)</f>
        <v>0</v>
      </c>
      <c r="N106" s="94">
        <f t="shared" si="15"/>
        <v>0</v>
      </c>
      <c r="O106" s="106"/>
      <c r="P106" s="107"/>
      <c r="Q106" s="109">
        <f t="shared" si="16"/>
        <v>0</v>
      </c>
      <c r="R106" s="48"/>
      <c r="S106" s="86" t="str">
        <f t="shared" si="17"/>
        <v>NOT OK</v>
      </c>
    </row>
    <row r="107" spans="1:19" s="85" customFormat="1" ht="33.75" customHeight="1" hidden="1">
      <c r="A107" s="41" t="s">
        <v>3712</v>
      </c>
      <c r="B107" s="98" t="str">
        <f>IF($A107="","",VLOOKUP($A107,'MÃ HH'!$A$1:$C$215,2,0))</f>
        <v>LÊ HÀN QUỐC EVERGOOD LẪM SIZE -15KG</v>
      </c>
      <c r="C107" s="98" t="str">
        <f>IF($A107="","",VLOOKUP($A107,'MÃ HH'!$A$1:$C$215,3,0))</f>
        <v>Thùng</v>
      </c>
      <c r="D107" s="94">
        <f>VLOOKUP(A107,'[1]TỔNG HỢP'!$A:$N,14,0)</f>
        <v>0</v>
      </c>
      <c r="E107" s="97">
        <f>SUMIF('NHẬP HÀNG'!$D:$D,A107,'NHẬP HÀNG'!$H:$H)</f>
        <v>0</v>
      </c>
      <c r="F107" s="97">
        <f>SUMIF('NHẬP HÀNG'!D:D,A107,'NHẬP HÀNG'!I:I)</f>
        <v>0</v>
      </c>
      <c r="G107" s="97">
        <f>SUMIF('NHẬP HÀNG'!D:D,A107,'NHẬP HÀNG'!J:J)</f>
        <v>0</v>
      </c>
      <c r="H107" s="97">
        <f>SUMIF('NHẬP HÀNG'!D:D,A107,'NHẬP HÀNG'!K:K)</f>
        <v>0</v>
      </c>
      <c r="I107" s="97">
        <f>SUMIF('NHẬP HÀNG'!D:D,A107,'NHẬP HÀNG'!M:M)</f>
        <v>0</v>
      </c>
      <c r="J107" s="97">
        <f>SUMIF('NHẬP HÀNG'!D:D,A107,'NHẬP HÀNG'!N:N)</f>
        <v>0</v>
      </c>
      <c r="K107" s="97">
        <f>SUMIF('NHẬP HÀNG'!D:D,A107,'NHẬP HÀNG'!L:L)</f>
        <v>0</v>
      </c>
      <c r="L107" s="97">
        <f>SUMIF('XUẤT HÀNG'!D:D,A107,'XUẤT HÀNG'!G:G)</f>
        <v>0</v>
      </c>
      <c r="M107" s="97">
        <f>SUMIF('XUẤT HÀNG'!D:D,A107,'XUẤT HÀNG'!H:H)</f>
        <v>0</v>
      </c>
      <c r="N107" s="94">
        <f t="shared" si="15"/>
        <v>0</v>
      </c>
      <c r="O107" s="106"/>
      <c r="P107" s="107"/>
      <c r="Q107" s="109">
        <f t="shared" si="16"/>
        <v>0</v>
      </c>
      <c r="R107" s="48"/>
      <c r="S107" s="86" t="str">
        <f t="shared" si="17"/>
        <v>NOT OK</v>
      </c>
    </row>
    <row r="108" spans="1:19" s="85" customFormat="1" ht="33.75" customHeight="1" hidden="1">
      <c r="A108" s="25" t="s">
        <v>4430</v>
      </c>
      <c r="B108" s="98" t="str">
        <f>IF($A108="","",VLOOKUP($A108,'MÃ HH'!$A$1:$C$1994,2,0))</f>
        <v>LÊ HÀN QUỐC HN FRESH 34 -15KG</v>
      </c>
      <c r="C108" s="98" t="e">
        <f>IF($A108="","",VLOOKUP($A108,'MÃ HH'!$A$1:$C$215,3,0))</f>
        <v>#N/A</v>
      </c>
      <c r="D108" s="94">
        <f>VLOOKUP(A108,'[1]TỔNG HỢP'!$A:$N,14,0)</f>
        <v>0</v>
      </c>
      <c r="E108" s="97">
        <f>SUMIF('NHẬP HÀNG'!$D:$D,A108,'NHẬP HÀNG'!$H:$H)</f>
        <v>0</v>
      </c>
      <c r="F108" s="97">
        <f>SUMIF('NHẬP HÀNG'!D:D,A108,'NHẬP HÀNG'!I:I)</f>
        <v>0</v>
      </c>
      <c r="G108" s="97">
        <f>SUMIF('NHẬP HÀNG'!D:D,A108,'NHẬP HÀNG'!J:J)</f>
        <v>0</v>
      </c>
      <c r="H108" s="97">
        <f>SUMIF('NHẬP HÀNG'!D:D,A108,'NHẬP HÀNG'!K:K)</f>
        <v>0</v>
      </c>
      <c r="I108" s="97">
        <f>SUMIF('NHẬP HÀNG'!D:D,A108,'NHẬP HÀNG'!M:M)</f>
        <v>0</v>
      </c>
      <c r="J108" s="97">
        <f>SUMIF('NHẬP HÀNG'!D:D,A108,'NHẬP HÀNG'!N:N)</f>
        <v>0</v>
      </c>
      <c r="K108" s="97">
        <f>SUMIF('NHẬP HÀNG'!D:D,A108,'NHẬP HÀNG'!L:L)</f>
        <v>0</v>
      </c>
      <c r="L108" s="97">
        <f>SUMIF('XUẤT HÀNG'!D:D,A108,'XUẤT HÀNG'!G:G)</f>
        <v>0</v>
      </c>
      <c r="M108" s="97">
        <f>SUMIF('XUẤT HÀNG'!D:D,A108,'XUẤT HÀNG'!H:H)</f>
        <v>0</v>
      </c>
      <c r="N108" s="94">
        <f t="shared" si="15"/>
        <v>0</v>
      </c>
      <c r="O108" s="106"/>
      <c r="P108" s="107"/>
      <c r="Q108" s="109">
        <f t="shared" si="16"/>
        <v>0</v>
      </c>
      <c r="R108" s="48"/>
      <c r="S108" s="86" t="str">
        <f t="shared" si="17"/>
        <v>NOT OK</v>
      </c>
    </row>
    <row r="109" spans="1:19" s="85" customFormat="1" ht="33.75" customHeight="1" hidden="1">
      <c r="A109" s="25" t="s">
        <v>4448</v>
      </c>
      <c r="B109" s="98" t="str">
        <f>IF($A109="","",VLOOKUP($A109,'MÃ HH'!$A$1:$C$1994,2,0))</f>
        <v>LÊ HÀN QUỐC HN FRESH 30 -15KG</v>
      </c>
      <c r="C109" s="98"/>
      <c r="D109" s="94">
        <f>VLOOKUP(A109,'[1]TỔNG HỢP'!$A:$N,14,0)</f>
        <v>0</v>
      </c>
      <c r="E109" s="97">
        <f>SUMIF('NHẬP HÀNG'!$D:$D,A109,'NHẬP HÀNG'!$H:$H)</f>
        <v>0</v>
      </c>
      <c r="F109" s="97">
        <f>SUMIF('NHẬP HÀNG'!D:D,A109,'NHẬP HÀNG'!I:I)</f>
        <v>0</v>
      </c>
      <c r="G109" s="97">
        <f>SUMIF('NHẬP HÀNG'!D:D,A109,'NHẬP HÀNG'!J:J)</f>
        <v>0</v>
      </c>
      <c r="H109" s="97">
        <f>SUMIF('NHẬP HÀNG'!D:D,A109,'NHẬP HÀNG'!K:K)</f>
        <v>0</v>
      </c>
      <c r="I109" s="97">
        <f>SUMIF('NHẬP HÀNG'!D:D,A109,'NHẬP HÀNG'!M:M)</f>
        <v>0</v>
      </c>
      <c r="J109" s="97">
        <f>SUMIF('NHẬP HÀNG'!D:D,A109,'NHẬP HÀNG'!N:N)</f>
        <v>0</v>
      </c>
      <c r="K109" s="97">
        <f>SUMIF('NHẬP HÀNG'!D:D,A109,'NHẬP HÀNG'!L:L)</f>
        <v>0</v>
      </c>
      <c r="L109" s="97">
        <f>SUMIF('XUẤT HÀNG'!D:D,A109,'XUẤT HÀNG'!G:G)</f>
        <v>0</v>
      </c>
      <c r="M109" s="97">
        <f>SUMIF('XUẤT HÀNG'!D:D,A109,'XUẤT HÀNG'!H:H)</f>
        <v>0</v>
      </c>
      <c r="N109" s="94">
        <f t="shared" si="15"/>
        <v>0</v>
      </c>
      <c r="O109" s="106"/>
      <c r="P109" s="107"/>
      <c r="Q109" s="109">
        <f t="shared" si="16"/>
        <v>0</v>
      </c>
      <c r="R109" s="48"/>
      <c r="S109" s="86" t="str">
        <f t="shared" si="17"/>
        <v>NOT OK</v>
      </c>
    </row>
    <row r="110" spans="1:19" s="85" customFormat="1" ht="33.75" customHeight="1" hidden="1">
      <c r="A110" s="25" t="s">
        <v>4432</v>
      </c>
      <c r="B110" s="98" t="str">
        <f>IF($A110="","",VLOOKUP($A110,'MÃ HH'!$A$1:$C$1994,2,0))</f>
        <v>LÊ HÀN QUỐC HN FRESH 32 -15KG</v>
      </c>
      <c r="C110" s="98" t="e">
        <f>IF($A110="","",VLOOKUP($A110,'MÃ HH'!$A$1:$C$215,3,0))</f>
        <v>#N/A</v>
      </c>
      <c r="D110" s="94">
        <f>VLOOKUP(A110,'[1]TỔNG HỢP'!$A:$N,14,0)</f>
        <v>0</v>
      </c>
      <c r="E110" s="97">
        <f>SUMIF('NHẬP HÀNG'!$D:$D,A110,'NHẬP HÀNG'!$H:$H)</f>
        <v>0</v>
      </c>
      <c r="F110" s="97">
        <f>SUMIF('NHẬP HÀNG'!D:D,A110,'NHẬP HÀNG'!I:I)</f>
        <v>0</v>
      </c>
      <c r="G110" s="97">
        <f>SUMIF('NHẬP HÀNG'!D:D,A110,'NHẬP HÀNG'!J:J)</f>
        <v>0</v>
      </c>
      <c r="H110" s="97">
        <f>SUMIF('NHẬP HÀNG'!D:D,A110,'NHẬP HÀNG'!K:K)</f>
        <v>0</v>
      </c>
      <c r="I110" s="97">
        <f>SUMIF('NHẬP HÀNG'!D:D,A110,'NHẬP HÀNG'!M:M)</f>
        <v>0</v>
      </c>
      <c r="J110" s="97">
        <f>SUMIF('NHẬP HÀNG'!D:D,A110,'NHẬP HÀNG'!N:N)</f>
        <v>0</v>
      </c>
      <c r="K110" s="97">
        <f>SUMIF('NHẬP HÀNG'!D:D,A110,'NHẬP HÀNG'!L:L)</f>
        <v>0</v>
      </c>
      <c r="L110" s="97">
        <f>SUMIF('XUẤT HÀNG'!D:D,A110,'XUẤT HÀNG'!G:G)</f>
        <v>0</v>
      </c>
      <c r="M110" s="97">
        <f>SUMIF('XUẤT HÀNG'!D:D,A110,'XUẤT HÀNG'!H:H)</f>
        <v>0</v>
      </c>
      <c r="N110" s="94">
        <f t="shared" si="15"/>
        <v>0</v>
      </c>
      <c r="O110" s="106"/>
      <c r="P110" s="107"/>
      <c r="Q110" s="109">
        <f t="shared" si="16"/>
        <v>0</v>
      </c>
      <c r="R110" s="48"/>
      <c r="S110" s="86" t="str">
        <f t="shared" si="17"/>
        <v>NOT OK</v>
      </c>
    </row>
    <row r="111" spans="1:19" s="85" customFormat="1" ht="25.15" customHeight="1" hidden="1">
      <c r="A111" s="25" t="s">
        <v>4434</v>
      </c>
      <c r="B111" s="98" t="str">
        <f>IF($A111="","",VLOOKUP($A111,'MÃ HH'!$A$1:$C$1994,2,0))</f>
        <v>LÊ HÀN QUỐC HN FRESH 28 -15KG</v>
      </c>
      <c r="C111" s="98" t="e">
        <f>IF($A111="","",VLOOKUP($A111,'MÃ HH'!$A$1:$C$215,3,0))</f>
        <v>#N/A</v>
      </c>
      <c r="D111" s="94">
        <f>VLOOKUP(A111,'[1]TỔNG HỢP'!$A:$N,14,0)</f>
        <v>0</v>
      </c>
      <c r="E111" s="97">
        <f>SUMIF('NHẬP HÀNG'!$D:$D,A111,'NHẬP HÀNG'!$H:$H)</f>
        <v>0</v>
      </c>
      <c r="F111" s="97">
        <f>SUMIF('NHẬP HÀNG'!D:D,A111,'NHẬP HÀNG'!I:I)</f>
        <v>0</v>
      </c>
      <c r="G111" s="97">
        <f>SUMIF('NHẬP HÀNG'!D:D,A111,'NHẬP HÀNG'!J:J)</f>
        <v>0</v>
      </c>
      <c r="H111" s="97">
        <f>SUMIF('NHẬP HÀNG'!D:D,A111,'NHẬP HÀNG'!K:K)</f>
        <v>0</v>
      </c>
      <c r="I111" s="97">
        <f>SUMIF('NHẬP HÀNG'!D:D,A111,'NHẬP HÀNG'!M:M)</f>
        <v>0</v>
      </c>
      <c r="J111" s="97">
        <f>SUMIF('NHẬP HÀNG'!D:D,A111,'NHẬP HÀNG'!N:N)</f>
        <v>0</v>
      </c>
      <c r="K111" s="97">
        <f>SUMIF('NHẬP HÀNG'!D:D,A111,'NHẬP HÀNG'!L:L)</f>
        <v>0</v>
      </c>
      <c r="L111" s="97">
        <f>SUMIF('XUẤT HÀNG'!D:D,A111,'XUẤT HÀNG'!G:G)</f>
        <v>0</v>
      </c>
      <c r="M111" s="97">
        <f>SUMIF('XUẤT HÀNG'!D:D,A111,'XUẤT HÀNG'!H:H)</f>
        <v>0</v>
      </c>
      <c r="N111" s="94">
        <f t="shared" si="15"/>
        <v>0</v>
      </c>
      <c r="O111" s="106"/>
      <c r="P111" s="107"/>
      <c r="Q111" s="109">
        <f t="shared" si="16"/>
        <v>0</v>
      </c>
      <c r="R111" s="48"/>
      <c r="S111" s="86" t="str">
        <f t="shared" si="17"/>
        <v>NOT OK</v>
      </c>
    </row>
    <row r="112" spans="1:19" s="85" customFormat="1" ht="35.45" customHeight="1" hidden="1">
      <c r="A112" s="25" t="s">
        <v>4458</v>
      </c>
      <c r="B112" s="98" t="str">
        <f>IF($A112="","",VLOOKUP($A112,'MÃ HH'!$A$1:$C$1994,2,0))</f>
        <v>LÊ HÀN QUỐC HN FRESH LÃN SIZE -15KG</v>
      </c>
      <c r="C112" s="98"/>
      <c r="D112" s="94">
        <f>VLOOKUP(A112,'[1]TỔNG HỢP'!$A:$N,14,0)</f>
        <v>0</v>
      </c>
      <c r="E112" s="97">
        <f>SUMIF('NHẬP HÀNG'!$D:$D,A112,'NHẬP HÀNG'!$H:$H)</f>
        <v>0</v>
      </c>
      <c r="F112" s="97">
        <f>SUMIF('NHẬP HÀNG'!D:D,A112,'NHẬP HÀNG'!I:I)</f>
        <v>0</v>
      </c>
      <c r="G112" s="97">
        <f>SUMIF('NHẬP HÀNG'!D:D,A112,'NHẬP HÀNG'!J:J)</f>
        <v>0</v>
      </c>
      <c r="H112" s="97">
        <f>SUMIF('NHẬP HÀNG'!D:D,A112,'NHẬP HÀNG'!K:K)</f>
        <v>0</v>
      </c>
      <c r="I112" s="97">
        <f>SUMIF('NHẬP HÀNG'!D:D,A112,'NHẬP HÀNG'!M:M)</f>
        <v>0</v>
      </c>
      <c r="J112" s="97">
        <f>SUMIF('NHẬP HÀNG'!D:D,A112,'NHẬP HÀNG'!N:N)</f>
        <v>0</v>
      </c>
      <c r="K112" s="97">
        <f>SUMIF('NHẬP HÀNG'!D:D,A112,'NHẬP HÀNG'!L:L)</f>
        <v>0</v>
      </c>
      <c r="L112" s="97">
        <f>SUMIF('XUẤT HÀNG'!D:D,A112,'XUẤT HÀNG'!G:G)</f>
        <v>0</v>
      </c>
      <c r="M112" s="97">
        <f>SUMIF('XUẤT HÀNG'!D:D,A112,'XUẤT HÀNG'!H:H)</f>
        <v>0</v>
      </c>
      <c r="N112" s="94">
        <f t="shared" si="15"/>
        <v>0</v>
      </c>
      <c r="O112" s="106"/>
      <c r="P112" s="107"/>
      <c r="Q112" s="109">
        <f t="shared" si="16"/>
        <v>0</v>
      </c>
      <c r="R112" s="48"/>
      <c r="S112" s="86" t="str">
        <f t="shared" si="17"/>
        <v>NOT OK</v>
      </c>
    </row>
    <row r="113" spans="1:19" s="85" customFormat="1" ht="33.75" customHeight="1" hidden="1">
      <c r="A113" s="25" t="s">
        <v>3991</v>
      </c>
      <c r="B113" s="98" t="str">
        <f>IF($A113="","",VLOOKUP($A113,'MÃ HH'!$A$1:$C$21879,2,0))</f>
        <v>LÊ HÀN QUỐC EVERGOOD S7- 5 KG</v>
      </c>
      <c r="C113" s="98" t="e">
        <f>IF($A113="","",VLOOKUP($A113,'MÃ HH'!$A$1:$C$215,3,0))</f>
        <v>#N/A</v>
      </c>
      <c r="D113" s="94">
        <f>VLOOKUP(A113,'[1]TỔNG HỢP'!$A:$N,14,0)</f>
        <v>2</v>
      </c>
      <c r="E113" s="97">
        <f>SUMIF('NHẬP HÀNG'!$D:$D,A113,'NHẬP HÀNG'!$H:$H)</f>
        <v>0</v>
      </c>
      <c r="F113" s="97">
        <f>SUMIF('NHẬP HÀNG'!D:D,A113,'NHẬP HÀNG'!I:I)</f>
        <v>0</v>
      </c>
      <c r="G113" s="97">
        <f>SUMIF('NHẬP HÀNG'!D:D,A113,'NHẬP HÀNG'!J:J)</f>
        <v>0</v>
      </c>
      <c r="H113" s="97">
        <f>SUMIF('NHẬP HÀNG'!D:D,A113,'NHẬP HÀNG'!K:K)</f>
        <v>0</v>
      </c>
      <c r="I113" s="97">
        <f>SUMIF('NHẬP HÀNG'!D:D,A113,'NHẬP HÀNG'!M:M)</f>
        <v>0</v>
      </c>
      <c r="J113" s="97">
        <f>SUMIF('NHẬP HÀNG'!D:D,A113,'NHẬP HÀNG'!N:N)</f>
        <v>0</v>
      </c>
      <c r="K113" s="97">
        <f>SUMIF('NHẬP HÀNG'!D:D,A113,'NHẬP HÀNG'!L:L)</f>
        <v>0</v>
      </c>
      <c r="L113" s="97">
        <f>SUMIF('XUẤT HÀNG'!D:D,A113,'XUẤT HÀNG'!G:G)</f>
        <v>0</v>
      </c>
      <c r="M113" s="97">
        <f>SUMIF('XUẤT HÀNG'!D:D,A113,'XUẤT HÀNG'!H:H)</f>
        <v>0</v>
      </c>
      <c r="N113" s="94">
        <f t="shared" si="15"/>
        <v>2</v>
      </c>
      <c r="O113" s="106">
        <v>7</v>
      </c>
      <c r="P113" s="107"/>
      <c r="Q113" s="110">
        <f t="shared" si="16"/>
        <v>-5</v>
      </c>
      <c r="R113" s="205" t="s">
        <v>4771</v>
      </c>
      <c r="S113" s="86" t="str">
        <f t="shared" si="17"/>
        <v>OK</v>
      </c>
    </row>
    <row r="114" spans="1:19" s="85" customFormat="1" ht="33.75" customHeight="1" hidden="1">
      <c r="A114" s="25" t="s">
        <v>4227</v>
      </c>
      <c r="B114" s="98" t="str">
        <f>IF($A114="","",VLOOKUP($A114,'MÃ HH'!$A$1:$C$21879,2,0))</f>
        <v>LÊ HÀN QUỐC EVERGOOD S8- 5 KG</v>
      </c>
      <c r="C114" s="98" t="e">
        <f>IF($A114="","",VLOOKUP($A114,'MÃ HH'!$A$1:$C$215,3,0))</f>
        <v>#N/A</v>
      </c>
      <c r="D114" s="94">
        <f>VLOOKUP(A114,'[1]TỔNG HỢP'!$A:$N,14,0)</f>
        <v>5</v>
      </c>
      <c r="E114" s="97">
        <f>SUMIF('NHẬP HÀNG'!$D:$D,A114,'NHẬP HÀNG'!$H:$H)</f>
        <v>0</v>
      </c>
      <c r="F114" s="97">
        <f>SUMIF('NHẬP HÀNG'!D:D,A114,'NHẬP HÀNG'!I:I)</f>
        <v>0</v>
      </c>
      <c r="G114" s="97">
        <f>SUMIF('NHẬP HÀNG'!D:D,A114,'NHẬP HÀNG'!J:J)</f>
        <v>0</v>
      </c>
      <c r="H114" s="97">
        <f>SUMIF('NHẬP HÀNG'!D:D,A114,'NHẬP HÀNG'!K:K)</f>
        <v>0</v>
      </c>
      <c r="I114" s="97">
        <f>SUMIF('NHẬP HÀNG'!D:D,A114,'NHẬP HÀNG'!M:M)</f>
        <v>0</v>
      </c>
      <c r="J114" s="97">
        <f>SUMIF('NHẬP HÀNG'!D:D,A114,'NHẬP HÀNG'!N:N)</f>
        <v>0</v>
      </c>
      <c r="K114" s="97">
        <f>SUMIF('NHẬP HÀNG'!D:D,A114,'NHẬP HÀNG'!L:L)</f>
        <v>0</v>
      </c>
      <c r="L114" s="97">
        <f>SUMIF('XUẤT HÀNG'!D:D,A114,'XUẤT HÀNG'!G:G)</f>
        <v>0</v>
      </c>
      <c r="M114" s="97">
        <f>SUMIF('XUẤT HÀNG'!D:D,A114,'XUẤT HÀNG'!H:H)</f>
        <v>0</v>
      </c>
      <c r="N114" s="94">
        <f t="shared" si="15"/>
        <v>5</v>
      </c>
      <c r="O114" s="106"/>
      <c r="P114" s="107"/>
      <c r="Q114" s="110">
        <f t="shared" si="16"/>
        <v>5</v>
      </c>
      <c r="R114" s="205"/>
      <c r="S114" s="86" t="str">
        <f t="shared" si="17"/>
        <v>OK</v>
      </c>
    </row>
    <row r="115" spans="1:19" s="85" customFormat="1" ht="33.75" customHeight="1" hidden="1">
      <c r="A115" s="41" t="s">
        <v>4049</v>
      </c>
      <c r="B115" s="98" t="str">
        <f>IF($A115="","",VLOOKUP($A115,'MÃ HH'!$A$1:$C$2082,2,0))</f>
        <v>LÊ SỮA 10 - 5KG</v>
      </c>
      <c r="C115" s="98"/>
      <c r="D115" s="94">
        <f>VLOOKUP(A115,'[1]TỔNG HỢP'!$A:$N,14,0)</f>
        <v>-2</v>
      </c>
      <c r="E115" s="97">
        <f>SUMIF('NHẬP HÀNG'!$D:$D,A115,'NHẬP HÀNG'!$H:$H)</f>
        <v>0</v>
      </c>
      <c r="F115" s="97">
        <f>SUMIF('NHẬP HÀNG'!D:D,A115,'NHẬP HÀNG'!I:I)</f>
        <v>0</v>
      </c>
      <c r="G115" s="97">
        <f>SUMIF('NHẬP HÀNG'!D:D,A115,'NHẬP HÀNG'!J:J)</f>
        <v>0</v>
      </c>
      <c r="H115" s="97">
        <f>SUMIF('NHẬP HÀNG'!D:D,A115,'NHẬP HÀNG'!K:K)</f>
        <v>0</v>
      </c>
      <c r="I115" s="97">
        <f>SUMIF('NHẬP HÀNG'!D:D,A115,'NHẬP HÀNG'!M:M)</f>
        <v>0</v>
      </c>
      <c r="J115" s="97">
        <f>SUMIF('NHẬP HÀNG'!D:D,A115,'NHẬP HÀNG'!N:N)</f>
        <v>0</v>
      </c>
      <c r="K115" s="97">
        <f>SUMIF('NHẬP HÀNG'!D:D,A115,'NHẬP HÀNG'!L:L)</f>
        <v>0</v>
      </c>
      <c r="L115" s="97">
        <f>SUMIF('XUẤT HÀNG'!D:D,A115,'XUẤT HÀNG'!G:G)</f>
        <v>0</v>
      </c>
      <c r="M115" s="97">
        <f>SUMIF('XUẤT HÀNG'!D:D,A115,'XUẤT HÀNG'!H:H)</f>
        <v>0</v>
      </c>
      <c r="N115" s="94">
        <f t="shared" si="15"/>
        <v>-2</v>
      </c>
      <c r="O115" s="106"/>
      <c r="P115" s="107"/>
      <c r="Q115" s="110">
        <f t="shared" si="16"/>
        <v>-2</v>
      </c>
      <c r="R115" s="205" t="s">
        <v>4772</v>
      </c>
      <c r="S115" s="86" t="str">
        <f t="shared" si="17"/>
        <v>OK</v>
      </c>
    </row>
    <row r="116" spans="1:19" s="85" customFormat="1" ht="33.6" customHeight="1" hidden="1">
      <c r="A116" s="41" t="s">
        <v>4051</v>
      </c>
      <c r="B116" s="98" t="str">
        <f>IF($A116="","",VLOOKUP($A116,'MÃ HH'!$A$1:$C$2082,2,0))</f>
        <v>LÊ SỮA 7 - 5KG</v>
      </c>
      <c r="C116" s="98" t="e">
        <f>IF($A116="","",VLOOKUP($A116,'MÃ HH'!$A$1:$C$215,3,0))</f>
        <v>#N/A</v>
      </c>
      <c r="D116" s="94">
        <f>VLOOKUP(A116,'[1]TỔNG HỢP'!$A:$N,14,0)</f>
        <v>0</v>
      </c>
      <c r="E116" s="97">
        <f>SUMIF('NHẬP HÀNG'!$D:$D,A116,'NHẬP HÀNG'!$H:$H)</f>
        <v>0</v>
      </c>
      <c r="F116" s="97">
        <f>SUMIF('NHẬP HÀNG'!D:D,A116,'NHẬP HÀNG'!I:I)</f>
        <v>0</v>
      </c>
      <c r="G116" s="97">
        <f>SUMIF('NHẬP HÀNG'!D:D,A116,'NHẬP HÀNG'!J:J)</f>
        <v>0</v>
      </c>
      <c r="H116" s="97">
        <f>SUMIF('NHẬP HÀNG'!D:D,A116,'NHẬP HÀNG'!K:K)</f>
        <v>0</v>
      </c>
      <c r="I116" s="97">
        <f>SUMIF('NHẬP HÀNG'!D:D,A116,'NHẬP HÀNG'!M:M)</f>
        <v>0</v>
      </c>
      <c r="J116" s="97">
        <f>SUMIF('NHẬP HÀNG'!D:D,A116,'NHẬP HÀNG'!N:N)</f>
        <v>0</v>
      </c>
      <c r="K116" s="97">
        <f>SUMIF('NHẬP HÀNG'!D:D,A116,'NHẬP HÀNG'!L:L)</f>
        <v>0</v>
      </c>
      <c r="L116" s="97">
        <f>SUMIF('XUẤT HÀNG'!D:D,A116,'XUẤT HÀNG'!G:G)</f>
        <v>0</v>
      </c>
      <c r="M116" s="97">
        <f>SUMIF('XUẤT HÀNG'!D:D,A116,'XUẤT HÀNG'!H:H)</f>
        <v>0</v>
      </c>
      <c r="N116" s="94">
        <f t="shared" si="15"/>
        <v>0</v>
      </c>
      <c r="O116" s="106"/>
      <c r="P116" s="107"/>
      <c r="Q116" s="109">
        <f t="shared" si="16"/>
        <v>0</v>
      </c>
      <c r="R116" s="216"/>
      <c r="S116" s="86" t="str">
        <f t="shared" si="17"/>
        <v>NOT OK</v>
      </c>
    </row>
    <row r="117" spans="1:19" s="85" customFormat="1" ht="33.75" customHeight="1" hidden="1">
      <c r="A117" s="41" t="s">
        <v>4053</v>
      </c>
      <c r="B117" s="98" t="str">
        <f>IF($A117="","",VLOOKUP($A117,'MÃ HH'!$A$1:$C$2082,2,0))</f>
        <v>LÊ SỮA 8 - 5KG</v>
      </c>
      <c r="C117" s="98" t="e">
        <f>IF($A117="","",VLOOKUP($A117,'MÃ HH'!$A$1:$C$215,3,0))</f>
        <v>#N/A</v>
      </c>
      <c r="D117" s="94">
        <f>VLOOKUP(A117,'[1]TỔNG HỢP'!$A:$N,14,0)</f>
        <v>20</v>
      </c>
      <c r="E117" s="97">
        <f>SUMIF('NHẬP HÀNG'!$D:$D,A117,'NHẬP HÀNG'!$H:$H)</f>
        <v>0</v>
      </c>
      <c r="F117" s="97">
        <f>SUMIF('NHẬP HÀNG'!D:D,A117,'NHẬP HÀNG'!I:I)</f>
        <v>0</v>
      </c>
      <c r="G117" s="97">
        <f>SUMIF('NHẬP HÀNG'!D:D,A117,'NHẬP HÀNG'!J:J)</f>
        <v>0</v>
      </c>
      <c r="H117" s="97">
        <f>SUMIF('NHẬP HÀNG'!D:D,A117,'NHẬP HÀNG'!K:K)</f>
        <v>0</v>
      </c>
      <c r="I117" s="97">
        <f>SUMIF('NHẬP HÀNG'!D:D,A117,'NHẬP HÀNG'!M:M)</f>
        <v>0</v>
      </c>
      <c r="J117" s="97">
        <f>SUMIF('NHẬP HÀNG'!D:D,A117,'NHẬP HÀNG'!N:N)</f>
        <v>0</v>
      </c>
      <c r="K117" s="97">
        <f>SUMIF('NHẬP HÀNG'!D:D,A117,'NHẬP HÀNG'!L:L)</f>
        <v>0</v>
      </c>
      <c r="L117" s="97">
        <f>SUMIF('XUẤT HÀNG'!D:D,A117,'XUẤT HÀNG'!G:G)</f>
        <v>0</v>
      </c>
      <c r="M117" s="97">
        <f>SUMIF('XUẤT HÀNG'!D:D,A117,'XUẤT HÀNG'!H:H)</f>
        <v>0</v>
      </c>
      <c r="N117" s="94">
        <f t="shared" si="15"/>
        <v>20</v>
      </c>
      <c r="O117" s="106">
        <v>10</v>
      </c>
      <c r="P117" s="107"/>
      <c r="Q117" s="110">
        <f t="shared" si="16"/>
        <v>10</v>
      </c>
      <c r="R117" s="205"/>
      <c r="S117" s="86" t="str">
        <f t="shared" si="17"/>
        <v>OK</v>
      </c>
    </row>
    <row r="118" spans="1:19" s="85" customFormat="1" ht="33.75" customHeight="1" hidden="1">
      <c r="A118" s="41" t="s">
        <v>4199</v>
      </c>
      <c r="B118" s="98" t="str">
        <f>IF($A118="","",VLOOKUP($A118,'MÃ HH'!$A$1:$C$2082,2,0))</f>
        <v>LÊ SỮA 9 -5KG</v>
      </c>
      <c r="C118" s="98"/>
      <c r="D118" s="94">
        <f>VLOOKUP(A118,'[1]TỔNG HỢP'!$A:$N,14,0)</f>
        <v>-6</v>
      </c>
      <c r="E118" s="97">
        <f>SUMIF('NHẬP HÀNG'!$D:$D,A118,'NHẬP HÀNG'!$H:$H)</f>
        <v>0</v>
      </c>
      <c r="F118" s="97">
        <f>SUMIF('NHẬP HÀNG'!D:D,A118,'NHẬP HÀNG'!I:I)</f>
        <v>0</v>
      </c>
      <c r="G118" s="97">
        <f>SUMIF('NHẬP HÀNG'!D:D,A118,'NHẬP HÀNG'!J:J)</f>
        <v>0</v>
      </c>
      <c r="H118" s="97">
        <f>SUMIF('NHẬP HÀNG'!D:D,A118,'NHẬP HÀNG'!K:K)</f>
        <v>0</v>
      </c>
      <c r="I118" s="97">
        <f>SUMIF('NHẬP HÀNG'!D:D,A118,'NHẬP HÀNG'!M:M)</f>
        <v>0</v>
      </c>
      <c r="J118" s="97">
        <f>SUMIF('NHẬP HÀNG'!D:D,A118,'NHẬP HÀNG'!N:N)</f>
        <v>0</v>
      </c>
      <c r="K118" s="97">
        <f>SUMIF('NHẬP HÀNG'!D:D,A118,'NHẬP HÀNG'!L:L)</f>
        <v>0</v>
      </c>
      <c r="L118" s="97">
        <f>SUMIF('XUẤT HÀNG'!D:D,A118,'XUẤT HÀNG'!G:G)</f>
        <v>0</v>
      </c>
      <c r="M118" s="97">
        <f>SUMIF('XUẤT HÀNG'!D:D,A118,'XUẤT HÀNG'!H:H)</f>
        <v>0</v>
      </c>
      <c r="N118" s="94">
        <f t="shared" si="15"/>
        <v>-6</v>
      </c>
      <c r="O118" s="106"/>
      <c r="P118" s="107"/>
      <c r="Q118" s="110">
        <f t="shared" si="16"/>
        <v>-6</v>
      </c>
      <c r="R118" s="205"/>
      <c r="S118" s="86" t="str">
        <f t="shared" si="17"/>
        <v>OK</v>
      </c>
    </row>
    <row r="119" spans="1:19" s="85" customFormat="1" ht="33.75" customHeight="1" hidden="1">
      <c r="A119" s="39" t="s">
        <v>4191</v>
      </c>
      <c r="B119" s="98" t="str">
        <f>IF($A119="","",VLOOKUP($A119,'MÃ HH'!$A$1:$C$2082,2,0))</f>
        <v>LÊ SỮA LẪN SIZE - 5KG</v>
      </c>
      <c r="C119" s="98"/>
      <c r="D119" s="94">
        <f>VLOOKUP(A119,'[1]TỔNG HỢP'!$A:$N,14,0)</f>
        <v>-2</v>
      </c>
      <c r="E119" s="97">
        <f>SUMIF('NHẬP HÀNG'!$D:$D,A119,'NHẬP HÀNG'!$H:$H)</f>
        <v>0</v>
      </c>
      <c r="F119" s="97">
        <f>SUMIF('NHẬP HÀNG'!D:D,A119,'NHẬP HÀNG'!I:I)</f>
        <v>0</v>
      </c>
      <c r="G119" s="97">
        <f>SUMIF('NHẬP HÀNG'!D:D,A119,'NHẬP HÀNG'!J:J)</f>
        <v>0</v>
      </c>
      <c r="H119" s="97">
        <f>SUMIF('NHẬP HÀNG'!D:D,A119,'NHẬP HÀNG'!K:K)</f>
        <v>0</v>
      </c>
      <c r="I119" s="97">
        <f>SUMIF('NHẬP HÀNG'!D:D,A119,'NHẬP HÀNG'!M:M)</f>
        <v>0</v>
      </c>
      <c r="J119" s="97">
        <f>SUMIF('NHẬP HÀNG'!D:D,A119,'NHẬP HÀNG'!N:N)</f>
        <v>0</v>
      </c>
      <c r="K119" s="97">
        <f>SUMIF('NHẬP HÀNG'!D:D,A119,'NHẬP HÀNG'!L:L)</f>
        <v>0</v>
      </c>
      <c r="L119" s="97">
        <f>SUMIF('XUẤT HÀNG'!D:D,A119,'XUẤT HÀNG'!G:G)</f>
        <v>0</v>
      </c>
      <c r="M119" s="97">
        <f>SUMIF('XUẤT HÀNG'!D:D,A119,'XUẤT HÀNG'!H:H)</f>
        <v>0</v>
      </c>
      <c r="N119" s="94">
        <f t="shared" si="15"/>
        <v>-2</v>
      </c>
      <c r="O119" s="106"/>
      <c r="P119" s="107"/>
      <c r="Q119" s="110">
        <f t="shared" si="16"/>
        <v>-2</v>
      </c>
      <c r="R119" s="205"/>
      <c r="S119" s="86" t="str">
        <f t="shared" si="17"/>
        <v>OK</v>
      </c>
    </row>
    <row r="120" spans="1:19" s="85" customFormat="1" ht="30.95" customHeight="1" hidden="1">
      <c r="A120" s="41" t="s">
        <v>3358</v>
      </c>
      <c r="B120" s="98" t="str">
        <f>IF($A120="","",VLOOKUP($A120,'MÃ HH'!$A$1:$C$2082,2,0))</f>
        <v>LÊ SỮA 32 - 15KG</v>
      </c>
      <c r="C120" s="98"/>
      <c r="D120" s="94">
        <f>VLOOKUP(A120,'[1]TỔNG HỢP'!$A:$N,14,0)</f>
        <v>-10</v>
      </c>
      <c r="E120" s="97">
        <f>SUMIF('NHẬP HÀNG'!$D:$D,A120,'NHẬP HÀNG'!$H:$H)</f>
        <v>0</v>
      </c>
      <c r="F120" s="97">
        <f>SUMIF('NHẬP HÀNG'!D:D,A120,'NHẬP HÀNG'!I:I)</f>
        <v>0</v>
      </c>
      <c r="G120" s="97">
        <f>SUMIF('NHẬP HÀNG'!D:D,A120,'NHẬP HÀNG'!J:J)</f>
        <v>0</v>
      </c>
      <c r="H120" s="97">
        <f>SUMIF('NHẬP HÀNG'!D:D,A120,'NHẬP HÀNG'!K:K)</f>
        <v>0</v>
      </c>
      <c r="I120" s="97">
        <f>SUMIF('NHẬP HÀNG'!D:D,A120,'NHẬP HÀNG'!M:M)</f>
        <v>0</v>
      </c>
      <c r="J120" s="97">
        <f>SUMIF('NHẬP HÀNG'!D:D,A120,'NHẬP HÀNG'!N:N)</f>
        <v>0</v>
      </c>
      <c r="K120" s="97">
        <f>SUMIF('NHẬP HÀNG'!D:D,A120,'NHẬP HÀNG'!L:L)</f>
        <v>0</v>
      </c>
      <c r="L120" s="97">
        <f>SUMIF('XUẤT HÀNG'!D:D,A120,'XUẤT HÀNG'!G:G)</f>
        <v>0</v>
      </c>
      <c r="M120" s="97">
        <f>SUMIF('XUẤT HÀNG'!D:D,A120,'XUẤT HÀNG'!H:H)</f>
        <v>0</v>
      </c>
      <c r="N120" s="94">
        <f t="shared" si="15"/>
        <v>-10</v>
      </c>
      <c r="O120" s="106"/>
      <c r="P120" s="107"/>
      <c r="Q120" s="110">
        <f t="shared" si="16"/>
        <v>-10</v>
      </c>
      <c r="R120" s="205" t="s">
        <v>4773</v>
      </c>
      <c r="S120" s="86" t="str">
        <f t="shared" si="17"/>
        <v>OK</v>
      </c>
    </row>
    <row r="121" spans="1:19" s="85" customFormat="1" ht="33.75" customHeight="1" hidden="1">
      <c r="A121" s="41" t="s">
        <v>3360</v>
      </c>
      <c r="B121" s="98" t="str">
        <f>IF($A121="","",VLOOKUP($A121,'MÃ HH'!$A$1:$C$2082,2,0))</f>
        <v>LÊ SỮA 34 - 15KG</v>
      </c>
      <c r="C121" s="98"/>
      <c r="D121" s="94">
        <f>VLOOKUP(A121,'[1]TỔNG HỢP'!$A:$N,14,0)</f>
        <v>1</v>
      </c>
      <c r="E121" s="97">
        <f>SUMIF('NHẬP HÀNG'!$D:$D,A121,'NHẬP HÀNG'!$H:$H)</f>
        <v>0</v>
      </c>
      <c r="F121" s="97">
        <f>SUMIF('NHẬP HÀNG'!D:D,A121,'NHẬP HÀNG'!I:I)</f>
        <v>0</v>
      </c>
      <c r="G121" s="97">
        <f>SUMIF('NHẬP HÀNG'!D:D,A121,'NHẬP HÀNG'!J:J)</f>
        <v>0</v>
      </c>
      <c r="H121" s="97">
        <f>SUMIF('NHẬP HÀNG'!D:D,A121,'NHẬP HÀNG'!K:K)</f>
        <v>0</v>
      </c>
      <c r="I121" s="97">
        <f>SUMIF('NHẬP HÀNG'!D:D,A121,'NHẬP HÀNG'!M:M)</f>
        <v>0</v>
      </c>
      <c r="J121" s="97">
        <f>SUMIF('NHẬP HÀNG'!D:D,A121,'NHẬP HÀNG'!N:N)</f>
        <v>0</v>
      </c>
      <c r="K121" s="97">
        <f>SUMIF('NHẬP HÀNG'!D:D,A121,'NHẬP HÀNG'!L:L)</f>
        <v>0</v>
      </c>
      <c r="L121" s="97">
        <f>SUMIF('XUẤT HÀNG'!D:D,A121,'XUẤT HÀNG'!G:G)</f>
        <v>0</v>
      </c>
      <c r="M121" s="97">
        <f>SUMIF('XUẤT HÀNG'!D:D,A121,'XUẤT HÀNG'!H:H)</f>
        <v>0</v>
      </c>
      <c r="N121" s="94">
        <f t="shared" si="15"/>
        <v>1</v>
      </c>
      <c r="O121" s="106"/>
      <c r="P121" s="107"/>
      <c r="Q121" s="110">
        <f t="shared" si="16"/>
        <v>1</v>
      </c>
      <c r="R121" s="205"/>
      <c r="S121" s="86" t="str">
        <f t="shared" si="17"/>
        <v>OK</v>
      </c>
    </row>
    <row r="122" spans="1:19" s="85" customFormat="1" ht="33.75" customHeight="1" hidden="1">
      <c r="A122" s="41" t="s">
        <v>4329</v>
      </c>
      <c r="B122" s="98" t="str">
        <f>IF($A122="","",VLOOKUP($A122,'MÃ HH'!$A$1:$C$2082,2,0))</f>
        <v>LÊ SỮA 24 -15KG</v>
      </c>
      <c r="C122" s="98"/>
      <c r="D122" s="94">
        <f>VLOOKUP(A122,'[1]TỔNG HỢP'!$A:$N,14,0)</f>
        <v>0</v>
      </c>
      <c r="E122" s="97">
        <f>SUMIF('NHẬP HÀNG'!$D:$D,A122,'NHẬP HÀNG'!$H:$H)</f>
        <v>0</v>
      </c>
      <c r="F122" s="97">
        <f>SUMIF('NHẬP HÀNG'!D:D,A122,'NHẬP HÀNG'!I:I)</f>
        <v>0</v>
      </c>
      <c r="G122" s="97">
        <f>SUMIF('NHẬP HÀNG'!D:D,A122,'NHẬP HÀNG'!J:J)</f>
        <v>0</v>
      </c>
      <c r="H122" s="97">
        <f>SUMIF('NHẬP HÀNG'!D:D,A122,'NHẬP HÀNG'!K:K)</f>
        <v>0</v>
      </c>
      <c r="I122" s="97">
        <f>SUMIF('NHẬP HÀNG'!D:D,A122,'NHẬP HÀNG'!M:M)</f>
        <v>0</v>
      </c>
      <c r="J122" s="97">
        <f>SUMIF('NHẬP HÀNG'!D:D,A122,'NHẬP HÀNG'!N:N)</f>
        <v>0</v>
      </c>
      <c r="K122" s="97">
        <f>SUMIF('NHẬP HÀNG'!D:D,A122,'NHẬP HÀNG'!L:L)</f>
        <v>0</v>
      </c>
      <c r="L122" s="97">
        <f>SUMIF('XUẤT HÀNG'!D:D,A122,'XUẤT HÀNG'!G:G)</f>
        <v>0</v>
      </c>
      <c r="M122" s="97">
        <f>SUMIF('XUẤT HÀNG'!D:D,A122,'XUẤT HÀNG'!H:H)</f>
        <v>0</v>
      </c>
      <c r="N122" s="94">
        <f t="shared" si="15"/>
        <v>0</v>
      </c>
      <c r="O122" s="106"/>
      <c r="P122" s="107"/>
      <c r="Q122" s="110">
        <f t="shared" si="16"/>
        <v>0</v>
      </c>
      <c r="R122" s="206"/>
      <c r="S122" s="86" t="str">
        <f t="shared" si="17"/>
        <v>NOT OK</v>
      </c>
    </row>
    <row r="123" spans="1:19" s="85" customFormat="1" ht="33.75" customHeight="1" hidden="1">
      <c r="A123" s="41" t="s">
        <v>3362</v>
      </c>
      <c r="B123" s="98" t="str">
        <f>IF($A123="","",VLOOKUP($A123,'MÃ HH'!$A$1:$C$2082,2,0))</f>
        <v>LÊ SỮA 36 - 15KG</v>
      </c>
      <c r="C123" s="98"/>
      <c r="D123" s="94">
        <f>VLOOKUP(A123,'[1]TỔNG HỢP'!$A:$N,14,0)</f>
        <v>0</v>
      </c>
      <c r="E123" s="97">
        <f>SUMIF('NHẬP HÀNG'!$D:$D,A123,'NHẬP HÀNG'!$H:$H)</f>
        <v>0</v>
      </c>
      <c r="F123" s="97">
        <f>SUMIF('NHẬP HÀNG'!D:D,A123,'NHẬP HÀNG'!I:I)</f>
        <v>0</v>
      </c>
      <c r="G123" s="97">
        <f>SUMIF('NHẬP HÀNG'!D:D,A123,'NHẬP HÀNG'!J:J)</f>
        <v>0</v>
      </c>
      <c r="H123" s="97">
        <f>SUMIF('NHẬP HÀNG'!D:D,A123,'NHẬP HÀNG'!K:K)</f>
        <v>0</v>
      </c>
      <c r="I123" s="97">
        <f>SUMIF('NHẬP HÀNG'!D:D,A123,'NHẬP HÀNG'!M:M)</f>
        <v>0</v>
      </c>
      <c r="J123" s="97">
        <f>SUMIF('NHẬP HÀNG'!D:D,A123,'NHẬP HÀNG'!N:N)</f>
        <v>0</v>
      </c>
      <c r="K123" s="97">
        <f>SUMIF('NHẬP HÀNG'!D:D,A123,'NHẬP HÀNG'!L:L)</f>
        <v>0</v>
      </c>
      <c r="L123" s="97">
        <f>SUMIF('XUẤT HÀNG'!D:D,A123,'XUẤT HÀNG'!G:G)</f>
        <v>0</v>
      </c>
      <c r="M123" s="97">
        <f>SUMIF('XUẤT HÀNG'!D:D,A123,'XUẤT HÀNG'!H:H)</f>
        <v>0</v>
      </c>
      <c r="N123" s="94">
        <f t="shared" si="18" ref="N123">D123+E123+F123+G123+H123+I123++J123-L123-M123+K123</f>
        <v>0</v>
      </c>
      <c r="O123" s="106"/>
      <c r="P123" s="107"/>
      <c r="Q123" s="110">
        <f t="shared" si="19" ref="Q123">+N123-O123-P123</f>
        <v>0</v>
      </c>
      <c r="R123" s="206"/>
      <c r="S123" s="86" t="str">
        <f t="shared" si="17"/>
        <v>NOT OK</v>
      </c>
    </row>
    <row r="124" spans="1:19" s="85" customFormat="1" ht="33.75" customHeight="1" hidden="1">
      <c r="A124" s="41" t="s">
        <v>3352</v>
      </c>
      <c r="B124" s="98" t="str">
        <f>IF($A124="","",VLOOKUP($A124,'MÃ HH'!$A$1:$C$2082,2,0))</f>
        <v>LÊ SỮA 26 - 15KG</v>
      </c>
      <c r="C124" s="98"/>
      <c r="D124" s="94">
        <f>VLOOKUP(A124,'[1]TỔNG HỢP'!$A:$N,14,0)</f>
        <v>3</v>
      </c>
      <c r="E124" s="97">
        <f>SUMIF('NHẬP HÀNG'!$D:$D,A124,'NHẬP HÀNG'!$H:$H)</f>
        <v>0</v>
      </c>
      <c r="F124" s="97">
        <f>SUMIF('NHẬP HÀNG'!D:D,A124,'NHẬP HÀNG'!I:I)</f>
        <v>0</v>
      </c>
      <c r="G124" s="97">
        <f>SUMIF('NHẬP HÀNG'!D:D,A124,'NHẬP HÀNG'!J:J)</f>
        <v>0</v>
      </c>
      <c r="H124" s="97">
        <f>SUMIF('NHẬP HÀNG'!D:D,A124,'NHẬP HÀNG'!K:K)</f>
        <v>0</v>
      </c>
      <c r="I124" s="97">
        <f>SUMIF('NHẬP HÀNG'!D:D,A124,'NHẬP HÀNG'!M:M)</f>
        <v>0</v>
      </c>
      <c r="J124" s="97">
        <f>SUMIF('NHẬP HÀNG'!D:D,A124,'NHẬP HÀNG'!N:N)</f>
        <v>0</v>
      </c>
      <c r="K124" s="97">
        <f>SUMIF('NHẬP HÀNG'!D:D,A124,'NHẬP HÀNG'!L:L)</f>
        <v>0</v>
      </c>
      <c r="L124" s="97">
        <f>SUMIF('XUẤT HÀNG'!D:D,A124,'XUẤT HÀNG'!G:G)</f>
        <v>0</v>
      </c>
      <c r="M124" s="97">
        <f>SUMIF('XUẤT HÀNG'!D:D,A124,'XUẤT HÀNG'!H:H)</f>
        <v>0</v>
      </c>
      <c r="N124" s="94">
        <f t="shared" si="15"/>
        <v>3</v>
      </c>
      <c r="O124" s="106"/>
      <c r="P124" s="107"/>
      <c r="Q124" s="110">
        <f t="shared" si="16"/>
        <v>3</v>
      </c>
      <c r="R124" s="206"/>
      <c r="S124" s="86" t="str">
        <f t="shared" si="17"/>
        <v>OK</v>
      </c>
    </row>
    <row r="125" spans="1:19" s="85" customFormat="1" ht="48" customHeight="1" hidden="1">
      <c r="A125" s="41" t="s">
        <v>3354</v>
      </c>
      <c r="B125" s="98" t="str">
        <f>IF($A125="","",VLOOKUP($A125,'MÃ HH'!$A$1:$C$2082,2,0))</f>
        <v>LÊ SỮA 28  - 15KG</v>
      </c>
      <c r="C125" s="98"/>
      <c r="D125" s="94">
        <f>VLOOKUP(A125,'[1]TỔNG HỢP'!$A:$N,14,0)</f>
        <v>6</v>
      </c>
      <c r="E125" s="97">
        <f>SUMIF('NHẬP HÀNG'!$D:$D,A125,'NHẬP HÀNG'!$H:$H)</f>
        <v>5</v>
      </c>
      <c r="F125" s="97">
        <f>SUMIF('NHẬP HÀNG'!D:D,A125,'NHẬP HÀNG'!I:I)</f>
        <v>0</v>
      </c>
      <c r="G125" s="97">
        <f>SUMIF('NHẬP HÀNG'!D:D,A125,'NHẬP HÀNG'!J:J)</f>
        <v>0</v>
      </c>
      <c r="H125" s="97">
        <f>SUMIF('NHẬP HÀNG'!D:D,A125,'NHẬP HÀNG'!K:K)</f>
        <v>0</v>
      </c>
      <c r="I125" s="97">
        <f>SUMIF('NHẬP HÀNG'!D:D,A125,'NHẬP HÀNG'!M:M)</f>
        <v>0</v>
      </c>
      <c r="J125" s="97">
        <f>SUMIF('NHẬP HÀNG'!D:D,A125,'NHẬP HÀNG'!N:N)</f>
        <v>0</v>
      </c>
      <c r="K125" s="97">
        <f>SUMIF('NHẬP HÀNG'!D:D,A125,'NHẬP HÀNG'!L:L)</f>
        <v>0</v>
      </c>
      <c r="L125" s="97">
        <f>SUMIF('XUẤT HÀNG'!D:D,A125,'XUẤT HÀNG'!G:G)</f>
        <v>4</v>
      </c>
      <c r="M125" s="97">
        <f>SUMIF('XUẤT HÀNG'!D:D,A125,'XUẤT HÀNG'!H:H)</f>
        <v>0</v>
      </c>
      <c r="N125" s="94">
        <f t="shared" si="15"/>
        <v>7</v>
      </c>
      <c r="O125" s="106">
        <f>7+2</f>
        <v>9</v>
      </c>
      <c r="P125" s="107"/>
      <c r="Q125" s="110">
        <f t="shared" si="16"/>
        <v>-2</v>
      </c>
      <c r="R125" s="205"/>
      <c r="S125" s="86" t="str">
        <f t="shared" si="17"/>
        <v>OK</v>
      </c>
    </row>
    <row r="126" spans="1:19" s="85" customFormat="1" ht="33.75" customHeight="1" hidden="1">
      <c r="A126" s="41" t="s">
        <v>3356</v>
      </c>
      <c r="B126" s="98" t="str">
        <f>IF($A126="","",VLOOKUP($A126,'MÃ HH'!$A$1:$C$2082,2,0))</f>
        <v>LÊ SỮA 30 - 15KG</v>
      </c>
      <c r="C126" s="98" t="str">
        <f>IF($A126="","",VLOOKUP($A126,'MÃ HH'!$A$1:$C$215,3,0))</f>
        <v>Thùng</v>
      </c>
      <c r="D126" s="94">
        <f>VLOOKUP(A126,'[1]TỔNG HỢP'!$A:$N,14,0)</f>
        <v>6</v>
      </c>
      <c r="E126" s="97">
        <f>SUMIF('NHẬP HÀNG'!$D:$D,A126,'NHẬP HÀNG'!$H:$H)</f>
        <v>0</v>
      </c>
      <c r="F126" s="97">
        <f>SUMIF('NHẬP HÀNG'!D:D,A126,'NHẬP HÀNG'!I:I)</f>
        <v>0</v>
      </c>
      <c r="G126" s="97">
        <f>SUMIF('NHẬP HÀNG'!D:D,A126,'NHẬP HÀNG'!J:J)</f>
        <v>0</v>
      </c>
      <c r="H126" s="97">
        <f>SUMIF('NHẬP HÀNG'!D:D,A126,'NHẬP HÀNG'!K:K)</f>
        <v>0</v>
      </c>
      <c r="I126" s="97">
        <f>SUMIF('NHẬP HÀNG'!D:D,A126,'NHẬP HÀNG'!M:M)</f>
        <v>0</v>
      </c>
      <c r="J126" s="97">
        <f>SUMIF('NHẬP HÀNG'!D:D,A126,'NHẬP HÀNG'!N:N)</f>
        <v>0</v>
      </c>
      <c r="K126" s="97">
        <f>SUMIF('NHẬP HÀNG'!D:D,A126,'NHẬP HÀNG'!L:L)</f>
        <v>0</v>
      </c>
      <c r="L126" s="97">
        <f>SUMIF('XUẤT HÀNG'!D:D,A126,'XUẤT HÀNG'!G:G)</f>
        <v>1</v>
      </c>
      <c r="M126" s="97">
        <f>SUMIF('XUẤT HÀNG'!D:D,A126,'XUẤT HÀNG'!H:H)</f>
        <v>0</v>
      </c>
      <c r="N126" s="94">
        <f t="shared" si="15"/>
        <v>5</v>
      </c>
      <c r="O126" s="106"/>
      <c r="P126" s="107"/>
      <c r="Q126" s="110">
        <f t="shared" si="16"/>
        <v>5</v>
      </c>
      <c r="R126" s="205"/>
      <c r="S126" s="86" t="str">
        <f t="shared" si="17"/>
        <v>OK</v>
      </c>
    </row>
    <row r="127" spans="1:19" s="85" customFormat="1" ht="33.75" customHeight="1" hidden="1">
      <c r="A127" s="39" t="s">
        <v>4428</v>
      </c>
      <c r="B127" s="98" t="str">
        <f>IF($A127="","",VLOOKUP($A127,'MÃ HH'!$A$1:$C$2082,2,0))</f>
        <v>LÊ SỮA LẪN SIZE - 15KG</v>
      </c>
      <c r="C127" s="98" t="e">
        <f>IF($A127="","",VLOOKUP($A127,'MÃ HH'!$A$1:$C$215,3,0))</f>
        <v>#N/A</v>
      </c>
      <c r="D127" s="94">
        <f>VLOOKUP(A127,'[1]TỔNG HỢP'!$A:$N,14,0)</f>
        <v>-1</v>
      </c>
      <c r="E127" s="97">
        <f>SUMIF('NHẬP HÀNG'!$D:$D,A127,'NHẬP HÀNG'!$H:$H)</f>
        <v>0</v>
      </c>
      <c r="F127" s="97">
        <f>SUMIF('NHẬP HÀNG'!D:D,A127,'NHẬP HÀNG'!I:I)</f>
        <v>0</v>
      </c>
      <c r="G127" s="97">
        <f>SUMIF('NHẬP HÀNG'!D:D,A127,'NHẬP HÀNG'!J:J)</f>
        <v>0</v>
      </c>
      <c r="H127" s="97">
        <f>SUMIF('NHẬP HÀNG'!D:D,A127,'NHẬP HÀNG'!K:K)</f>
        <v>0</v>
      </c>
      <c r="I127" s="97">
        <f>SUMIF('NHẬP HÀNG'!D:D,A127,'NHẬP HÀNG'!M:M)</f>
        <v>0</v>
      </c>
      <c r="J127" s="97">
        <f>SUMIF('NHẬP HÀNG'!D:D,A127,'NHẬP HÀNG'!N:N)</f>
        <v>0</v>
      </c>
      <c r="K127" s="97">
        <f>SUMIF('NHẬP HÀNG'!D:D,A127,'NHẬP HÀNG'!L:L)</f>
        <v>0</v>
      </c>
      <c r="L127" s="97">
        <f>SUMIF('XUẤT HÀNG'!D:D,A127,'XUẤT HÀNG'!G:G)</f>
        <v>0</v>
      </c>
      <c r="M127" s="97">
        <f>SUMIF('XUẤT HÀNG'!D:D,A127,'XUẤT HÀNG'!H:H)</f>
        <v>0</v>
      </c>
      <c r="N127" s="94">
        <f t="shared" si="15"/>
        <v>-1</v>
      </c>
      <c r="O127" s="106"/>
      <c r="P127" s="107"/>
      <c r="Q127" s="110">
        <f t="shared" si="16"/>
        <v>-1</v>
      </c>
      <c r="R127" s="205"/>
      <c r="S127" s="86" t="str">
        <f t="shared" si="17"/>
        <v>OK</v>
      </c>
    </row>
    <row r="128" spans="1:19" s="85" customFormat="1" ht="33.75" customHeight="1" hidden="1">
      <c r="A128" s="117" t="s">
        <v>3888</v>
      </c>
      <c r="B128" s="98" t="str">
        <f>IF($A128="","",VLOOKUP($A128,'MÃ HH'!$A$1:$C$1879,2,0))</f>
        <v>LÊ HÀN QUỐC 22- 15KG</v>
      </c>
      <c r="C128" s="98"/>
      <c r="D128" s="94">
        <f>VLOOKUP(A128,'[1]TỔNG HỢP'!$A:$N,14,0)</f>
        <v>0</v>
      </c>
      <c r="E128" s="97">
        <f>SUMIF('NHẬP HÀNG'!$D:$D,A128,'NHẬP HÀNG'!$H:$H)</f>
        <v>0</v>
      </c>
      <c r="F128" s="97">
        <f>SUMIF('NHẬP HÀNG'!D:D,A128,'NHẬP HÀNG'!I:I)</f>
        <v>0</v>
      </c>
      <c r="G128" s="97">
        <f>SUMIF('NHẬP HÀNG'!D:D,A128,'NHẬP HÀNG'!J:J)</f>
        <v>0</v>
      </c>
      <c r="H128" s="97">
        <f>SUMIF('NHẬP HÀNG'!D:D,A128,'NHẬP HÀNG'!K:K)</f>
        <v>0</v>
      </c>
      <c r="I128" s="97">
        <f>SUMIF('NHẬP HÀNG'!D:D,A128,'NHẬP HÀNG'!M:M)</f>
        <v>0</v>
      </c>
      <c r="J128" s="97">
        <f>SUMIF('NHẬP HÀNG'!D:D,A128,'NHẬP HÀNG'!N:N)</f>
        <v>0</v>
      </c>
      <c r="K128" s="97">
        <f>SUMIF('NHẬP HÀNG'!D:D,A128,'NHẬP HÀNG'!L:L)</f>
        <v>0</v>
      </c>
      <c r="L128" s="97">
        <f>SUMIF('XUẤT HÀNG'!D:D,A128,'XUẤT HÀNG'!G:G)</f>
        <v>0</v>
      </c>
      <c r="M128" s="97">
        <f>SUMIF('XUẤT HÀNG'!D:D,A128,'XUẤT HÀNG'!H:H)</f>
        <v>0</v>
      </c>
      <c r="N128" s="94">
        <f t="shared" si="15"/>
        <v>0</v>
      </c>
      <c r="O128" s="106"/>
      <c r="P128" s="107"/>
      <c r="Q128" s="109">
        <f t="shared" si="16"/>
        <v>0</v>
      </c>
      <c r="R128" s="48"/>
      <c r="S128" s="86" t="str">
        <f t="shared" si="17"/>
        <v>NOT OK</v>
      </c>
    </row>
    <row r="129" spans="1:22" s="85" customFormat="1" ht="33.75" customHeight="1" hidden="1">
      <c r="A129" s="28" t="s">
        <v>3334</v>
      </c>
      <c r="B129" s="98" t="str">
        <f>IF($A129="","",VLOOKUP($A129,'MÃ HH'!$A$1:$C$215,2,0))</f>
        <v>LÊ HÀN QUỐC 24- 15KG</v>
      </c>
      <c r="C129" s="98"/>
      <c r="D129" s="94">
        <f>VLOOKUP(A129,'[1]TỔNG HỢP'!$A:$N,14,0)</f>
        <v>-4</v>
      </c>
      <c r="E129" s="97">
        <f>SUMIF('NHẬP HÀNG'!$D:$D,A129,'NHẬP HÀNG'!$H:$H)</f>
        <v>0</v>
      </c>
      <c r="F129" s="97">
        <f>SUMIF('NHẬP HÀNG'!D:D,A129,'NHẬP HÀNG'!I:I)</f>
        <v>0</v>
      </c>
      <c r="G129" s="97">
        <f>SUMIF('NHẬP HÀNG'!D:D,A129,'NHẬP HÀNG'!J:J)</f>
        <v>0</v>
      </c>
      <c r="H129" s="97">
        <f>SUMIF('NHẬP HÀNG'!D:D,A129,'NHẬP HÀNG'!K:K)</f>
        <v>0</v>
      </c>
      <c r="I129" s="97">
        <f>SUMIF('NHẬP HÀNG'!D:D,A129,'NHẬP HÀNG'!M:M)</f>
        <v>0</v>
      </c>
      <c r="J129" s="97">
        <f>SUMIF('NHẬP HÀNG'!D:D,A129,'NHẬP HÀNG'!N:N)</f>
        <v>0</v>
      </c>
      <c r="K129" s="97">
        <f>SUMIF('NHẬP HÀNG'!D:D,A129,'NHẬP HÀNG'!L:L)</f>
        <v>0</v>
      </c>
      <c r="L129" s="97">
        <f>SUMIF('XUẤT HÀNG'!D:D,A129,'XUẤT HÀNG'!G:G)</f>
        <v>0</v>
      </c>
      <c r="M129" s="97">
        <f>SUMIF('XUẤT HÀNG'!D:D,A129,'XUẤT HÀNG'!H:H)</f>
        <v>0</v>
      </c>
      <c r="N129" s="94">
        <f t="shared" si="15"/>
        <v>-4</v>
      </c>
      <c r="O129" s="106"/>
      <c r="P129" s="107"/>
      <c r="Q129" s="110">
        <f t="shared" si="16"/>
        <v>-4</v>
      </c>
      <c r="R129" s="205" t="s">
        <v>4774</v>
      </c>
      <c r="S129" s="86" t="str">
        <f t="shared" si="17"/>
        <v>OK</v>
      </c>
      <c r="V129" s="85" t="s">
        <v>4775</v>
      </c>
    </row>
    <row r="130" spans="1:19" s="85" customFormat="1" ht="33.75" customHeight="1" hidden="1">
      <c r="A130" s="41" t="s">
        <v>3336</v>
      </c>
      <c r="B130" s="98" t="str">
        <f>IF($A130="","",VLOOKUP($A130,'MÃ HH'!$A$1:$C$215,2,0))</f>
        <v>LÊ HÀN QUỐC 26- 15KG</v>
      </c>
      <c r="C130" s="98" t="str">
        <f>IF($A130="","",VLOOKUP($A130,'MÃ HH'!$A$1:$C$215,3,0))</f>
        <v>Thùng</v>
      </c>
      <c r="D130" s="94">
        <f>VLOOKUP(A130,'[1]TỔNG HỢP'!$A:$N,14,0)</f>
        <v>-48</v>
      </c>
      <c r="E130" s="97">
        <f>SUMIF('NHẬP HÀNG'!$D:$D,A130,'NHẬP HÀNG'!$H:$H)</f>
        <v>20</v>
      </c>
      <c r="F130" s="97">
        <f>SUMIF('NHẬP HÀNG'!D:D,A130,'NHẬP HÀNG'!I:I)</f>
        <v>0</v>
      </c>
      <c r="G130" s="97">
        <f>SUMIF('NHẬP HÀNG'!D:D,A130,'NHẬP HÀNG'!J:J)</f>
        <v>0</v>
      </c>
      <c r="H130" s="97">
        <f>SUMIF('NHẬP HÀNG'!D:D,A130,'NHẬP HÀNG'!K:K)</f>
        <v>0</v>
      </c>
      <c r="I130" s="97">
        <f>SUMIF('NHẬP HÀNG'!D:D,A130,'NHẬP HÀNG'!M:M)</f>
        <v>0</v>
      </c>
      <c r="J130" s="97">
        <f>SUMIF('NHẬP HÀNG'!D:D,A130,'NHẬP HÀNG'!N:N)</f>
        <v>0</v>
      </c>
      <c r="K130" s="97">
        <f>SUMIF('NHẬP HÀNG'!D:D,A130,'NHẬP HÀNG'!L:L)</f>
        <v>0</v>
      </c>
      <c r="L130" s="97">
        <f>SUMIF('XUẤT HÀNG'!D:D,A130,'XUẤT HÀNG'!G:G)</f>
        <v>16</v>
      </c>
      <c r="M130" s="97">
        <f>SUMIF('XUẤT HÀNG'!D:D,A130,'XUẤT HÀNG'!H:H)</f>
        <v>0</v>
      </c>
      <c r="N130" s="94">
        <f t="shared" si="15"/>
        <v>-44</v>
      </c>
      <c r="O130" s="106"/>
      <c r="P130" s="107"/>
      <c r="Q130" s="110">
        <f t="shared" si="16"/>
        <v>-44</v>
      </c>
      <c r="R130" s="205"/>
      <c r="S130" s="86" t="str">
        <f t="shared" si="17"/>
        <v>OK</v>
      </c>
    </row>
    <row r="131" spans="1:19" s="85" customFormat="1" ht="33.75" customHeight="1" hidden="1">
      <c r="A131" s="41" t="s">
        <v>3338</v>
      </c>
      <c r="B131" s="98" t="str">
        <f>IF($A131="","",VLOOKUP($A131,'MÃ HH'!$A$1:$C$215,2,0))</f>
        <v>LÊ HÀN QUỐC 28- 15KG</v>
      </c>
      <c r="C131" s="98" t="str">
        <f>IF($A131="","",VLOOKUP($A131,'MÃ HH'!$A$1:$C$215,3,0))</f>
        <v>Thùng</v>
      </c>
      <c r="D131" s="94">
        <f>VLOOKUP(A131,'[1]TỔNG HỢP'!$A:$N,14,0)</f>
        <v>22</v>
      </c>
      <c r="E131" s="97">
        <f>SUMIF('NHẬP HÀNG'!$D:$D,A131,'NHẬP HÀNG'!$H:$H)</f>
        <v>0</v>
      </c>
      <c r="F131" s="97">
        <f>SUMIF('NHẬP HÀNG'!D:D,A131,'NHẬP HÀNG'!I:I)</f>
        <v>0</v>
      </c>
      <c r="G131" s="97">
        <f>SUMIF('NHẬP HÀNG'!D:D,A131,'NHẬP HÀNG'!J:J)</f>
        <v>0</v>
      </c>
      <c r="H131" s="97">
        <f>SUMIF('NHẬP HÀNG'!D:D,A131,'NHẬP HÀNG'!K:K)</f>
        <v>0</v>
      </c>
      <c r="I131" s="97">
        <f>SUMIF('NHẬP HÀNG'!D:D,A131,'NHẬP HÀNG'!M:M)</f>
        <v>0</v>
      </c>
      <c r="J131" s="97">
        <f>SUMIF('NHẬP HÀNG'!D:D,A131,'NHẬP HÀNG'!N:N)</f>
        <v>0</v>
      </c>
      <c r="K131" s="97">
        <f>SUMIF('NHẬP HÀNG'!D:D,A131,'NHẬP HÀNG'!L:L)</f>
        <v>0</v>
      </c>
      <c r="L131" s="97">
        <f>SUMIF('XUẤT HÀNG'!D:D,A131,'XUẤT HÀNG'!G:G)</f>
        <v>1</v>
      </c>
      <c r="M131" s="97">
        <f>SUMIF('XUẤT HÀNG'!D:D,A131,'XUẤT HÀNG'!H:H)</f>
        <v>0</v>
      </c>
      <c r="N131" s="94">
        <f t="shared" si="15"/>
        <v>21</v>
      </c>
      <c r="O131" s="106"/>
      <c r="P131" s="107"/>
      <c r="Q131" s="110">
        <f t="shared" si="16"/>
        <v>21</v>
      </c>
      <c r="R131" s="205"/>
      <c r="S131" s="86" t="str">
        <f t="shared" si="17"/>
        <v>OK</v>
      </c>
    </row>
    <row r="132" spans="1:19" s="85" customFormat="1" ht="33.75" customHeight="1" hidden="1">
      <c r="A132" s="41" t="s">
        <v>3340</v>
      </c>
      <c r="B132" s="98" t="str">
        <f>IF($A132="","",VLOOKUP($A132,'MÃ HH'!$A$1:$C$215,2,0))</f>
        <v>LÊ HÀN QUỐC 30- 15KG</v>
      </c>
      <c r="C132" s="98" t="str">
        <f>IF($A132="","",VLOOKUP($A132,'MÃ HH'!$A$1:$C$215,3,0))</f>
        <v>Thùng</v>
      </c>
      <c r="D132" s="94">
        <f>VLOOKUP(A132,'[1]TỔNG HỢP'!$A:$N,14,0)</f>
        <v>-47</v>
      </c>
      <c r="E132" s="97">
        <f>SUMIF('NHẬP HÀNG'!$D:$D,A132,'NHẬP HÀNG'!$H:$H)</f>
        <v>0</v>
      </c>
      <c r="F132" s="97">
        <f>SUMIF('NHẬP HÀNG'!D:D,A132,'NHẬP HÀNG'!I:I)</f>
        <v>0</v>
      </c>
      <c r="G132" s="97">
        <f>SUMIF('NHẬP HÀNG'!D:D,A132,'NHẬP HÀNG'!J:J)</f>
        <v>0</v>
      </c>
      <c r="H132" s="97">
        <f>SUMIF('NHẬP HÀNG'!D:D,A132,'NHẬP HÀNG'!K:K)</f>
        <v>0</v>
      </c>
      <c r="I132" s="97">
        <f>SUMIF('NHẬP HÀNG'!D:D,A132,'NHẬP HÀNG'!M:M)</f>
        <v>0</v>
      </c>
      <c r="J132" s="97">
        <f>SUMIF('NHẬP HÀNG'!D:D,A132,'NHẬP HÀNG'!N:N)</f>
        <v>0</v>
      </c>
      <c r="K132" s="97">
        <f>SUMIF('NHẬP HÀNG'!D:D,A132,'NHẬP HÀNG'!L:L)</f>
        <v>0</v>
      </c>
      <c r="L132" s="97">
        <f>SUMIF('XUẤT HÀNG'!D:D,A132,'XUẤT HÀNG'!G:G)</f>
        <v>0</v>
      </c>
      <c r="M132" s="97">
        <f>SUMIF('XUẤT HÀNG'!D:D,A132,'XUẤT HÀNG'!H:H)</f>
        <v>0</v>
      </c>
      <c r="N132" s="94">
        <f t="shared" si="15"/>
        <v>-47</v>
      </c>
      <c r="O132" s="106">
        <f>1+1+6</f>
        <v>8</v>
      </c>
      <c r="P132" s="107"/>
      <c r="Q132" s="110">
        <f t="shared" si="16"/>
        <v>-55</v>
      </c>
      <c r="R132" s="205"/>
      <c r="S132" s="86" t="str">
        <f t="shared" si="17"/>
        <v>OK</v>
      </c>
    </row>
    <row r="133" spans="1:19" s="85" customFormat="1" ht="33.75" customHeight="1" hidden="1">
      <c r="A133" s="41" t="s">
        <v>3342</v>
      </c>
      <c r="B133" s="98" t="str">
        <f>IF($A133="","",VLOOKUP($A133,'MÃ HH'!$A$1:$C$215,2,0))</f>
        <v>LÊ HÀN QUỐC 32- 15KG</v>
      </c>
      <c r="C133" s="98" t="str">
        <f>IF($A133="","",VLOOKUP($A133,'MÃ HH'!$A$1:$C$215,3,0))</f>
        <v>Thùng</v>
      </c>
      <c r="D133" s="94">
        <f>VLOOKUP(A133,'[1]TỔNG HỢP'!$A:$N,14,0)</f>
        <v>44</v>
      </c>
      <c r="E133" s="97">
        <f>SUMIF('NHẬP HÀNG'!$D:$D,A133,'NHẬP HÀNG'!$H:$H)</f>
        <v>0</v>
      </c>
      <c r="F133" s="97">
        <f>SUMIF('NHẬP HÀNG'!D:D,A133,'NHẬP HÀNG'!I:I)</f>
        <v>0</v>
      </c>
      <c r="G133" s="97">
        <f>SUMIF('NHẬP HÀNG'!D:D,A133,'NHẬP HÀNG'!J:J)</f>
        <v>0</v>
      </c>
      <c r="H133" s="97">
        <f>SUMIF('NHẬP HÀNG'!D:D,A133,'NHẬP HÀNG'!K:K)</f>
        <v>0</v>
      </c>
      <c r="I133" s="97">
        <f>SUMIF('NHẬP HÀNG'!D:D,A133,'NHẬP HÀNG'!M:M)</f>
        <v>0</v>
      </c>
      <c r="J133" s="97">
        <f>SUMIF('NHẬP HÀNG'!D:D,A133,'NHẬP HÀNG'!N:N)</f>
        <v>0</v>
      </c>
      <c r="K133" s="97">
        <f>SUMIF('NHẬP HÀNG'!D:D,A133,'NHẬP HÀNG'!L:L)</f>
        <v>0</v>
      </c>
      <c r="L133" s="97">
        <f>SUMIF('XUẤT HÀNG'!D:D,A133,'XUẤT HÀNG'!G:G)</f>
        <v>11</v>
      </c>
      <c r="M133" s="97">
        <f>SUMIF('XUẤT HÀNG'!D:D,A133,'XUẤT HÀNG'!H:H)</f>
        <v>0</v>
      </c>
      <c r="N133" s="94">
        <f t="shared" si="15"/>
        <v>33</v>
      </c>
      <c r="O133" s="106"/>
      <c r="P133" s="107"/>
      <c r="Q133" s="110">
        <f t="shared" si="16"/>
        <v>33</v>
      </c>
      <c r="R133" s="205"/>
      <c r="S133" s="86" t="str">
        <f t="shared" si="17"/>
        <v>OK</v>
      </c>
    </row>
    <row r="134" spans="1:19" s="85" customFormat="1" ht="33.75" customHeight="1" hidden="1">
      <c r="A134" s="41" t="s">
        <v>3344</v>
      </c>
      <c r="B134" s="98" t="str">
        <f>IF($A134="","",VLOOKUP($A134,'MÃ HH'!$A$1:$C$215,2,0))</f>
        <v>LÊ HÀN QUỐC 34- 15KG</v>
      </c>
      <c r="C134" s="98" t="str">
        <f>IF($A134="","",VLOOKUP($A134,'MÃ HH'!$A$1:$C$215,3,0))</f>
        <v>Thùng</v>
      </c>
      <c r="D134" s="94">
        <f>VLOOKUP(A134,'[1]TỔNG HỢP'!$A:$N,14,0)</f>
        <v>0</v>
      </c>
      <c r="E134" s="97">
        <f>SUMIF('NHẬP HÀNG'!$D:$D,A134,'NHẬP HÀNG'!$H:$H)</f>
        <v>0</v>
      </c>
      <c r="F134" s="97">
        <f>SUMIF('NHẬP HÀNG'!D:D,A134,'NHẬP HÀNG'!I:I)</f>
        <v>0</v>
      </c>
      <c r="G134" s="97">
        <f>SUMIF('NHẬP HÀNG'!D:D,A134,'NHẬP HÀNG'!J:J)</f>
        <v>0</v>
      </c>
      <c r="H134" s="97">
        <f>SUMIF('NHẬP HÀNG'!D:D,A134,'NHẬP HÀNG'!K:K)</f>
        <v>0</v>
      </c>
      <c r="I134" s="97">
        <f>SUMIF('NHẬP HÀNG'!D:D,A134,'NHẬP HÀNG'!M:M)</f>
        <v>0</v>
      </c>
      <c r="J134" s="97">
        <f>SUMIF('NHẬP HÀNG'!D:D,A134,'NHẬP HÀNG'!N:N)</f>
        <v>0</v>
      </c>
      <c r="K134" s="97">
        <f>SUMIF('NHẬP HÀNG'!D:D,A134,'NHẬP HÀNG'!L:L)</f>
        <v>0</v>
      </c>
      <c r="L134" s="97">
        <f>SUMIF('XUẤT HÀNG'!D:D,A134,'XUẤT HÀNG'!G:G)</f>
        <v>0</v>
      </c>
      <c r="M134" s="97">
        <f>SUMIF('XUẤT HÀNG'!D:D,A134,'XUẤT HÀNG'!H:H)</f>
        <v>0</v>
      </c>
      <c r="N134" s="94">
        <f t="shared" si="15"/>
        <v>0</v>
      </c>
      <c r="O134" s="106"/>
      <c r="P134" s="107"/>
      <c r="Q134" s="110">
        <f t="shared" si="16"/>
        <v>0</v>
      </c>
      <c r="R134" s="205"/>
      <c r="S134" s="86" t="str">
        <f t="shared" si="17"/>
        <v>NOT OK</v>
      </c>
    </row>
    <row r="135" spans="1:20" s="85" customFormat="1" ht="33.75" customHeight="1" hidden="1">
      <c r="A135" s="41" t="s">
        <v>3346</v>
      </c>
      <c r="B135" s="98" t="str">
        <f>IF($A135="","",VLOOKUP($A135,'MÃ HH'!$A$1:$C$215,2,0))</f>
        <v>LÊ HÀN QUỐC 36- 15KG</v>
      </c>
      <c r="C135" s="98" t="str">
        <f>IF($A135="","",VLOOKUP($A135,'MÃ HH'!$A$1:$C$215,3,0))</f>
        <v>Thùng</v>
      </c>
      <c r="D135" s="94">
        <f>VLOOKUP(A135,'[1]TỔNG HỢP'!$A:$N,14,0)</f>
        <v>0</v>
      </c>
      <c r="E135" s="97">
        <f>SUMIF('NHẬP HÀNG'!$D:$D,A135,'NHẬP HÀNG'!$H:$H)</f>
        <v>0</v>
      </c>
      <c r="F135" s="97">
        <f>SUMIF('NHẬP HÀNG'!D:D,A135,'NHẬP HÀNG'!I:I)</f>
        <v>0</v>
      </c>
      <c r="G135" s="97">
        <f>SUMIF('NHẬP HÀNG'!D:D,A135,'NHẬP HÀNG'!J:J)</f>
        <v>0</v>
      </c>
      <c r="H135" s="97">
        <f>SUMIF('NHẬP HÀNG'!D:D,A135,'NHẬP HÀNG'!K:K)</f>
        <v>0</v>
      </c>
      <c r="I135" s="97">
        <f>SUMIF('NHẬP HÀNG'!D:D,A135,'NHẬP HÀNG'!M:M)</f>
        <v>0</v>
      </c>
      <c r="J135" s="97">
        <f>SUMIF('NHẬP HÀNG'!D:D,A135,'NHẬP HÀNG'!N:N)</f>
        <v>0</v>
      </c>
      <c r="K135" s="97">
        <f>SUMIF('NHẬP HÀNG'!D:D,A135,'NHẬP HÀNG'!L:L)</f>
        <v>0</v>
      </c>
      <c r="L135" s="97">
        <f>SUMIF('XUẤT HÀNG'!D:D,A135,'XUẤT HÀNG'!G:G)</f>
        <v>0</v>
      </c>
      <c r="M135" s="97">
        <f>SUMIF('XUẤT HÀNG'!D:D,A135,'XUẤT HÀNG'!H:H)</f>
        <v>0</v>
      </c>
      <c r="N135" s="94">
        <f t="shared" si="15"/>
        <v>0</v>
      </c>
      <c r="O135" s="106"/>
      <c r="P135" s="107"/>
      <c r="Q135" s="110">
        <f t="shared" si="16"/>
        <v>0</v>
      </c>
      <c r="R135" s="205"/>
      <c r="S135" s="86" t="str">
        <f t="shared" si="17"/>
        <v>NOT OK</v>
      </c>
      <c r="T135" s="85">
        <v>10</v>
      </c>
    </row>
    <row r="136" spans="1:19" s="85" customFormat="1" ht="33.75" customHeight="1" hidden="1">
      <c r="A136" s="41" t="s">
        <v>3348</v>
      </c>
      <c r="B136" s="98" t="str">
        <f>IF($A136="","",VLOOKUP($A136,'MÃ HH'!$A$1:$C$215,2,0))</f>
        <v>LÊ HÀN QUỐC 38- 15KG</v>
      </c>
      <c r="C136" s="98" t="str">
        <f>IF($A136="","",VLOOKUP($A136,'MÃ HH'!$A$1:$C$215,3,0))</f>
        <v>Thùng</v>
      </c>
      <c r="D136" s="94">
        <f>VLOOKUP(A136,'[1]TỔNG HỢP'!$A:$N,14,0)</f>
        <v>0</v>
      </c>
      <c r="E136" s="97">
        <f>SUMIF('NHẬP HÀNG'!$D:$D,A136,'NHẬP HÀNG'!$H:$H)</f>
        <v>0</v>
      </c>
      <c r="F136" s="97">
        <f>SUMIF('NHẬP HÀNG'!D:D,A136,'NHẬP HÀNG'!I:I)</f>
        <v>0</v>
      </c>
      <c r="G136" s="97">
        <f>SUMIF('NHẬP HÀNG'!D:D,A136,'NHẬP HÀNG'!J:J)</f>
        <v>0</v>
      </c>
      <c r="H136" s="97">
        <f>SUMIF('NHẬP HÀNG'!D:D,A136,'NHẬP HÀNG'!K:K)</f>
        <v>0</v>
      </c>
      <c r="I136" s="97">
        <f>SUMIF('NHẬP HÀNG'!D:D,A136,'NHẬP HÀNG'!M:M)</f>
        <v>0</v>
      </c>
      <c r="J136" s="97">
        <f>SUMIF('NHẬP HÀNG'!D:D,A136,'NHẬP HÀNG'!N:N)</f>
        <v>0</v>
      </c>
      <c r="K136" s="97">
        <f>SUMIF('NHẬP HÀNG'!D:D,A136,'NHẬP HÀNG'!L:L)</f>
        <v>0</v>
      </c>
      <c r="L136" s="97">
        <f>SUMIF('XUẤT HÀNG'!D:D,A136,'XUẤT HÀNG'!G:G)</f>
        <v>0</v>
      </c>
      <c r="M136" s="97">
        <f>SUMIF('XUẤT HÀNG'!D:D,A136,'XUẤT HÀNG'!H:H)</f>
        <v>0</v>
      </c>
      <c r="N136" s="94">
        <f t="shared" si="15"/>
        <v>0</v>
      </c>
      <c r="O136" s="106"/>
      <c r="P136" s="107"/>
      <c r="Q136" s="110">
        <f t="shared" si="16"/>
        <v>0</v>
      </c>
      <c r="R136" s="205"/>
      <c r="S136" s="86" t="str">
        <f t="shared" si="17"/>
        <v>NOT OK</v>
      </c>
    </row>
    <row r="137" spans="1:19" s="85" customFormat="1" ht="33.75" customHeight="1" hidden="1">
      <c r="A137" s="100" t="s">
        <v>3782</v>
      </c>
      <c r="B137" s="98" t="str">
        <f>IF($A137="","",VLOOKUP($A137,'MÃ HH'!$A$1:$C$1873,2,0))</f>
        <v>LÊ HÀN QUỐC LẪN SIZE</v>
      </c>
      <c r="C137" s="98" t="e">
        <f>IF($A137="","",VLOOKUP($A137,'MÃ HH'!$A$1:$C$215,3,0))</f>
        <v>#N/A</v>
      </c>
      <c r="D137" s="94">
        <f>VLOOKUP(A137,'[1]TỔNG HỢP'!$A:$N,14,0)</f>
        <v>-8</v>
      </c>
      <c r="E137" s="97">
        <f>SUMIF('NHẬP HÀNG'!$D:$D,A137,'NHẬP HÀNG'!$H:$H)</f>
        <v>0</v>
      </c>
      <c r="F137" s="97">
        <f>SUMIF('NHẬP HÀNG'!D:D,A137,'NHẬP HÀNG'!I:I)</f>
        <v>0</v>
      </c>
      <c r="G137" s="97">
        <f>SUMIF('NHẬP HÀNG'!D:D,A137,'NHẬP HÀNG'!J:J)</f>
        <v>0</v>
      </c>
      <c r="H137" s="97">
        <f>SUMIF('NHẬP HÀNG'!D:D,A137,'NHẬP HÀNG'!K:K)</f>
        <v>0</v>
      </c>
      <c r="I137" s="97">
        <f>SUMIF('NHẬP HÀNG'!D:D,A137,'NHẬP HÀNG'!M:M)</f>
        <v>0</v>
      </c>
      <c r="J137" s="97">
        <f>SUMIF('NHẬP HÀNG'!D:D,A137,'NHẬP HÀNG'!N:N)</f>
        <v>0</v>
      </c>
      <c r="K137" s="97">
        <f>SUMIF('NHẬP HÀNG'!D:D,A137,'NHẬP HÀNG'!L:L)</f>
        <v>0</v>
      </c>
      <c r="L137" s="97">
        <f>SUMIF('XUẤT HÀNG'!D:D,A137,'XUẤT HÀNG'!G:G)</f>
        <v>0</v>
      </c>
      <c r="M137" s="97">
        <f>SUMIF('XUẤT HÀNG'!D:D,A137,'XUẤT HÀNG'!H:H)</f>
        <v>0</v>
      </c>
      <c r="N137" s="94">
        <f t="shared" si="15"/>
        <v>-8</v>
      </c>
      <c r="O137" s="106"/>
      <c r="P137" s="107"/>
      <c r="Q137" s="110">
        <f t="shared" si="16"/>
        <v>-8</v>
      </c>
      <c r="R137" s="205"/>
      <c r="S137" s="86" t="str">
        <f t="shared" si="17"/>
        <v>OK</v>
      </c>
    </row>
    <row r="138" spans="1:19" s="85" customFormat="1" ht="33.75" customHeight="1" hidden="1">
      <c r="A138" s="39" t="s">
        <v>4610</v>
      </c>
      <c r="B138" s="98" t="str">
        <f>IF($A138="","",VLOOKUP($A138,'MÃ HH'!$A$1:$C$1873,2,0))</f>
        <v>LÊ HÀN SALE</v>
      </c>
      <c r="C138" s="98" t="e">
        <f>IF($A138="","",VLOOKUP($A138,'MÃ HH'!$A$1:$C$215,3,0))</f>
        <v>#N/A</v>
      </c>
      <c r="D138" s="94">
        <f>VLOOKUP(A138,'[1]TỔNG HỢP'!$A:$N,14,0)</f>
        <v>33</v>
      </c>
      <c r="E138" s="97">
        <f>SUMIF('NHẬP HÀNG'!$D:$D,A138,'NHẬP HÀNG'!$H:$H)</f>
        <v>0</v>
      </c>
      <c r="F138" s="97">
        <f>SUMIF('NHẬP HÀNG'!D:D,A138,'NHẬP HÀNG'!I:I)</f>
        <v>0</v>
      </c>
      <c r="G138" s="97">
        <f>SUMIF('NHẬP HÀNG'!D:D,A138,'NHẬP HÀNG'!J:J)</f>
        <v>0</v>
      </c>
      <c r="H138" s="97">
        <f>SUMIF('NHẬP HÀNG'!D:D,A138,'NHẬP HÀNG'!K:K)</f>
        <v>0</v>
      </c>
      <c r="I138" s="97">
        <f>SUMIF('NHẬP HÀNG'!D:D,A138,'NHẬP HÀNG'!M:M)</f>
        <v>0</v>
      </c>
      <c r="J138" s="97">
        <f>SUMIF('NHẬP HÀNG'!D:D,A138,'NHẬP HÀNG'!N:N)</f>
        <v>0</v>
      </c>
      <c r="K138" s="97">
        <f>SUMIF('NHẬP HÀNG'!D:D,A138,'NHẬP HÀNG'!L:L)</f>
        <v>0</v>
      </c>
      <c r="L138" s="97">
        <f>SUMIF('XUẤT HÀNG'!D:D,A138,'XUẤT HÀNG'!G:G)</f>
        <v>0</v>
      </c>
      <c r="M138" s="97">
        <f>SUMIF('XUẤT HÀNG'!D:D,A138,'XUẤT HÀNG'!H:H)</f>
        <v>0</v>
      </c>
      <c r="N138" s="94">
        <f t="shared" si="15"/>
        <v>33</v>
      </c>
      <c r="O138" s="106"/>
      <c r="P138" s="107"/>
      <c r="Q138" s="110">
        <f t="shared" si="16"/>
        <v>33</v>
      </c>
      <c r="R138" s="205"/>
      <c r="S138" s="86" t="str">
        <f t="shared" si="17"/>
        <v>OK</v>
      </c>
    </row>
    <row r="139" spans="1:19" s="85" customFormat="1" ht="33.75" customHeight="1" hidden="1">
      <c r="A139" s="117" t="s">
        <v>4045</v>
      </c>
      <c r="B139" s="98" t="str">
        <f>IF($A139="","",VLOOKUP($A139,'MÃ HH'!$A$1:$C$2082,2,0))</f>
        <v>LÊ HÀN QUỐC 7 - 5KG</v>
      </c>
      <c r="C139" s="98"/>
      <c r="D139" s="94">
        <f>VLOOKUP(A139,'[1]TỔNG HỢP'!$A:$N,14,0)</f>
        <v>-4</v>
      </c>
      <c r="E139" s="97">
        <f>SUMIF('NHẬP HÀNG'!$D:$D,A139,'NHẬP HÀNG'!$H:$H)</f>
        <v>0</v>
      </c>
      <c r="F139" s="97">
        <f>SUMIF('NHẬP HÀNG'!D:D,A139,'NHẬP HÀNG'!I:I)</f>
        <v>0</v>
      </c>
      <c r="G139" s="97">
        <f>SUMIF('NHẬP HÀNG'!D:D,A139,'NHẬP HÀNG'!J:J)</f>
        <v>0</v>
      </c>
      <c r="H139" s="97">
        <f>SUMIF('NHẬP HÀNG'!D:D,A139,'NHẬP HÀNG'!K:K)</f>
        <v>0</v>
      </c>
      <c r="I139" s="97">
        <f>SUMIF('NHẬP HÀNG'!D:D,A139,'NHẬP HÀNG'!M:M)</f>
        <v>0</v>
      </c>
      <c r="J139" s="97">
        <f>SUMIF('NHẬP HÀNG'!D:D,A139,'NHẬP HÀNG'!N:N)</f>
        <v>0</v>
      </c>
      <c r="K139" s="97">
        <f>SUMIF('NHẬP HÀNG'!D:D,A139,'NHẬP HÀNG'!L:L)</f>
        <v>0</v>
      </c>
      <c r="L139" s="97">
        <f>SUMIF('XUẤT HÀNG'!D:D,A139,'XUẤT HÀNG'!G:G)</f>
        <v>0</v>
      </c>
      <c r="M139" s="97">
        <f>SUMIF('XUẤT HÀNG'!D:D,A139,'XUẤT HÀNG'!H:H)</f>
        <v>0</v>
      </c>
      <c r="N139" s="94">
        <f t="shared" si="15"/>
        <v>-4</v>
      </c>
      <c r="O139" s="106"/>
      <c r="P139" s="107"/>
      <c r="Q139" s="110">
        <f t="shared" si="16"/>
        <v>-4</v>
      </c>
      <c r="R139" s="205" t="s">
        <v>4776</v>
      </c>
      <c r="S139" s="86" t="str">
        <f t="shared" si="17"/>
        <v>OK</v>
      </c>
    </row>
    <row r="140" spans="1:19" s="85" customFormat="1" ht="33.75" customHeight="1" hidden="1">
      <c r="A140" s="117" t="s">
        <v>4068</v>
      </c>
      <c r="B140" s="98" t="str">
        <f>IF($A140="","",VLOOKUP($A140,'MÃ HH'!$A$1:$C$2082,2,0))</f>
        <v>LÊ HÀN QUỐC 6- 5KG</v>
      </c>
      <c r="C140" s="98" t="e">
        <f>IF($A140="","",VLOOKUP($A140,'MÃ HH'!$A$1:$C$215,3,0))</f>
        <v>#N/A</v>
      </c>
      <c r="D140" s="94">
        <f>VLOOKUP(A140,'[1]TỔNG HỢP'!$A:$N,14,0)</f>
        <v>-7</v>
      </c>
      <c r="E140" s="97">
        <f>SUMIF('NHẬP HÀNG'!$D:$D,A140,'NHẬP HÀNG'!$H:$H)</f>
        <v>0</v>
      </c>
      <c r="F140" s="97">
        <f>SUMIF('NHẬP HÀNG'!D:D,A140,'NHẬP HÀNG'!I:I)</f>
        <v>0</v>
      </c>
      <c r="G140" s="97">
        <f>SUMIF('NHẬP HÀNG'!D:D,A140,'NHẬP HÀNG'!J:J)</f>
        <v>0</v>
      </c>
      <c r="H140" s="97">
        <f>SUMIF('NHẬP HÀNG'!D:D,A140,'NHẬP HÀNG'!K:K)</f>
        <v>0</v>
      </c>
      <c r="I140" s="97">
        <f>SUMIF('NHẬP HÀNG'!D:D,A140,'NHẬP HÀNG'!M:M)</f>
        <v>0</v>
      </c>
      <c r="J140" s="97">
        <f>SUMIF('NHẬP HÀNG'!D:D,A140,'NHẬP HÀNG'!N:N)</f>
        <v>0</v>
      </c>
      <c r="K140" s="97">
        <f>SUMIF('NHẬP HÀNG'!D:D,A140,'NHẬP HÀNG'!L:L)</f>
        <v>0</v>
      </c>
      <c r="L140" s="97">
        <f>SUMIF('XUẤT HÀNG'!D:D,A140,'XUẤT HÀNG'!G:G)</f>
        <v>1</v>
      </c>
      <c r="M140" s="97">
        <f>SUMIF('XUẤT HÀNG'!D:D,A140,'XUẤT HÀNG'!H:H)</f>
        <v>0</v>
      </c>
      <c r="N140" s="94">
        <f t="shared" si="15"/>
        <v>-8</v>
      </c>
      <c r="O140" s="106"/>
      <c r="P140" s="107"/>
      <c r="Q140" s="110">
        <f t="shared" si="16"/>
        <v>-8</v>
      </c>
      <c r="R140" s="206"/>
      <c r="S140" s="86" t="str">
        <f t="shared" si="17"/>
        <v>OK</v>
      </c>
    </row>
    <row r="141" spans="1:19" s="85" customFormat="1" ht="33.75" customHeight="1" hidden="1">
      <c r="A141" s="117" t="s">
        <v>4480</v>
      </c>
      <c r="B141" s="98" t="str">
        <f>IF($A141="","",VLOOKUP($A141,'MÃ HH'!$A$1:$C$2082,2,0))</f>
        <v>LÊ HÀN QUỐC 9- 5KG</v>
      </c>
      <c r="C141" s="98" t="e">
        <f>IF($A141="","",VLOOKUP($A141,'MÃ HH'!$A$1:$C$215,3,0))</f>
        <v>#N/A</v>
      </c>
      <c r="D141" s="94">
        <f>VLOOKUP(A141,'[1]TỔNG HỢP'!$A:$N,14,0)</f>
        <v>-17</v>
      </c>
      <c r="E141" s="97">
        <f>SUMIF('NHẬP HÀNG'!$D:$D,A141,'NHẬP HÀNG'!$H:$H)</f>
        <v>0</v>
      </c>
      <c r="F141" s="97">
        <f>SUMIF('NHẬP HÀNG'!D:D,A141,'NHẬP HÀNG'!I:I)</f>
        <v>0</v>
      </c>
      <c r="G141" s="97">
        <f>SUMIF('NHẬP HÀNG'!D:D,A141,'NHẬP HÀNG'!J:J)</f>
        <v>0</v>
      </c>
      <c r="H141" s="97">
        <f>SUMIF('NHẬP HÀNG'!D:D,A141,'NHẬP HÀNG'!K:K)</f>
        <v>0</v>
      </c>
      <c r="I141" s="97">
        <f>SUMIF('NHẬP HÀNG'!D:D,A141,'NHẬP HÀNG'!M:M)</f>
        <v>0</v>
      </c>
      <c r="J141" s="97">
        <f>SUMIF('NHẬP HÀNG'!D:D,A141,'NHẬP HÀNG'!N:N)</f>
        <v>0</v>
      </c>
      <c r="K141" s="97">
        <f>SUMIF('NHẬP HÀNG'!D:D,A141,'NHẬP HÀNG'!L:L)</f>
        <v>0</v>
      </c>
      <c r="L141" s="97">
        <f>SUMIF('XUẤT HÀNG'!D:D,A141,'XUẤT HÀNG'!G:G)</f>
        <v>0</v>
      </c>
      <c r="M141" s="97">
        <f>SUMIF('XUẤT HÀNG'!D:D,A141,'XUẤT HÀNG'!H:H)</f>
        <v>0</v>
      </c>
      <c r="N141" s="94">
        <f t="shared" si="15"/>
        <v>-17</v>
      </c>
      <c r="O141" s="106"/>
      <c r="P141" s="107"/>
      <c r="Q141" s="110">
        <f t="shared" si="16"/>
        <v>-17</v>
      </c>
      <c r="R141" s="206"/>
      <c r="S141" s="86" t="str">
        <f t="shared" si="17"/>
        <v>OK</v>
      </c>
    </row>
    <row r="142" spans="1:19" s="85" customFormat="1" ht="33.6" customHeight="1" hidden="1">
      <c r="A142" s="117" t="s">
        <v>4047</v>
      </c>
      <c r="B142" s="98" t="str">
        <f>IF($A142="","",VLOOKUP($A142,'MÃ HH'!$A$1:$C$2082,2,0))</f>
        <v>LÊ HÀN QUỐC 8 - 5KG</v>
      </c>
      <c r="C142" s="98" t="e">
        <f>IF($A142="","",VLOOKUP($A142,'MÃ HH'!$A$1:$C$215,3,0))</f>
        <v>#N/A</v>
      </c>
      <c r="D142" s="94">
        <f>VLOOKUP(A142,'[1]TỔNG HỢP'!$A:$N,14,0)</f>
        <v>47</v>
      </c>
      <c r="E142" s="97">
        <f>SUMIF('NHẬP HÀNG'!$D:$D,A142,'NHẬP HÀNG'!$H:$H)</f>
        <v>0</v>
      </c>
      <c r="F142" s="97">
        <f>SUMIF('NHẬP HÀNG'!D:D,A142,'NHẬP HÀNG'!I:I)</f>
        <v>0</v>
      </c>
      <c r="G142" s="97">
        <f>SUMIF('NHẬP HÀNG'!D:D,A142,'NHẬP HÀNG'!J:J)</f>
        <v>0</v>
      </c>
      <c r="H142" s="97">
        <f>SUMIF('NHẬP HÀNG'!D:D,A142,'NHẬP HÀNG'!K:K)</f>
        <v>0</v>
      </c>
      <c r="I142" s="97">
        <f>SUMIF('NHẬP HÀNG'!D:D,A142,'NHẬP HÀNG'!M:M)</f>
        <v>0</v>
      </c>
      <c r="J142" s="97">
        <f>SUMIF('NHẬP HÀNG'!D:D,A142,'NHẬP HÀNG'!N:N)</f>
        <v>0</v>
      </c>
      <c r="K142" s="97">
        <f>SUMIF('NHẬP HÀNG'!D:D,A142,'NHẬP HÀNG'!L:L)</f>
        <v>0</v>
      </c>
      <c r="L142" s="97">
        <f>SUMIF('XUẤT HÀNG'!D:D,A142,'XUẤT HÀNG'!G:G)</f>
        <v>0</v>
      </c>
      <c r="M142" s="97">
        <f>SUMIF('XUẤT HÀNG'!D:D,A142,'XUẤT HÀNG'!H:H)</f>
        <v>0</v>
      </c>
      <c r="N142" s="94">
        <f t="shared" si="15"/>
        <v>47</v>
      </c>
      <c r="O142" s="106"/>
      <c r="P142" s="107"/>
      <c r="Q142" s="110">
        <f t="shared" si="16"/>
        <v>47</v>
      </c>
      <c r="R142" s="206"/>
      <c r="S142" s="86" t="str">
        <f t="shared" si="17"/>
        <v>OK</v>
      </c>
    </row>
    <row r="143" spans="1:19" s="85" customFormat="1" ht="33.75" customHeight="1" hidden="1">
      <c r="A143" s="41" t="s">
        <v>3350</v>
      </c>
      <c r="B143" s="98" t="str">
        <f>IF($A143="","",VLOOKUP($A143,'MÃ HH'!$A$1:$C$215,2,0))</f>
        <v>LÊ HÀN QUỐC 5KG (Size 7-11)</v>
      </c>
      <c r="C143" s="98" t="str">
        <f>IF($A143="","",VLOOKUP($A143,'MÃ HH'!$A$1:$C$215,3,0))</f>
        <v>Thùng</v>
      </c>
      <c r="D143" s="94">
        <f>VLOOKUP(A143,'[1]TỔNG HỢP'!$A:$N,14,0)</f>
        <v>92</v>
      </c>
      <c r="E143" s="97">
        <f>SUMIF('NHẬP HÀNG'!$D:$D,A143,'NHẬP HÀNG'!$H:$H)</f>
        <v>0</v>
      </c>
      <c r="F143" s="97">
        <f>SUMIF('NHẬP HÀNG'!D:D,A143,'NHẬP HÀNG'!I:I)</f>
        <v>0</v>
      </c>
      <c r="G143" s="97">
        <f>SUMIF('NHẬP HÀNG'!D:D,A143,'NHẬP HÀNG'!J:J)</f>
        <v>0</v>
      </c>
      <c r="H143" s="97">
        <f>SUMIF('NHẬP HÀNG'!D:D,A143,'NHẬP HÀNG'!K:K)</f>
        <v>0</v>
      </c>
      <c r="I143" s="97">
        <f>SUMIF('NHẬP HÀNG'!D:D,A143,'NHẬP HÀNG'!M:M)</f>
        <v>0</v>
      </c>
      <c r="J143" s="97">
        <f>SUMIF('NHẬP HÀNG'!D:D,A143,'NHẬP HÀNG'!N:N)</f>
        <v>0</v>
      </c>
      <c r="K143" s="97">
        <f>SUMIF('NHẬP HÀNG'!D:D,A143,'NHẬP HÀNG'!L:L)</f>
        <v>0</v>
      </c>
      <c r="L143" s="97">
        <f>SUMIF('XUẤT HÀNG'!D:D,A143,'XUẤT HÀNG'!G:G)</f>
        <v>0</v>
      </c>
      <c r="M143" s="97">
        <f>SUMIF('XUẤT HÀNG'!D:D,A143,'XUẤT HÀNG'!H:H)</f>
        <v>0</v>
      </c>
      <c r="N143" s="94">
        <f t="shared" si="15"/>
        <v>92</v>
      </c>
      <c r="O143" s="106">
        <f>62+20+8</f>
        <v>90</v>
      </c>
      <c r="P143" s="107"/>
      <c r="Q143" s="110">
        <f t="shared" si="16"/>
        <v>2</v>
      </c>
      <c r="R143" s="205"/>
      <c r="S143" s="86" t="str">
        <f t="shared" si="17"/>
        <v>OK</v>
      </c>
    </row>
    <row r="144" spans="1:19" s="85" customFormat="1" ht="33.75" customHeight="1" hidden="1">
      <c r="A144" s="117" t="s">
        <v>4197</v>
      </c>
      <c r="B144" s="98" t="str">
        <f>IF($A144="","",VLOOKUP($A144,'MÃ HH'!$A$1:$C$2083,2,0))</f>
        <v xml:space="preserve">LÊ NP CORE 45- 12.5KG </v>
      </c>
      <c r="C144" s="98" t="e">
        <f>IF($A144="","",VLOOKUP($A144,'MÃ HH'!$A$1:$C$215,3,0))</f>
        <v>#N/A</v>
      </c>
      <c r="D144" s="94">
        <f>VLOOKUP(A144,'[1]TỔNG HỢP'!$A:$N,14,0)</f>
        <v>0</v>
      </c>
      <c r="E144" s="97">
        <f>SUMIF('NHẬP HÀNG'!$D:$D,A144,'NHẬP HÀNG'!$H:$H)</f>
        <v>0</v>
      </c>
      <c r="F144" s="97">
        <f>SUMIF('NHẬP HÀNG'!D:D,A144,'NHẬP HÀNG'!I:I)</f>
        <v>0</v>
      </c>
      <c r="G144" s="97">
        <f>SUMIF('NHẬP HÀNG'!D:D,A144,'NHẬP HÀNG'!J:J)</f>
        <v>0</v>
      </c>
      <c r="H144" s="97">
        <f>SUMIF('NHẬP HÀNG'!D:D,A144,'NHẬP HÀNG'!K:K)</f>
        <v>0</v>
      </c>
      <c r="I144" s="97">
        <f>SUMIF('NHẬP HÀNG'!D:D,A144,'NHẬP HÀNG'!M:M)</f>
        <v>0</v>
      </c>
      <c r="J144" s="97">
        <f>SUMIF('NHẬP HÀNG'!D:D,A144,'NHẬP HÀNG'!N:N)</f>
        <v>0</v>
      </c>
      <c r="K144" s="97">
        <f>SUMIF('NHẬP HÀNG'!D:D,A144,'NHẬP HÀNG'!L:L)</f>
        <v>0</v>
      </c>
      <c r="L144" s="97">
        <f>SUMIF('XUẤT HÀNG'!D:D,A144,'XUẤT HÀNG'!G:G)</f>
        <v>0</v>
      </c>
      <c r="M144" s="97">
        <f>SUMIF('XUẤT HÀNG'!D:D,A144,'XUẤT HÀNG'!H:H)</f>
        <v>0</v>
      </c>
      <c r="N144" s="94">
        <f t="shared" si="15"/>
        <v>0</v>
      </c>
      <c r="O144" s="106"/>
      <c r="P144" s="107"/>
      <c r="Q144" s="109">
        <f t="shared" si="16"/>
        <v>0</v>
      </c>
      <c r="R144" s="48"/>
      <c r="S144" s="86" t="str">
        <f t="shared" si="17"/>
        <v>NOT OK</v>
      </c>
    </row>
    <row r="145" spans="1:19" s="85" customFormat="1" ht="33.75" customHeight="1" hidden="1">
      <c r="A145" s="41" t="s">
        <v>3364</v>
      </c>
      <c r="B145" s="98" t="str">
        <f>IF($A145="","",VLOOKUP($A145,'MÃ HH'!$A$1:$C$215,2,0))</f>
        <v>LÊ NP CORE 52- 12.5KG</v>
      </c>
      <c r="C145" s="98" t="str">
        <f>IF($A145="","",VLOOKUP($A145,'MÃ HH'!$A$1:$C$215,3,0))</f>
        <v>Thùng</v>
      </c>
      <c r="D145" s="94">
        <f>VLOOKUP(A145,'[1]TỔNG HỢP'!$A:$N,14,0)</f>
        <v>0</v>
      </c>
      <c r="E145" s="97">
        <f>SUMIF('NHẬP HÀNG'!$D:$D,A145,'NHẬP HÀNG'!$H:$H)</f>
        <v>0</v>
      </c>
      <c r="F145" s="97">
        <f>SUMIF('NHẬP HÀNG'!D:D,A145,'NHẬP HÀNG'!I:I)</f>
        <v>0</v>
      </c>
      <c r="G145" s="97">
        <f>SUMIF('NHẬP HÀNG'!D:D,A145,'NHẬP HÀNG'!J:J)</f>
        <v>0</v>
      </c>
      <c r="H145" s="97">
        <f>SUMIF('NHẬP HÀNG'!D:D,A145,'NHẬP HÀNG'!K:K)</f>
        <v>0</v>
      </c>
      <c r="I145" s="97">
        <f>SUMIF('NHẬP HÀNG'!D:D,A145,'NHẬP HÀNG'!M:M)</f>
        <v>0</v>
      </c>
      <c r="J145" s="97">
        <f>SUMIF('NHẬP HÀNG'!D:D,A145,'NHẬP HÀNG'!N:N)</f>
        <v>0</v>
      </c>
      <c r="K145" s="97">
        <f>SUMIF('NHẬP HÀNG'!D:D,A145,'NHẬP HÀNG'!L:L)</f>
        <v>0</v>
      </c>
      <c r="L145" s="97">
        <f>SUMIF('XUẤT HÀNG'!D:D,A145,'XUẤT HÀNG'!G:G)</f>
        <v>0</v>
      </c>
      <c r="M145" s="97">
        <f>SUMIF('XUẤT HÀNG'!D:D,A145,'XUẤT HÀNG'!H:H)</f>
        <v>0</v>
      </c>
      <c r="N145" s="94">
        <f t="shared" si="15"/>
        <v>0</v>
      </c>
      <c r="O145" s="106"/>
      <c r="P145" s="107"/>
      <c r="Q145" s="109">
        <f t="shared" si="16"/>
        <v>0</v>
      </c>
      <c r="R145" s="48" t="s">
        <v>4777</v>
      </c>
      <c r="S145" s="86" t="str">
        <f t="shared" si="17"/>
        <v>NOT OK</v>
      </c>
    </row>
    <row r="146" spans="1:19" s="85" customFormat="1" ht="33.75" customHeight="1" hidden="1">
      <c r="A146" s="41" t="s">
        <v>3366</v>
      </c>
      <c r="B146" s="98" t="str">
        <f>IF($A146="","",VLOOKUP($A146,'MÃ HH'!$A$1:$C$215,2,0))</f>
        <v xml:space="preserve">LÊ NP CORE 60- 12.5KG </v>
      </c>
      <c r="C146" s="98" t="str">
        <f>IF($A146="","",VLOOKUP($A146,'MÃ HH'!$A$1:$C$215,3,0))</f>
        <v>Thùng</v>
      </c>
      <c r="D146" s="94">
        <f>VLOOKUP(A146,'[1]TỔNG HỢP'!$A:$N,14,0)</f>
        <v>0</v>
      </c>
      <c r="E146" s="97">
        <f>SUMIF('NHẬP HÀNG'!$D:$D,A146,'NHẬP HÀNG'!$H:$H)</f>
        <v>0</v>
      </c>
      <c r="F146" s="97">
        <f>SUMIF('NHẬP HÀNG'!D:D,A146,'NHẬP HÀNG'!I:I)</f>
        <v>0</v>
      </c>
      <c r="G146" s="97">
        <f>SUMIF('NHẬP HÀNG'!D:D,A146,'NHẬP HÀNG'!J:J)</f>
        <v>0</v>
      </c>
      <c r="H146" s="97">
        <f>SUMIF('NHẬP HÀNG'!D:D,A146,'NHẬP HÀNG'!K:K)</f>
        <v>0</v>
      </c>
      <c r="I146" s="97">
        <f>SUMIF('NHẬP HÀNG'!D:D,A146,'NHẬP HÀNG'!M:M)</f>
        <v>0</v>
      </c>
      <c r="J146" s="97">
        <f>SUMIF('NHẬP HÀNG'!D:D,A146,'NHẬP HÀNG'!N:N)</f>
        <v>0</v>
      </c>
      <c r="K146" s="97">
        <f>SUMIF('NHẬP HÀNG'!D:D,A146,'NHẬP HÀNG'!L:L)</f>
        <v>0</v>
      </c>
      <c r="L146" s="97">
        <f>SUMIF('XUẤT HÀNG'!D:D,A146,'XUẤT HÀNG'!G:G)</f>
        <v>0</v>
      </c>
      <c r="M146" s="97">
        <f>SUMIF('XUẤT HÀNG'!D:D,A146,'XUẤT HÀNG'!H:H)</f>
        <v>0</v>
      </c>
      <c r="N146" s="94">
        <f t="shared" si="15"/>
        <v>0</v>
      </c>
      <c r="O146" s="106"/>
      <c r="P146" s="107"/>
      <c r="Q146" s="109">
        <f t="shared" si="16"/>
        <v>0</v>
      </c>
      <c r="R146" s="48"/>
      <c r="S146" s="86" t="str">
        <f t="shared" si="17"/>
        <v>NOT OK</v>
      </c>
    </row>
    <row r="147" spans="1:19" s="85" customFormat="1" ht="33.75" customHeight="1" hidden="1">
      <c r="A147" s="41" t="s">
        <v>3368</v>
      </c>
      <c r="B147" s="98" t="str">
        <f>IF($A147="","",VLOOKUP($A147,'MÃ HH'!$A$1:$C$215,2,0))</f>
        <v>LÊ NP CORE 70- 12.5KG</v>
      </c>
      <c r="C147" s="98" t="str">
        <f>IF($A147="","",VLOOKUP($A147,'MÃ HH'!$A$1:$C$215,3,0))</f>
        <v>Thùng</v>
      </c>
      <c r="D147" s="94">
        <f>VLOOKUP(A147,'[1]TỔNG HỢP'!$A:$N,14,0)</f>
        <v>0</v>
      </c>
      <c r="E147" s="97">
        <f>SUMIF('NHẬP HÀNG'!$D:$D,A147,'NHẬP HÀNG'!$H:$H)</f>
        <v>0</v>
      </c>
      <c r="F147" s="97">
        <f>SUMIF('NHẬP HÀNG'!D:D,A147,'NHẬP HÀNG'!I:I)</f>
        <v>0</v>
      </c>
      <c r="G147" s="97">
        <f>SUMIF('NHẬP HÀNG'!D:D,A147,'NHẬP HÀNG'!J:J)</f>
        <v>0</v>
      </c>
      <c r="H147" s="97">
        <f>SUMIF('NHẬP HÀNG'!D:D,A147,'NHẬP HÀNG'!K:K)</f>
        <v>0</v>
      </c>
      <c r="I147" s="97">
        <f>SUMIF('NHẬP HÀNG'!D:D,A147,'NHẬP HÀNG'!M:M)</f>
        <v>0</v>
      </c>
      <c r="J147" s="97">
        <f>SUMIF('NHẬP HÀNG'!D:D,A147,'NHẬP HÀNG'!N:N)</f>
        <v>0</v>
      </c>
      <c r="K147" s="97">
        <f>SUMIF('NHẬP HÀNG'!D:D,A147,'NHẬP HÀNG'!L:L)</f>
        <v>0</v>
      </c>
      <c r="L147" s="97">
        <f>SUMIF('XUẤT HÀNG'!D:D,A147,'XUẤT HÀNG'!G:G)</f>
        <v>0</v>
      </c>
      <c r="M147" s="97">
        <f>SUMIF('XUẤT HÀNG'!D:D,A147,'XUẤT HÀNG'!H:H)</f>
        <v>0</v>
      </c>
      <c r="N147" s="94">
        <f t="shared" si="15"/>
        <v>0</v>
      </c>
      <c r="O147" s="106"/>
      <c r="P147" s="107"/>
      <c r="Q147" s="109">
        <f t="shared" si="16"/>
        <v>0</v>
      </c>
      <c r="R147" s="48"/>
      <c r="S147" s="86" t="str">
        <f t="shared" si="17"/>
        <v>NOT OK</v>
      </c>
    </row>
    <row r="148" spans="1:19" s="85" customFormat="1" ht="33.75" customHeight="1" hidden="1">
      <c r="A148" s="39" t="s">
        <v>4245</v>
      </c>
      <c r="B148" s="98" t="str">
        <f>IF($A148="","",VLOOKUP($A148,'MÃ HH'!$A$1:$C$2892,2,0))</f>
        <v>LÊ NP CORE LẪN SIZE -12.5KG</v>
      </c>
      <c r="C148" s="98" t="e">
        <f>IF($A148="","",VLOOKUP($A148,'MÃ HH'!$A$1:$C$215,3,0))</f>
        <v>#N/A</v>
      </c>
      <c r="D148" s="94">
        <f>VLOOKUP(A148,'[1]TỔNG HỢP'!$A:$N,14,0)</f>
        <v>0</v>
      </c>
      <c r="E148" s="97">
        <f>SUMIF('NHẬP HÀNG'!$D:$D,A148,'NHẬP HÀNG'!$H:$H)</f>
        <v>0</v>
      </c>
      <c r="F148" s="97">
        <f>SUMIF('NHẬP HÀNG'!D:D,A148,'NHẬP HÀNG'!I:I)</f>
        <v>0</v>
      </c>
      <c r="G148" s="97">
        <f>SUMIF('NHẬP HÀNG'!D:D,A148,'NHẬP HÀNG'!J:J)</f>
        <v>0</v>
      </c>
      <c r="H148" s="97">
        <f>SUMIF('NHẬP HÀNG'!D:D,A148,'NHẬP HÀNG'!K:K)</f>
        <v>0</v>
      </c>
      <c r="I148" s="97">
        <f>SUMIF('NHẬP HÀNG'!D:D,A148,'NHẬP HÀNG'!M:M)</f>
        <v>0</v>
      </c>
      <c r="J148" s="97">
        <f>SUMIF('NHẬP HÀNG'!D:D,A148,'NHẬP HÀNG'!N:N)</f>
        <v>0</v>
      </c>
      <c r="K148" s="97">
        <f>SUMIF('NHẬP HÀNG'!D:D,A148,'NHẬP HÀNG'!L:L)</f>
        <v>0</v>
      </c>
      <c r="L148" s="97">
        <f>SUMIF('XUẤT HÀNG'!D:D,A148,'XUẤT HÀNG'!G:G)</f>
        <v>0</v>
      </c>
      <c r="M148" s="97">
        <f>SUMIF('XUẤT HÀNG'!D:D,A148,'XUẤT HÀNG'!H:H)</f>
        <v>0</v>
      </c>
      <c r="N148" s="94">
        <f t="shared" si="15"/>
        <v>0</v>
      </c>
      <c r="O148" s="106"/>
      <c r="P148" s="107"/>
      <c r="Q148" s="109">
        <f t="shared" si="16"/>
        <v>0</v>
      </c>
      <c r="R148" s="48"/>
      <c r="S148" s="86" t="str">
        <f t="shared" si="17"/>
        <v>NOT OK</v>
      </c>
    </row>
    <row r="149" spans="1:19" s="85" customFormat="1" ht="33.75" customHeight="1" hidden="1">
      <c r="A149" s="25" t="s">
        <v>3820</v>
      </c>
      <c r="B149" s="98" t="str">
        <f>IF($A149="","",VLOOKUP($A149,'MÃ HH'!$A$1:$C$1873,2,0))</f>
        <v>LÊ NP TRUCAPE SIZE 45- 12.5KG</v>
      </c>
      <c r="C149" s="98" t="e">
        <f>IF($A149="","",VLOOKUP($A149,'MÃ HH'!$A$1:$C$215,3,0))</f>
        <v>#N/A</v>
      </c>
      <c r="D149" s="94">
        <f>VLOOKUP(A149,'[1]TỔNG HỢP'!$A:$N,14,0)</f>
        <v>0</v>
      </c>
      <c r="E149" s="97">
        <f>SUMIF('NHẬP HÀNG'!$D:$D,A149,'NHẬP HÀNG'!$H:$H)</f>
        <v>0</v>
      </c>
      <c r="F149" s="97">
        <f>SUMIF('NHẬP HÀNG'!D:D,A149,'NHẬP HÀNG'!I:I)</f>
        <v>0</v>
      </c>
      <c r="G149" s="97">
        <f>SUMIF('NHẬP HÀNG'!D:D,A149,'NHẬP HÀNG'!J:J)</f>
        <v>0</v>
      </c>
      <c r="H149" s="97">
        <f>SUMIF('NHẬP HÀNG'!D:D,A149,'NHẬP HÀNG'!K:K)</f>
        <v>0</v>
      </c>
      <c r="I149" s="97">
        <f>SUMIF('NHẬP HÀNG'!D:D,A149,'NHẬP HÀNG'!M:M)</f>
        <v>0</v>
      </c>
      <c r="J149" s="97">
        <f>SUMIF('NHẬP HÀNG'!D:D,A149,'NHẬP HÀNG'!N:N)</f>
        <v>0</v>
      </c>
      <c r="K149" s="97">
        <f>SUMIF('NHẬP HÀNG'!D:D,A149,'NHẬP HÀNG'!L:L)</f>
        <v>0</v>
      </c>
      <c r="L149" s="97">
        <f>SUMIF('XUẤT HÀNG'!D:D,A149,'XUẤT HÀNG'!G:G)</f>
        <v>0</v>
      </c>
      <c r="M149" s="97">
        <f>SUMIF('XUẤT HÀNG'!D:D,A149,'XUẤT HÀNG'!H:H)</f>
        <v>0</v>
      </c>
      <c r="N149" s="94">
        <f t="shared" si="15"/>
        <v>0</v>
      </c>
      <c r="O149" s="106"/>
      <c r="P149" s="107"/>
      <c r="Q149" s="109">
        <f t="shared" si="16"/>
        <v>0</v>
      </c>
      <c r="R149" s="48"/>
      <c r="S149" s="86" t="str">
        <f t="shared" si="17"/>
        <v>NOT OK</v>
      </c>
    </row>
    <row r="150" spans="1:19" s="85" customFormat="1" ht="33.75" customHeight="1" hidden="1">
      <c r="A150" s="118" t="s">
        <v>3822</v>
      </c>
      <c r="B150" s="98" t="str">
        <f>IF($A150="","",VLOOKUP($A150,'MÃ HH'!$A$1:$C$1873,2,0))</f>
        <v>LÊ NP TRUCAPE SIZE 52- 12.5KG</v>
      </c>
      <c r="C150" s="98" t="e">
        <f>IF($A150="","",VLOOKUP($A150,'MÃ HH'!$A$1:$C$215,3,0))</f>
        <v>#N/A</v>
      </c>
      <c r="D150" s="94">
        <f>VLOOKUP(A150,'[1]TỔNG HỢP'!$A:$N,14,0)</f>
        <v>0</v>
      </c>
      <c r="E150" s="97">
        <f>SUMIF('NHẬP HÀNG'!$D:$D,A150,'NHẬP HÀNG'!$H:$H)</f>
        <v>0</v>
      </c>
      <c r="F150" s="97">
        <f>SUMIF('NHẬP HÀNG'!D:D,A150,'NHẬP HÀNG'!I:I)</f>
        <v>0</v>
      </c>
      <c r="G150" s="97">
        <f>SUMIF('NHẬP HÀNG'!D:D,A150,'NHẬP HÀNG'!J:J)</f>
        <v>0</v>
      </c>
      <c r="H150" s="97">
        <f>SUMIF('NHẬP HÀNG'!D:D,A150,'NHẬP HÀNG'!K:K)</f>
        <v>0</v>
      </c>
      <c r="I150" s="97">
        <f>SUMIF('NHẬP HÀNG'!D:D,A150,'NHẬP HÀNG'!M:M)</f>
        <v>0</v>
      </c>
      <c r="J150" s="97">
        <f>SUMIF('NHẬP HÀNG'!D:D,A150,'NHẬP HÀNG'!N:N)</f>
        <v>0</v>
      </c>
      <c r="K150" s="97">
        <f>SUMIF('NHẬP HÀNG'!D:D,A150,'NHẬP HÀNG'!L:L)</f>
        <v>0</v>
      </c>
      <c r="L150" s="97">
        <f>SUMIF('XUẤT HÀNG'!D:D,A150,'XUẤT HÀNG'!G:G)</f>
        <v>0</v>
      </c>
      <c r="M150" s="97">
        <f>SUMIF('XUẤT HÀNG'!D:D,A150,'XUẤT HÀNG'!H:H)</f>
        <v>0</v>
      </c>
      <c r="N150" s="94">
        <f t="shared" si="15"/>
        <v>0</v>
      </c>
      <c r="O150" s="106"/>
      <c r="P150" s="107"/>
      <c r="Q150" s="109">
        <f t="shared" si="16"/>
        <v>0</v>
      </c>
      <c r="R150" s="48"/>
      <c r="S150" s="86" t="str">
        <f t="shared" si="17"/>
        <v>NOT OK</v>
      </c>
    </row>
    <row r="151" spans="1:19" s="85" customFormat="1" ht="33.75" customHeight="1" hidden="1">
      <c r="A151" s="25" t="s">
        <v>4007</v>
      </c>
      <c r="B151" s="98" t="str">
        <f>IF($A151="","",VLOOKUP($A151,'MÃ HH'!$A$1:$C$1873,2,0))</f>
        <v>LÊ BỈ QTEE 60 - 12KG</v>
      </c>
      <c r="C151" s="98" t="e">
        <f>IF($A151="","",VLOOKUP($A151,'MÃ HH'!$A$1:$C$215,3,0))</f>
        <v>#N/A</v>
      </c>
      <c r="D151" s="94">
        <f>VLOOKUP(A151,'[1]TỔNG HỢP'!$A:$N,14,0)</f>
        <v>0</v>
      </c>
      <c r="E151" s="97">
        <f>SUMIF('NHẬP HÀNG'!$D:$D,A151,'NHẬP HÀNG'!$H:$H)</f>
        <v>0</v>
      </c>
      <c r="F151" s="97">
        <f>SUMIF('NHẬP HÀNG'!D:D,A151,'NHẬP HÀNG'!I:I)</f>
        <v>0</v>
      </c>
      <c r="G151" s="97">
        <f>SUMIF('NHẬP HÀNG'!D:D,A151,'NHẬP HÀNG'!J:J)</f>
        <v>0</v>
      </c>
      <c r="H151" s="97">
        <f>SUMIF('NHẬP HÀNG'!D:D,A151,'NHẬP HÀNG'!K:K)</f>
        <v>0</v>
      </c>
      <c r="I151" s="97">
        <f>SUMIF('NHẬP HÀNG'!D:D,A151,'NHẬP HÀNG'!M:M)</f>
        <v>0</v>
      </c>
      <c r="J151" s="97">
        <f>SUMIF('NHẬP HÀNG'!D:D,A151,'NHẬP HÀNG'!N:N)</f>
        <v>0</v>
      </c>
      <c r="K151" s="97">
        <f>SUMIF('NHẬP HÀNG'!D:D,A151,'NHẬP HÀNG'!L:L)</f>
        <v>0</v>
      </c>
      <c r="L151" s="97">
        <f>SUMIF('XUẤT HÀNG'!D:D,A151,'XUẤT HÀNG'!G:G)</f>
        <v>0</v>
      </c>
      <c r="M151" s="97">
        <f>SUMIF('XUẤT HÀNG'!D:D,A151,'XUẤT HÀNG'!H:H)</f>
        <v>0</v>
      </c>
      <c r="N151" s="94">
        <f t="shared" si="15"/>
        <v>0</v>
      </c>
      <c r="O151" s="106"/>
      <c r="P151" s="107"/>
      <c r="Q151" s="109">
        <f t="shared" si="16"/>
        <v>0</v>
      </c>
      <c r="R151" s="48"/>
      <c r="S151" s="86" t="str">
        <f t="shared" si="17"/>
        <v>NOT OK</v>
      </c>
    </row>
    <row r="152" spans="1:19" s="85" customFormat="1" ht="33.75" customHeight="1" hidden="1">
      <c r="A152" s="25" t="s">
        <v>4021</v>
      </c>
      <c r="B152" s="98" t="str">
        <f>IF($A152="","",VLOOKUP($A152,'MÃ HH'!$A$1:$C$1873,2,0))</f>
        <v>LÊ ĐƯỜNG TQ - 10KG</v>
      </c>
      <c r="C152" s="98" t="e">
        <f>IF($A152="","",VLOOKUP($A152,'MÃ HH'!$A$1:$C$215,3,0))</f>
        <v>#N/A</v>
      </c>
      <c r="D152" s="94">
        <f>VLOOKUP(A152,'[1]TỔNG HỢP'!$A:$N,14,0)</f>
        <v>0</v>
      </c>
      <c r="E152" s="97">
        <f>SUMIF('NHẬP HÀNG'!$D:$D,A152,'NHẬP HÀNG'!$H:$H)</f>
        <v>0</v>
      </c>
      <c r="F152" s="97">
        <f>SUMIF('NHẬP HÀNG'!D:D,A152,'NHẬP HÀNG'!I:I)</f>
        <v>0</v>
      </c>
      <c r="G152" s="97">
        <f>SUMIF('NHẬP HÀNG'!D:D,A152,'NHẬP HÀNG'!J:J)</f>
        <v>0</v>
      </c>
      <c r="H152" s="97">
        <f>SUMIF('NHẬP HÀNG'!D:D,A152,'NHẬP HÀNG'!K:K)</f>
        <v>0</v>
      </c>
      <c r="I152" s="97">
        <f>SUMIF('NHẬP HÀNG'!D:D,A152,'NHẬP HÀNG'!M:M)</f>
        <v>0</v>
      </c>
      <c r="J152" s="97">
        <f>SUMIF('NHẬP HÀNG'!D:D,A152,'NHẬP HÀNG'!N:N)</f>
        <v>0</v>
      </c>
      <c r="K152" s="97">
        <f>SUMIF('NHẬP HÀNG'!D:D,A152,'NHẬP HÀNG'!L:L)</f>
        <v>0</v>
      </c>
      <c r="L152" s="97">
        <f>SUMIF('XUẤT HÀNG'!D:D,A152,'XUẤT HÀNG'!G:G)</f>
        <v>0</v>
      </c>
      <c r="M152" s="97">
        <f>SUMIF('XUẤT HÀNG'!D:D,A152,'XUẤT HÀNG'!H:H)</f>
        <v>0</v>
      </c>
      <c r="N152" s="94">
        <f t="shared" si="15"/>
        <v>0</v>
      </c>
      <c r="O152" s="106"/>
      <c r="P152" s="107"/>
      <c r="Q152" s="109">
        <f t="shared" si="16"/>
        <v>0</v>
      </c>
      <c r="R152" s="48"/>
      <c r="S152" s="86" t="str">
        <f t="shared" si="17"/>
        <v>NOT OK</v>
      </c>
    </row>
    <row r="153" spans="1:19" s="85" customFormat="1" ht="33.75" customHeight="1" hidden="1">
      <c r="A153" s="41" t="s">
        <v>3678</v>
      </c>
      <c r="B153" s="98" t="str">
        <f>IF($A153="","",VLOOKUP($A153,'MÃ HH'!$A$1:$C$215,2,0))</f>
        <v>LỰU</v>
      </c>
      <c r="C153" s="98" t="str">
        <f>IF($A153="","",VLOOKUP($A153,'MÃ HH'!$A$1:$C$215,3,0))</f>
        <v>Thùng</v>
      </c>
      <c r="D153" s="94">
        <f>VLOOKUP(A153,'[1]TỔNG HỢP'!$A:$N,14,0)</f>
        <v>0</v>
      </c>
      <c r="E153" s="97">
        <f>SUMIF('NHẬP HÀNG'!$D:$D,A153,'NHẬP HÀNG'!$H:$H)</f>
        <v>0</v>
      </c>
      <c r="F153" s="97">
        <f>SUMIF('NHẬP HÀNG'!D:D,A153,'NHẬP HÀNG'!I:I)</f>
        <v>0</v>
      </c>
      <c r="G153" s="97">
        <f>SUMIF('NHẬP HÀNG'!D:D,A153,'NHẬP HÀNG'!J:J)</f>
        <v>0</v>
      </c>
      <c r="H153" s="97">
        <f>SUMIF('NHẬP HÀNG'!D:D,A153,'NHẬP HÀNG'!K:K)</f>
        <v>0</v>
      </c>
      <c r="I153" s="97">
        <f>SUMIF('NHẬP HÀNG'!D:D,A153,'NHẬP HÀNG'!M:M)</f>
        <v>0</v>
      </c>
      <c r="J153" s="97">
        <f>SUMIF('NHẬP HÀNG'!D:D,A153,'NHẬP HÀNG'!N:N)</f>
        <v>0</v>
      </c>
      <c r="K153" s="97">
        <f>SUMIF('NHẬP HÀNG'!D:D,A153,'NHẬP HÀNG'!L:L)</f>
        <v>0</v>
      </c>
      <c r="L153" s="97">
        <f>SUMIF('XUẤT HÀNG'!D:D,A153,'XUẤT HÀNG'!G:G)</f>
        <v>0</v>
      </c>
      <c r="M153" s="97">
        <f>SUMIF('XUẤT HÀNG'!D:D,A153,'XUẤT HÀNG'!H:H)</f>
        <v>0</v>
      </c>
      <c r="N153" s="94">
        <f t="shared" si="15"/>
        <v>0</v>
      </c>
      <c r="O153" s="106"/>
      <c r="P153" s="107"/>
      <c r="Q153" s="109">
        <f t="shared" si="16"/>
        <v>0</v>
      </c>
      <c r="R153" s="48"/>
      <c r="S153" s="86" t="str">
        <f t="shared" si="17"/>
        <v>NOT OK</v>
      </c>
    </row>
    <row r="154" spans="1:19" s="85" customFormat="1" ht="33.75" customHeight="1" hidden="1">
      <c r="A154" s="41" t="s">
        <v>4313</v>
      </c>
      <c r="B154" s="98" t="str">
        <f>IF($A154="","",VLOOKUP($A154,'MÃ HH'!$A$1:$C$883,2,0))</f>
        <v>LỰU 5</v>
      </c>
      <c r="C154" s="98" t="e">
        <f>IF($A154="","",VLOOKUP($A154,'MÃ HH'!$A$1:$C$215,3,0))</f>
        <v>#N/A</v>
      </c>
      <c r="D154" s="94">
        <f>VLOOKUP(A154,'[1]TỔNG HỢP'!$A:$N,14,0)</f>
        <v>0</v>
      </c>
      <c r="E154" s="97">
        <f>SUMIF('NHẬP HÀNG'!$D:$D,A154,'NHẬP HÀNG'!$H:$H)</f>
        <v>0</v>
      </c>
      <c r="F154" s="97">
        <f>SUMIF('NHẬP HÀNG'!D:D,A154,'NHẬP HÀNG'!I:I)</f>
        <v>0</v>
      </c>
      <c r="G154" s="97">
        <f>SUMIF('NHẬP HÀNG'!D:D,A154,'NHẬP HÀNG'!J:J)</f>
        <v>0</v>
      </c>
      <c r="H154" s="97">
        <f>SUMIF('NHẬP HÀNG'!D:D,A154,'NHẬP HÀNG'!K:K)</f>
        <v>0</v>
      </c>
      <c r="I154" s="97">
        <f>SUMIF('NHẬP HÀNG'!D:D,A154,'NHẬP HÀNG'!M:M)</f>
        <v>0</v>
      </c>
      <c r="J154" s="97">
        <f>SUMIF('NHẬP HÀNG'!D:D,A154,'NHẬP HÀNG'!N:N)</f>
        <v>0</v>
      </c>
      <c r="K154" s="97">
        <f>SUMIF('NHẬP HÀNG'!D:D,A154,'NHẬP HÀNG'!L:L)</f>
        <v>0</v>
      </c>
      <c r="L154" s="97">
        <f>SUMIF('XUẤT HÀNG'!D:D,A154,'XUẤT HÀNG'!G:G)</f>
        <v>0</v>
      </c>
      <c r="M154" s="97">
        <f>SUMIF('XUẤT HÀNG'!D:D,A154,'XUẤT HÀNG'!H:H)</f>
        <v>0</v>
      </c>
      <c r="N154" s="94">
        <f t="shared" si="15"/>
        <v>0</v>
      </c>
      <c r="O154" s="106"/>
      <c r="P154" s="107"/>
      <c r="Q154" s="109">
        <f t="shared" si="16"/>
        <v>0</v>
      </c>
      <c r="R154" s="48"/>
      <c r="S154" s="86" t="str">
        <f t="shared" si="17"/>
        <v>NOT OK</v>
      </c>
    </row>
    <row r="155" spans="1:19" s="85" customFormat="1" ht="33.75" customHeight="1" hidden="1">
      <c r="A155" s="25" t="s">
        <v>4033</v>
      </c>
      <c r="B155" s="98" t="str">
        <f>IF($A155="","",VLOOKUP($A155,'MÃ HH'!$A$1:$C$2082,2,0))</f>
        <v>LỰU 2- 1.4KG</v>
      </c>
      <c r="C155" s="98" t="e">
        <f>IF($A155="","",VLOOKUP($A155,'MÃ HH'!$A$1:$C$215,3,0))</f>
        <v>#N/A</v>
      </c>
      <c r="D155" s="94">
        <f>VLOOKUP(A155,'[1]TỔNG HỢP'!$A:$N,14,0)</f>
        <v>0</v>
      </c>
      <c r="E155" s="97">
        <f>SUMIF('NHẬP HÀNG'!$D:$D,A155,'NHẬP HÀNG'!$H:$H)</f>
        <v>0</v>
      </c>
      <c r="F155" s="97">
        <f>SUMIF('NHẬP HÀNG'!D:D,A155,'NHẬP HÀNG'!I:I)</f>
        <v>0</v>
      </c>
      <c r="G155" s="97">
        <f>SUMIF('NHẬP HÀNG'!D:D,A155,'NHẬP HÀNG'!J:J)</f>
        <v>0</v>
      </c>
      <c r="H155" s="97">
        <f>SUMIF('NHẬP HÀNG'!D:D,A155,'NHẬP HÀNG'!K:K)</f>
        <v>0</v>
      </c>
      <c r="I155" s="97">
        <f>SUMIF('NHẬP HÀNG'!D:D,A155,'NHẬP HÀNG'!M:M)</f>
        <v>0</v>
      </c>
      <c r="J155" s="97">
        <f>SUMIF('NHẬP HÀNG'!D:D,A155,'NHẬP HÀNG'!N:N)</f>
        <v>0</v>
      </c>
      <c r="K155" s="97">
        <f>SUMIF('NHẬP HÀNG'!D:D,A155,'NHẬP HÀNG'!L:L)</f>
        <v>0</v>
      </c>
      <c r="L155" s="97">
        <f>SUMIF('XUẤT HÀNG'!D:D,A155,'XUẤT HÀNG'!G:G)</f>
        <v>0</v>
      </c>
      <c r="M155" s="97">
        <f>SUMIF('XUẤT HÀNG'!D:D,A155,'XUẤT HÀNG'!H:H)</f>
        <v>0</v>
      </c>
      <c r="N155" s="94">
        <f t="shared" si="15"/>
        <v>0</v>
      </c>
      <c r="O155" s="106"/>
      <c r="P155" s="107"/>
      <c r="Q155" s="109">
        <f t="shared" si="16"/>
        <v>0</v>
      </c>
      <c r="R155" s="48"/>
      <c r="S155" s="86" t="str">
        <f t="shared" si="17"/>
        <v>NOT OK</v>
      </c>
    </row>
    <row r="156" spans="1:19" s="85" customFormat="1" ht="33.75" customHeight="1" hidden="1">
      <c r="A156" s="39" t="s">
        <v>3840</v>
      </c>
      <c r="B156" s="98" t="str">
        <f>IF($A156="","",VLOOKUP($A156,'MÃ HH'!$A$1:$C$1875,2,0))</f>
        <v>LỰU RUBIBI 7</v>
      </c>
      <c r="C156" s="98" t="e">
        <f>IF($A156="","",VLOOKUP($A156,'MÃ HH'!$A$1:$C$215,3,0))</f>
        <v>#N/A</v>
      </c>
      <c r="D156" s="94">
        <f>VLOOKUP(A156,'[1]TỔNG HỢP'!$A:$N,14,0)</f>
        <v>0</v>
      </c>
      <c r="E156" s="97">
        <f>SUMIF('NHẬP HÀNG'!$D:$D,A156,'NHẬP HÀNG'!$H:$H)</f>
        <v>0</v>
      </c>
      <c r="F156" s="97">
        <f>SUMIF('NHẬP HÀNG'!D:D,A156,'NHẬP HÀNG'!I:I)</f>
        <v>0</v>
      </c>
      <c r="G156" s="97">
        <f>SUMIF('NHẬP HÀNG'!D:D,A156,'NHẬP HÀNG'!J:J)</f>
        <v>0</v>
      </c>
      <c r="H156" s="97">
        <f>SUMIF('NHẬP HÀNG'!D:D,A156,'NHẬP HÀNG'!K:K)</f>
        <v>0</v>
      </c>
      <c r="I156" s="97">
        <f>SUMIF('NHẬP HÀNG'!D:D,A156,'NHẬP HÀNG'!M:M)</f>
        <v>0</v>
      </c>
      <c r="J156" s="97">
        <f>SUMIF('NHẬP HÀNG'!D:D,A156,'NHẬP HÀNG'!N:N)</f>
        <v>0</v>
      </c>
      <c r="K156" s="97">
        <f>SUMIF('NHẬP HÀNG'!D:D,A156,'NHẬP HÀNG'!L:L)</f>
        <v>0</v>
      </c>
      <c r="L156" s="97">
        <f>SUMIF('XUẤT HÀNG'!D:D,A156,'XUẤT HÀNG'!G:G)</f>
        <v>0</v>
      </c>
      <c r="M156" s="97">
        <f>SUMIF('XUẤT HÀNG'!D:D,A156,'XUẤT HÀNG'!H:H)</f>
        <v>0</v>
      </c>
      <c r="N156" s="94">
        <f t="shared" si="15"/>
        <v>0</v>
      </c>
      <c r="O156" s="106"/>
      <c r="P156" s="107"/>
      <c r="Q156" s="109">
        <f t="shared" si="16"/>
        <v>0</v>
      </c>
      <c r="R156" s="48"/>
      <c r="S156" s="86" t="str">
        <f t="shared" si="17"/>
        <v>NOT OK</v>
      </c>
    </row>
    <row r="157" spans="1:19" s="85" customFormat="1" ht="33.75" customHeight="1" hidden="1">
      <c r="A157" s="118" t="s">
        <v>3834</v>
      </c>
      <c r="B157" s="98" t="str">
        <f>IF($A157="","",VLOOKUP($A157,'MÃ HH'!$A$1:$C$1874,2,0))</f>
        <v>LỰU RUBIBI 8</v>
      </c>
      <c r="C157" s="98" t="e">
        <f>IF($A157="","",VLOOKUP($A157,'MÃ HH'!$A$1:$C$215,3,0))</f>
        <v>#N/A</v>
      </c>
      <c r="D157" s="94">
        <f>VLOOKUP(A157,'[1]TỔNG HỢP'!$A:$N,14,0)</f>
        <v>0</v>
      </c>
      <c r="E157" s="97">
        <f>SUMIF('NHẬP HÀNG'!$D:$D,A157,'NHẬP HÀNG'!$H:$H)</f>
        <v>0</v>
      </c>
      <c r="F157" s="97">
        <f>SUMIF('NHẬP HÀNG'!D:D,A157,'NHẬP HÀNG'!I:I)</f>
        <v>0</v>
      </c>
      <c r="G157" s="97">
        <f>SUMIF('NHẬP HÀNG'!D:D,A157,'NHẬP HÀNG'!J:J)</f>
        <v>0</v>
      </c>
      <c r="H157" s="97">
        <f>SUMIF('NHẬP HÀNG'!D:D,A157,'NHẬP HÀNG'!K:K)</f>
        <v>0</v>
      </c>
      <c r="I157" s="97">
        <f>SUMIF('NHẬP HÀNG'!D:D,A157,'NHẬP HÀNG'!M:M)</f>
        <v>0</v>
      </c>
      <c r="J157" s="97">
        <f>SUMIF('NHẬP HÀNG'!D:D,A157,'NHẬP HÀNG'!N:N)</f>
        <v>0</v>
      </c>
      <c r="K157" s="97">
        <f>SUMIF('NHẬP HÀNG'!D:D,A157,'NHẬP HÀNG'!L:L)</f>
        <v>0</v>
      </c>
      <c r="L157" s="97">
        <f>SUMIF('XUẤT HÀNG'!D:D,A157,'XUẤT HÀNG'!G:G)</f>
        <v>0</v>
      </c>
      <c r="M157" s="97">
        <f>SUMIF('XUẤT HÀNG'!D:D,A157,'XUẤT HÀNG'!H:H)</f>
        <v>0</v>
      </c>
      <c r="N157" s="94">
        <f t="shared" si="15"/>
        <v>0</v>
      </c>
      <c r="O157" s="106"/>
      <c r="P157" s="107"/>
      <c r="Q157" s="109">
        <f t="shared" si="16"/>
        <v>0</v>
      </c>
      <c r="R157" s="48"/>
      <c r="S157" s="86" t="str">
        <f t="shared" si="20" ref="S157:S176">IF(ABS(D157)+ABS(E157)+ABS(F157)+ABS(J157)+ABS(L157)+ABS(O157)+ABS(P157)+ABS(M157)+ABS(N157)+ABS(Q157)=0,"NOT OK","OK")</f>
        <v>NOT OK</v>
      </c>
    </row>
    <row r="158" spans="1:19" s="85" customFormat="1" ht="33.75" customHeight="1" hidden="1">
      <c r="A158" s="41" t="s">
        <v>3370</v>
      </c>
      <c r="B158" s="98" t="str">
        <f>IF($A158="","",VLOOKUP($A158,'MÃ HH'!$A$1:$C$215,2,0))</f>
        <v>LỰU SIZE 8</v>
      </c>
      <c r="C158" s="98" t="str">
        <f>IF($A158="","",VLOOKUP($A158,'MÃ HH'!$A$1:$C$215,3,0))</f>
        <v>Thùng</v>
      </c>
      <c r="D158" s="94">
        <f>VLOOKUP(A158,'[1]TỔNG HỢP'!$A:$N,14,0)</f>
        <v>0</v>
      </c>
      <c r="E158" s="97">
        <f>SUMIF('NHẬP HÀNG'!$D:$D,A158,'NHẬP HÀNG'!$H:$H)</f>
        <v>0</v>
      </c>
      <c r="F158" s="97">
        <f>SUMIF('NHẬP HÀNG'!D:D,A158,'NHẬP HÀNG'!I:I)</f>
        <v>0</v>
      </c>
      <c r="G158" s="97">
        <f>SUMIF('NHẬP HÀNG'!D:D,A158,'NHẬP HÀNG'!J:J)</f>
        <v>0</v>
      </c>
      <c r="H158" s="97">
        <f>SUMIF('NHẬP HÀNG'!D:D,A158,'NHẬP HÀNG'!K:K)</f>
        <v>0</v>
      </c>
      <c r="I158" s="97">
        <f>SUMIF('NHẬP HÀNG'!D:D,A158,'NHẬP HÀNG'!M:M)</f>
        <v>0</v>
      </c>
      <c r="J158" s="97">
        <f>SUMIF('NHẬP HÀNG'!D:D,A158,'NHẬP HÀNG'!N:N)</f>
        <v>0</v>
      </c>
      <c r="K158" s="97">
        <f>SUMIF('NHẬP HÀNG'!D:D,A158,'NHẬP HÀNG'!L:L)</f>
        <v>0</v>
      </c>
      <c r="L158" s="97">
        <f>SUMIF('XUẤT HÀNG'!D:D,A158,'XUẤT HÀNG'!G:G)</f>
        <v>0</v>
      </c>
      <c r="M158" s="97">
        <f>SUMIF('XUẤT HÀNG'!D:D,A158,'XUẤT HÀNG'!H:H)</f>
        <v>0</v>
      </c>
      <c r="N158" s="94">
        <f t="shared" si="21" ref="N158:N176">D158+E158+F158+G158+H158+I158++J158-L158-M158+K158</f>
        <v>0</v>
      </c>
      <c r="O158" s="106"/>
      <c r="P158" s="107"/>
      <c r="Q158" s="109">
        <f t="shared" si="22" ref="Q158:Q176">+N158-O158-P158</f>
        <v>0</v>
      </c>
      <c r="R158" s="48"/>
      <c r="S158" s="86" t="str">
        <f t="shared" si="20"/>
        <v>NOT OK</v>
      </c>
    </row>
    <row r="159" spans="1:19" s="85" customFormat="1" ht="33.75" customHeight="1" hidden="1">
      <c r="A159" s="41" t="s">
        <v>3372</v>
      </c>
      <c r="B159" s="98" t="str">
        <f>IF($A159="","",VLOOKUP($A159,'MÃ HH'!$A$1:$C$215,2,0))</f>
        <v>LỰU SIZE 9</v>
      </c>
      <c r="C159" s="98" t="str">
        <f>IF($A159="","",VLOOKUP($A159,'MÃ HH'!$A$1:$C$215,3,0))</f>
        <v>Thùng</v>
      </c>
      <c r="D159" s="94">
        <f>VLOOKUP(A159,'[1]TỔNG HỢP'!$A:$N,14,0)</f>
        <v>0</v>
      </c>
      <c r="E159" s="97">
        <f>SUMIF('NHẬP HÀNG'!$D:$D,A159,'NHẬP HÀNG'!$H:$H)</f>
        <v>0</v>
      </c>
      <c r="F159" s="97">
        <f>SUMIF('NHẬP HÀNG'!D:D,A159,'NHẬP HÀNG'!I:I)</f>
        <v>0</v>
      </c>
      <c r="G159" s="97">
        <f>SUMIF('NHẬP HÀNG'!D:D,A159,'NHẬP HÀNG'!J:J)</f>
        <v>0</v>
      </c>
      <c r="H159" s="97">
        <f>SUMIF('NHẬP HÀNG'!D:D,A159,'NHẬP HÀNG'!K:K)</f>
        <v>0</v>
      </c>
      <c r="I159" s="97">
        <f>SUMIF('NHẬP HÀNG'!D:D,A159,'NHẬP HÀNG'!M:M)</f>
        <v>0</v>
      </c>
      <c r="J159" s="97">
        <f>SUMIF('NHẬP HÀNG'!D:D,A159,'NHẬP HÀNG'!N:N)</f>
        <v>0</v>
      </c>
      <c r="K159" s="97">
        <f>SUMIF('NHẬP HÀNG'!D:D,A159,'NHẬP HÀNG'!L:L)</f>
        <v>0</v>
      </c>
      <c r="L159" s="97">
        <f>SUMIF('XUẤT HÀNG'!D:D,A159,'XUẤT HÀNG'!G:G)</f>
        <v>0</v>
      </c>
      <c r="M159" s="97">
        <f>SUMIF('XUẤT HÀNG'!D:D,A159,'XUẤT HÀNG'!H:H)</f>
        <v>0</v>
      </c>
      <c r="N159" s="94">
        <f t="shared" si="21"/>
        <v>0</v>
      </c>
      <c r="O159" s="106"/>
      <c r="P159" s="107"/>
      <c r="Q159" s="109">
        <f t="shared" si="22"/>
        <v>0</v>
      </c>
      <c r="R159" s="48"/>
      <c r="S159" s="86" t="str">
        <f t="shared" si="20"/>
        <v>NOT OK</v>
      </c>
    </row>
    <row r="160" spans="1:19" s="85" customFormat="1" ht="33.75" customHeight="1" hidden="1">
      <c r="A160" s="39" t="s">
        <v>3936</v>
      </c>
      <c r="B160" s="98" t="str">
        <f>IF($A160="","",VLOOKUP($A160,'MÃ HH'!$A$1:$C$1879,2,0))</f>
        <v>LỰU SIZE 11</v>
      </c>
      <c r="C160" s="98" t="e">
        <f>IF($A160="","",VLOOKUP($A160,'MÃ HH'!$A$1:$C$215,3,0))</f>
        <v>#N/A</v>
      </c>
      <c r="D160" s="94">
        <f>VLOOKUP(A160,'[1]TỔNG HỢP'!$A:$N,14,0)</f>
        <v>0</v>
      </c>
      <c r="E160" s="97">
        <f>SUMIF('NHẬP HÀNG'!$D:$D,A160,'NHẬP HÀNG'!$H:$H)</f>
        <v>0</v>
      </c>
      <c r="F160" s="97">
        <f>SUMIF('NHẬP HÀNG'!D:D,A160,'NHẬP HÀNG'!I:I)</f>
        <v>0</v>
      </c>
      <c r="G160" s="97">
        <f>SUMIF('NHẬP HÀNG'!D:D,A160,'NHẬP HÀNG'!J:J)</f>
        <v>0</v>
      </c>
      <c r="H160" s="97">
        <f>SUMIF('NHẬP HÀNG'!D:D,A160,'NHẬP HÀNG'!K:K)</f>
        <v>0</v>
      </c>
      <c r="I160" s="97">
        <f>SUMIF('NHẬP HÀNG'!D:D,A160,'NHẬP HÀNG'!M:M)</f>
        <v>0</v>
      </c>
      <c r="J160" s="97">
        <f>SUMIF('NHẬP HÀNG'!D:D,A160,'NHẬP HÀNG'!N:N)</f>
        <v>0</v>
      </c>
      <c r="K160" s="97">
        <f>SUMIF('NHẬP HÀNG'!D:D,A160,'NHẬP HÀNG'!L:L)</f>
        <v>0</v>
      </c>
      <c r="L160" s="97">
        <f>SUMIF('XUẤT HÀNG'!D:D,A160,'XUẤT HÀNG'!G:G)</f>
        <v>0</v>
      </c>
      <c r="M160" s="97">
        <f>SUMIF('XUẤT HÀNG'!D:D,A160,'XUẤT HÀNG'!H:H)</f>
        <v>0</v>
      </c>
      <c r="N160" s="94">
        <f t="shared" si="21"/>
        <v>0</v>
      </c>
      <c r="O160" s="106"/>
      <c r="P160" s="107"/>
      <c r="Q160" s="109">
        <f t="shared" si="22"/>
        <v>0</v>
      </c>
      <c r="R160" s="48"/>
      <c r="S160" s="86" t="str">
        <f t="shared" si="20"/>
        <v>NOT OK</v>
      </c>
    </row>
    <row r="161" spans="1:19" s="85" customFormat="1" ht="33.75" customHeight="1" hidden="1">
      <c r="A161" s="41" t="s">
        <v>3778</v>
      </c>
      <c r="B161" s="98" t="str">
        <f>IF($A161="","",VLOOKUP($A161,'MÃ HH'!$A$1:$C$1873,2,0))</f>
        <v>LỰU SIZE 10</v>
      </c>
      <c r="C161" s="98" t="e">
        <f>IF($A161="","",VLOOKUP($A161,'MÃ HH'!$A$1:$C$215,3,0))</f>
        <v>#N/A</v>
      </c>
      <c r="D161" s="94">
        <f>VLOOKUP(A161,'[1]TỔNG HỢP'!$A:$N,14,0)</f>
        <v>-123</v>
      </c>
      <c r="E161" s="97">
        <f>SUMIF('NHẬP HÀNG'!$D:$D,A161,'NHẬP HÀNG'!$H:$H)</f>
        <v>0</v>
      </c>
      <c r="F161" s="97">
        <f>SUMIF('NHẬP HÀNG'!D:D,A161,'NHẬP HÀNG'!I:I)</f>
        <v>0</v>
      </c>
      <c r="G161" s="97">
        <f>SUMIF('NHẬP HÀNG'!D:D,A161,'NHẬP HÀNG'!J:J)</f>
        <v>0</v>
      </c>
      <c r="H161" s="97">
        <f>SUMIF('NHẬP HÀNG'!D:D,A161,'NHẬP HÀNG'!K:K)</f>
        <v>0</v>
      </c>
      <c r="I161" s="97">
        <f>SUMIF('NHẬP HÀNG'!D:D,A161,'NHẬP HÀNG'!M:M)</f>
        <v>0</v>
      </c>
      <c r="J161" s="97">
        <f>SUMIF('NHẬP HÀNG'!D:D,A161,'NHẬP HÀNG'!N:N)</f>
        <v>0</v>
      </c>
      <c r="K161" s="97">
        <f>SUMIF('NHẬP HÀNG'!D:D,A161,'NHẬP HÀNG'!L:L)</f>
        <v>0</v>
      </c>
      <c r="L161" s="97">
        <f>SUMIF('XUẤT HÀNG'!D:D,A161,'XUẤT HÀNG'!G:G)</f>
        <v>0</v>
      </c>
      <c r="M161" s="97">
        <f>SUMIF('XUẤT HÀNG'!D:D,A161,'XUẤT HÀNG'!H:H)</f>
        <v>0</v>
      </c>
      <c r="N161" s="94">
        <f t="shared" si="21"/>
        <v>-123</v>
      </c>
      <c r="O161" s="106"/>
      <c r="P161" s="107"/>
      <c r="Q161" s="110">
        <f t="shared" si="22"/>
        <v>-123</v>
      </c>
      <c r="R161" s="205" t="s">
        <v>4746</v>
      </c>
      <c r="S161" s="86" t="str">
        <f t="shared" si="20"/>
        <v>OK</v>
      </c>
    </row>
    <row r="162" spans="1:19" s="85" customFormat="1" ht="33.75" customHeight="1" hidden="1">
      <c r="A162" s="41" t="s">
        <v>3374</v>
      </c>
      <c r="B162" s="98" t="str">
        <f>IF($A162="","",VLOOKUP($A162,'MÃ HH'!$A$1:$C$215,2,0))</f>
        <v>LỰU SIZE 12</v>
      </c>
      <c r="C162" s="98" t="str">
        <f>IF($A162="","",VLOOKUP($A162,'MÃ HH'!$A$1:$C$215,3,0))</f>
        <v>Thùng</v>
      </c>
      <c r="D162" s="94">
        <f>VLOOKUP(A162,'[1]TỔNG HỢP'!$A:$N,14,0)</f>
        <v>0</v>
      </c>
      <c r="E162" s="97">
        <f>SUMIF('NHẬP HÀNG'!$D:$D,A162,'NHẬP HÀNG'!$H:$H)</f>
        <v>0</v>
      </c>
      <c r="F162" s="97">
        <f>SUMIF('NHẬP HÀNG'!D:D,A162,'NHẬP HÀNG'!I:I)</f>
        <v>0</v>
      </c>
      <c r="G162" s="97">
        <f>SUMIF('NHẬP HÀNG'!D:D,A162,'NHẬP HÀNG'!J:J)</f>
        <v>0</v>
      </c>
      <c r="H162" s="97">
        <f>SUMIF('NHẬP HÀNG'!D:D,A162,'NHẬP HÀNG'!K:K)</f>
        <v>0</v>
      </c>
      <c r="I162" s="97">
        <f>SUMIF('NHẬP HÀNG'!D:D,A162,'NHẬP HÀNG'!M:M)</f>
        <v>0</v>
      </c>
      <c r="J162" s="97">
        <f>SUMIF('NHẬP HÀNG'!D:D,A162,'NHẬP HÀNG'!N:N)</f>
        <v>0</v>
      </c>
      <c r="K162" s="97">
        <f>SUMIF('NHẬP HÀNG'!D:D,A162,'NHẬP HÀNG'!L:L)</f>
        <v>0</v>
      </c>
      <c r="L162" s="97">
        <f>SUMIF('XUẤT HÀNG'!D:D,A162,'XUẤT HÀNG'!G:G)</f>
        <v>0</v>
      </c>
      <c r="M162" s="97">
        <f>SUMIF('XUẤT HÀNG'!D:D,A162,'XUẤT HÀNG'!H:H)</f>
        <v>0</v>
      </c>
      <c r="N162" s="94">
        <f t="shared" si="21"/>
        <v>0</v>
      </c>
      <c r="O162" s="106"/>
      <c r="P162" s="107"/>
      <c r="Q162" s="119">
        <f t="shared" si="22"/>
        <v>0</v>
      </c>
      <c r="R162" s="205"/>
      <c r="S162" s="86" t="str">
        <f t="shared" si="20"/>
        <v>NOT OK</v>
      </c>
    </row>
    <row r="163" spans="1:19" s="85" customFormat="1" ht="33.75" customHeight="1" hidden="1">
      <c r="A163" s="41" t="s">
        <v>3376</v>
      </c>
      <c r="B163" s="98" t="str">
        <f>IF($A163="","",VLOOKUP($A163,'MÃ HH'!$A$1:$C$215,2,0))</f>
        <v>LỰU SIZE 6</v>
      </c>
      <c r="C163" s="98" t="str">
        <f>IF($A163="","",VLOOKUP($A163,'MÃ HH'!$A$1:$C$215,3,0))</f>
        <v>Thùng</v>
      </c>
      <c r="D163" s="94">
        <f>VLOOKUP(A163,'[1]TỔNG HỢP'!$A:$N,14,0)</f>
        <v>0</v>
      </c>
      <c r="E163" s="97">
        <f>SUMIF('NHẬP HÀNG'!$D:$D,A163,'NHẬP HÀNG'!$H:$H)</f>
        <v>0</v>
      </c>
      <c r="F163" s="97">
        <f>SUMIF('NHẬP HÀNG'!D:D,A163,'NHẬP HÀNG'!I:I)</f>
        <v>0</v>
      </c>
      <c r="G163" s="97">
        <f>SUMIF('NHẬP HÀNG'!D:D,A163,'NHẬP HÀNG'!J:J)</f>
        <v>0</v>
      </c>
      <c r="H163" s="97">
        <f>SUMIF('NHẬP HÀNG'!D:D,A163,'NHẬP HÀNG'!K:K)</f>
        <v>0</v>
      </c>
      <c r="I163" s="97">
        <f>SUMIF('NHẬP HÀNG'!D:D,A163,'NHẬP HÀNG'!M:M)</f>
        <v>0</v>
      </c>
      <c r="J163" s="97">
        <f>SUMIF('NHẬP HÀNG'!D:D,A163,'NHẬP HÀNG'!N:N)</f>
        <v>0</v>
      </c>
      <c r="K163" s="97">
        <f>SUMIF('NHẬP HÀNG'!D:D,A163,'NHẬP HÀNG'!L:L)</f>
        <v>0</v>
      </c>
      <c r="L163" s="97">
        <f>SUMIF('XUẤT HÀNG'!D:D,A163,'XUẤT HÀNG'!G:G)</f>
        <v>0</v>
      </c>
      <c r="M163" s="97">
        <f>SUMIF('XUẤT HÀNG'!D:D,A163,'XUẤT HÀNG'!H:H)</f>
        <v>0</v>
      </c>
      <c r="N163" s="94">
        <f t="shared" si="21"/>
        <v>0</v>
      </c>
      <c r="O163" s="106"/>
      <c r="P163" s="107"/>
      <c r="Q163" s="109">
        <f t="shared" si="22"/>
        <v>0</v>
      </c>
      <c r="R163" s="216"/>
      <c r="S163" s="86" t="str">
        <f t="shared" si="20"/>
        <v>NOT OK</v>
      </c>
    </row>
    <row r="164" spans="1:19" s="85" customFormat="1" ht="33.75" customHeight="1" hidden="1">
      <c r="A164" s="41" t="s">
        <v>3378</v>
      </c>
      <c r="B164" s="98" t="str">
        <f>IF($A164="","",VLOOKUP($A164,'MÃ HH'!$A$1:$C$215,2,0))</f>
        <v>LỰU SIZE 7</v>
      </c>
      <c r="C164" s="98" t="str">
        <f>IF($A164="","",VLOOKUP($A164,'MÃ HH'!$A$1:$C$215,3,0))</f>
        <v>Thùng</v>
      </c>
      <c r="D164" s="94">
        <f>VLOOKUP(A164,'[1]TỔNG HỢP'!$A:$N,14,0)</f>
        <v>0</v>
      </c>
      <c r="E164" s="97">
        <f>SUMIF('NHẬP HÀNG'!$D:$D,A164,'NHẬP HÀNG'!$H:$H)</f>
        <v>0</v>
      </c>
      <c r="F164" s="97">
        <f>SUMIF('NHẬP HÀNG'!D:D,A164,'NHẬP HÀNG'!I:I)</f>
        <v>0</v>
      </c>
      <c r="G164" s="97">
        <f>SUMIF('NHẬP HÀNG'!D:D,A164,'NHẬP HÀNG'!J:J)</f>
        <v>0</v>
      </c>
      <c r="H164" s="97">
        <f>SUMIF('NHẬP HÀNG'!D:D,A164,'NHẬP HÀNG'!K:K)</f>
        <v>0</v>
      </c>
      <c r="I164" s="97">
        <f>SUMIF('NHẬP HÀNG'!D:D,A164,'NHẬP HÀNG'!M:M)</f>
        <v>0</v>
      </c>
      <c r="J164" s="97">
        <f>SUMIF('NHẬP HÀNG'!D:D,A164,'NHẬP HÀNG'!N:N)</f>
        <v>0</v>
      </c>
      <c r="K164" s="97">
        <f>SUMIF('NHẬP HÀNG'!D:D,A164,'NHẬP HÀNG'!L:L)</f>
        <v>0</v>
      </c>
      <c r="L164" s="97">
        <f>SUMIF('XUẤT HÀNG'!D:D,A164,'XUẤT HÀNG'!G:G)</f>
        <v>0</v>
      </c>
      <c r="M164" s="97">
        <f>SUMIF('XUẤT HÀNG'!D:D,A164,'XUẤT HÀNG'!H:H)</f>
        <v>0</v>
      </c>
      <c r="N164" s="94">
        <f t="shared" si="21"/>
        <v>0</v>
      </c>
      <c r="O164" s="106"/>
      <c r="P164" s="107"/>
      <c r="Q164" s="109">
        <f t="shared" si="22"/>
        <v>0</v>
      </c>
      <c r="R164" s="216"/>
      <c r="S164" s="86" t="str">
        <f t="shared" si="20"/>
        <v>NOT OK</v>
      </c>
    </row>
    <row r="165" spans="1:19" s="85" customFormat="1" ht="31.9" customHeight="1" hidden="1">
      <c r="A165" s="25" t="s">
        <v>3938</v>
      </c>
      <c r="B165" s="98" t="str">
        <f>IF($A165="","",VLOOKUP($A165,'MÃ HH'!$A$1:$C$1879,2,0))</f>
        <v xml:space="preserve">LỰU LẪN SIZE </v>
      </c>
      <c r="C165" s="98" t="e">
        <f>IF($A165="","",VLOOKUP($A165,'MÃ HH'!$A$1:$C$215,3,0))</f>
        <v>#N/A</v>
      </c>
      <c r="D165" s="94">
        <f>VLOOKUP(A165,'[1]TỔNG HỢP'!$A:$N,14,0)</f>
        <v>123</v>
      </c>
      <c r="E165" s="97">
        <f>SUMIF('NHẬP HÀNG'!$D:$D,A165,'NHẬP HÀNG'!$H:$H)</f>
        <v>0</v>
      </c>
      <c r="F165" s="97">
        <f>SUMIF('NHẬP HÀNG'!D:D,A165,'NHẬP HÀNG'!I:I)</f>
        <v>0</v>
      </c>
      <c r="G165" s="97">
        <f>SUMIF('NHẬP HÀNG'!D:D,A165,'NHẬP HÀNG'!J:J)</f>
        <v>0</v>
      </c>
      <c r="H165" s="97">
        <f>SUMIF('NHẬP HÀNG'!D:D,A165,'NHẬP HÀNG'!K:K)</f>
        <v>0</v>
      </c>
      <c r="I165" s="97">
        <f>SUMIF('NHẬP HÀNG'!D:D,A165,'NHẬP HÀNG'!M:M)</f>
        <v>0</v>
      </c>
      <c r="J165" s="97">
        <f>SUMIF('NHẬP HÀNG'!D:D,A165,'NHẬP HÀNG'!N:N)</f>
        <v>0</v>
      </c>
      <c r="K165" s="97">
        <f>SUMIF('NHẬP HÀNG'!D:D,A165,'NHẬP HÀNG'!L:L)</f>
        <v>0</v>
      </c>
      <c r="L165" s="97">
        <f>SUMIF('XUẤT HÀNG'!D:D,A165,'XUẤT HÀNG'!G:G)</f>
        <v>0</v>
      </c>
      <c r="M165" s="97">
        <f>SUMIF('XUẤT HÀNG'!D:D,A165,'XUẤT HÀNG'!H:H)</f>
        <v>0</v>
      </c>
      <c r="N165" s="94">
        <f t="shared" si="21"/>
        <v>123</v>
      </c>
      <c r="O165" s="106"/>
      <c r="P165" s="107"/>
      <c r="Q165" s="119">
        <f t="shared" si="22"/>
        <v>123</v>
      </c>
      <c r="R165" s="205"/>
      <c r="S165" s="86" t="str">
        <f t="shared" si="20"/>
        <v>OK</v>
      </c>
    </row>
    <row r="166" spans="1:19" s="85" customFormat="1" ht="33.75" customHeight="1" hidden="1">
      <c r="A166" s="25" t="s">
        <v>3898</v>
      </c>
      <c r="B166" s="98" t="str">
        <f>IF($A166="","",VLOOKUP($A166,'MÃ HH'!$A$1:$C$1879,2,0))</f>
        <v>HỒNG DẺO HỘP 5KG</v>
      </c>
      <c r="C166" s="98" t="e">
        <f>IF($A166="","",VLOOKUP($A166,'MÃ HH'!$A$1:$C$215,3,0))</f>
        <v>#N/A</v>
      </c>
      <c r="D166" s="94">
        <f>VLOOKUP(A166,'[1]TỔNG HỢP'!$A:$N,14,0)</f>
        <v>0</v>
      </c>
      <c r="E166" s="97">
        <f>SUMIF('NHẬP HÀNG'!$D:$D,A166,'NHẬP HÀNG'!$H:$H)</f>
        <v>0</v>
      </c>
      <c r="F166" s="97">
        <f>SUMIF('NHẬP HÀNG'!D:D,A166,'NHẬP HÀNG'!I:I)</f>
        <v>0</v>
      </c>
      <c r="G166" s="97">
        <f>SUMIF('NHẬP HÀNG'!D:D,A166,'NHẬP HÀNG'!J:J)</f>
        <v>0</v>
      </c>
      <c r="H166" s="97">
        <f>SUMIF('NHẬP HÀNG'!D:D,A166,'NHẬP HÀNG'!K:K)</f>
        <v>0</v>
      </c>
      <c r="I166" s="97">
        <f>SUMIF('NHẬP HÀNG'!D:D,A166,'NHẬP HÀNG'!M:M)</f>
        <v>0</v>
      </c>
      <c r="J166" s="97">
        <f>SUMIF('NHẬP HÀNG'!D:D,A166,'NHẬP HÀNG'!N:N)</f>
        <v>0</v>
      </c>
      <c r="K166" s="97">
        <f>SUMIF('NHẬP HÀNG'!D:D,A166,'NHẬP HÀNG'!L:L)</f>
        <v>0</v>
      </c>
      <c r="L166" s="97">
        <f>SUMIF('XUẤT HÀNG'!D:D,A166,'XUẤT HÀNG'!G:G)</f>
        <v>0</v>
      </c>
      <c r="M166" s="97">
        <f>SUMIF('XUẤT HÀNG'!D:D,A166,'XUẤT HÀNG'!H:H)</f>
        <v>0</v>
      </c>
      <c r="N166" s="94">
        <f t="shared" si="21"/>
        <v>0</v>
      </c>
      <c r="O166" s="106"/>
      <c r="P166" s="107"/>
      <c r="Q166" s="109">
        <f t="shared" si="22"/>
        <v>0</v>
      </c>
      <c r="R166" s="48"/>
      <c r="S166" s="86" t="str">
        <f t="shared" si="20"/>
        <v>NOT OK</v>
      </c>
    </row>
    <row r="167" spans="1:19" s="85" customFormat="1" ht="33.75" customHeight="1" hidden="1">
      <c r="A167" s="39" t="s">
        <v>3926</v>
      </c>
      <c r="B167" s="98" t="str">
        <f>IF($A167="","",VLOOKUP($A167,'MÃ HH'!$A$1:$C$1879,2,0))</f>
        <v>ME 3</v>
      </c>
      <c r="C167" s="98" t="e">
        <f>IF($A167="","",VLOOKUP($A167,'MÃ HH'!$A$1:$C$215,3,0))</f>
        <v>#N/A</v>
      </c>
      <c r="D167" s="94">
        <f>VLOOKUP(A167,'[1]TỔNG HỢP'!$A:$N,14,0)</f>
        <v>0</v>
      </c>
      <c r="E167" s="97">
        <f>SUMIF('NHẬP HÀNG'!$D:$D,A167,'NHẬP HÀNG'!$H:$H)</f>
        <v>0</v>
      </c>
      <c r="F167" s="97">
        <f>SUMIF('NHẬP HÀNG'!D:D,A167,'NHẬP HÀNG'!I:I)</f>
        <v>0</v>
      </c>
      <c r="G167" s="97">
        <f>SUMIF('NHẬP HÀNG'!D:D,A167,'NHẬP HÀNG'!J:J)</f>
        <v>0</v>
      </c>
      <c r="H167" s="97">
        <f>SUMIF('NHẬP HÀNG'!D:D,A167,'NHẬP HÀNG'!K:K)</f>
        <v>0</v>
      </c>
      <c r="I167" s="97">
        <f>SUMIF('NHẬP HÀNG'!D:D,A167,'NHẬP HÀNG'!M:M)</f>
        <v>0</v>
      </c>
      <c r="J167" s="97">
        <f>SUMIF('NHẬP HÀNG'!D:D,A167,'NHẬP HÀNG'!N:N)</f>
        <v>0</v>
      </c>
      <c r="K167" s="97">
        <f>SUMIF('NHẬP HÀNG'!D:D,A167,'NHẬP HÀNG'!L:L)</f>
        <v>0</v>
      </c>
      <c r="L167" s="97">
        <f>SUMIF('XUẤT HÀNG'!D:D,A167,'XUẤT HÀNG'!G:G)</f>
        <v>0</v>
      </c>
      <c r="M167" s="97">
        <f>SUMIF('XUẤT HÀNG'!D:D,A167,'XUẤT HÀNG'!H:H)</f>
        <v>0</v>
      </c>
      <c r="N167" s="94">
        <f t="shared" si="21"/>
        <v>0</v>
      </c>
      <c r="O167" s="106"/>
      <c r="P167" s="107"/>
      <c r="Q167" s="109">
        <f t="shared" si="22"/>
        <v>0</v>
      </c>
      <c r="R167" s="48"/>
      <c r="S167" s="86" t="str">
        <f t="shared" si="20"/>
        <v>NOT OK</v>
      </c>
    </row>
    <row r="168" spans="1:19" s="85" customFormat="1" ht="33.75" customHeight="1" hidden="1">
      <c r="A168" s="39" t="s">
        <v>3928</v>
      </c>
      <c r="B168" s="98" t="str">
        <f>IF($A168="","",VLOOKUP($A168,'MÃ HH'!$A$1:$C$1879,2,0))</f>
        <v>ME A3</v>
      </c>
      <c r="C168" s="98" t="e">
        <f>IF($A168="","",VLOOKUP($A168,'MÃ HH'!$A$1:$C$215,3,0))</f>
        <v>#N/A</v>
      </c>
      <c r="D168" s="94">
        <f>VLOOKUP(A168,'[1]TỔNG HỢP'!$A:$N,14,0)</f>
        <v>0</v>
      </c>
      <c r="E168" s="97">
        <f>SUMIF('NHẬP HÀNG'!$D:$D,A168,'NHẬP HÀNG'!$H:$H)</f>
        <v>0</v>
      </c>
      <c r="F168" s="97">
        <f>SUMIF('NHẬP HÀNG'!D:D,A168,'NHẬP HÀNG'!I:I)</f>
        <v>0</v>
      </c>
      <c r="G168" s="97">
        <f>SUMIF('NHẬP HÀNG'!D:D,A168,'NHẬP HÀNG'!J:J)</f>
        <v>0</v>
      </c>
      <c r="H168" s="97">
        <f>SUMIF('NHẬP HÀNG'!D:D,A168,'NHẬP HÀNG'!K:K)</f>
        <v>0</v>
      </c>
      <c r="I168" s="97">
        <f>SUMIF('NHẬP HÀNG'!D:D,A168,'NHẬP HÀNG'!M:M)</f>
        <v>0</v>
      </c>
      <c r="J168" s="97">
        <f>SUMIF('NHẬP HÀNG'!D:D,A168,'NHẬP HÀNG'!N:N)</f>
        <v>0</v>
      </c>
      <c r="K168" s="97">
        <f>SUMIF('NHẬP HÀNG'!D:D,A168,'NHẬP HÀNG'!L:L)</f>
        <v>0</v>
      </c>
      <c r="L168" s="97">
        <f>SUMIF('XUẤT HÀNG'!D:D,A168,'XUẤT HÀNG'!G:G)</f>
        <v>0</v>
      </c>
      <c r="M168" s="97">
        <f>SUMIF('XUẤT HÀNG'!D:D,A168,'XUẤT HÀNG'!H:H)</f>
        <v>0</v>
      </c>
      <c r="N168" s="94">
        <f t="shared" si="21"/>
        <v>0</v>
      </c>
      <c r="O168" s="106"/>
      <c r="P168" s="107"/>
      <c r="Q168" s="109">
        <f t="shared" si="22"/>
        <v>0</v>
      </c>
      <c r="R168" s="48"/>
      <c r="S168" s="86" t="str">
        <f t="shared" si="20"/>
        <v>NOT OK</v>
      </c>
    </row>
    <row r="169" spans="1:19" s="85" customFormat="1" ht="33.75" customHeight="1" hidden="1">
      <c r="A169" s="25" t="s">
        <v>4353</v>
      </c>
      <c r="B169" s="98" t="str">
        <f>IF($A169="","",VLOOKUP($A169,'MÃ HH'!$A$1:$C$1879,2,0))</f>
        <v xml:space="preserve">NHO CÀNH THOMPSON A </v>
      </c>
      <c r="C169" s="98" t="e">
        <f>IF($A169="","",VLOOKUP($A169,'MÃ HH'!$A$1:$C$215,3,0))</f>
        <v>#N/A</v>
      </c>
      <c r="D169" s="94">
        <f>VLOOKUP(A169,'[1]TỔNG HỢP'!$A:$N,14,0)</f>
        <v>0</v>
      </c>
      <c r="E169" s="97">
        <f>SUMIF('NHẬP HÀNG'!$D:$D,A169,'NHẬP HÀNG'!$H:$H)</f>
        <v>0</v>
      </c>
      <c r="F169" s="97">
        <f>SUMIF('NHẬP HÀNG'!D:D,A169,'NHẬP HÀNG'!I:I)</f>
        <v>0</v>
      </c>
      <c r="G169" s="97">
        <f>SUMIF('NHẬP HÀNG'!D:D,A169,'NHẬP HÀNG'!J:J)</f>
        <v>0</v>
      </c>
      <c r="H169" s="97">
        <f>SUMIF('NHẬP HÀNG'!D:D,A169,'NHẬP HÀNG'!K:K)</f>
        <v>0</v>
      </c>
      <c r="I169" s="97">
        <f>SUMIF('NHẬP HÀNG'!D:D,A169,'NHẬP HÀNG'!M:M)</f>
        <v>0</v>
      </c>
      <c r="J169" s="97">
        <f>SUMIF('NHẬP HÀNG'!D:D,A169,'NHẬP HÀNG'!N:N)</f>
        <v>0</v>
      </c>
      <c r="K169" s="97">
        <f>SUMIF('NHẬP HÀNG'!D:D,A169,'NHẬP HÀNG'!L:L)</f>
        <v>0</v>
      </c>
      <c r="L169" s="97">
        <f>SUMIF('XUẤT HÀNG'!D:D,A169,'XUẤT HÀNG'!G:G)</f>
        <v>0</v>
      </c>
      <c r="M169" s="97">
        <f>SUMIF('XUẤT HÀNG'!D:D,A169,'XUẤT HÀNG'!H:H)</f>
        <v>0</v>
      </c>
      <c r="N169" s="94">
        <f t="shared" si="21"/>
        <v>0</v>
      </c>
      <c r="O169" s="106"/>
      <c r="P169" s="107"/>
      <c r="Q169" s="109">
        <f t="shared" si="22"/>
        <v>0</v>
      </c>
      <c r="R169" s="48"/>
      <c r="S169" s="86" t="str">
        <f t="shared" si="20"/>
        <v>NOT OK</v>
      </c>
    </row>
    <row r="170" spans="1:19" s="85" customFormat="1" ht="33.75" customHeight="1" hidden="1">
      <c r="A170" s="25" t="s">
        <v>4355</v>
      </c>
      <c r="B170" s="98" t="str">
        <f>IF($A170="","",VLOOKUP($A170,'MÃ HH'!$A$1:$C$1879,2,0))</f>
        <v>NHO CÀNH THOMPSON B</v>
      </c>
      <c r="C170" s="98" t="e">
        <f>IF($A170="","",VLOOKUP($A170,'MÃ HH'!$A$1:$C$215,3,0))</f>
        <v>#N/A</v>
      </c>
      <c r="D170" s="94">
        <f>VLOOKUP(A170,'[1]TỔNG HỢP'!$A:$N,14,0)</f>
        <v>0</v>
      </c>
      <c r="E170" s="97">
        <f>SUMIF('NHẬP HÀNG'!$D:$D,A170,'NHẬP HÀNG'!$H:$H)</f>
        <v>0</v>
      </c>
      <c r="F170" s="97">
        <f>SUMIF('NHẬP HÀNG'!D:D,A170,'NHẬP HÀNG'!I:I)</f>
        <v>0</v>
      </c>
      <c r="G170" s="97">
        <f>SUMIF('NHẬP HÀNG'!D:D,A170,'NHẬP HÀNG'!J:J)</f>
        <v>0</v>
      </c>
      <c r="H170" s="97">
        <f>SUMIF('NHẬP HÀNG'!D:D,A170,'NHẬP HÀNG'!K:K)</f>
        <v>0</v>
      </c>
      <c r="I170" s="97">
        <f>SUMIF('NHẬP HÀNG'!D:D,A170,'NHẬP HÀNG'!M:M)</f>
        <v>0</v>
      </c>
      <c r="J170" s="97">
        <f>SUMIF('NHẬP HÀNG'!D:D,A170,'NHẬP HÀNG'!N:N)</f>
        <v>0</v>
      </c>
      <c r="K170" s="97">
        <f>SUMIF('NHẬP HÀNG'!D:D,A170,'NHẬP HÀNG'!L:L)</f>
        <v>0</v>
      </c>
      <c r="L170" s="97">
        <f>SUMIF('XUẤT HÀNG'!D:D,A170,'XUẤT HÀNG'!G:G)</f>
        <v>0</v>
      </c>
      <c r="M170" s="97">
        <f>SUMIF('XUẤT HÀNG'!D:D,A170,'XUẤT HÀNG'!H:H)</f>
        <v>0</v>
      </c>
      <c r="N170" s="94">
        <f t="shared" si="21"/>
        <v>0</v>
      </c>
      <c r="O170" s="106"/>
      <c r="P170" s="107"/>
      <c r="Q170" s="109">
        <f t="shared" si="22"/>
        <v>0</v>
      </c>
      <c r="R170" s="48"/>
      <c r="S170" s="86" t="str">
        <f t="shared" si="20"/>
        <v>NOT OK</v>
      </c>
    </row>
    <row r="171" spans="1:19" s="85" customFormat="1" ht="33.75" customHeight="1" hidden="1">
      <c r="A171" s="25" t="s">
        <v>4357</v>
      </c>
      <c r="B171" s="98" t="str">
        <f>IF($A171="","",VLOOKUP($A171,'MÃ HH'!$A$1:$C$1879,2,0))</f>
        <v>NHO CUỐNG</v>
      </c>
      <c r="C171" s="98" t="e">
        <f>IF($A171="","",VLOOKUP($A171,'MÃ HH'!$A$1:$C$215,3,0))</f>
        <v>#N/A</v>
      </c>
      <c r="D171" s="94">
        <f>VLOOKUP(A171,'[1]TỔNG HỢP'!$A:$N,14,0)</f>
        <v>0</v>
      </c>
      <c r="E171" s="97">
        <f>SUMIF('NHẬP HÀNG'!$D:$D,A171,'NHẬP HÀNG'!$H:$H)</f>
        <v>0</v>
      </c>
      <c r="F171" s="97">
        <f>SUMIF('NHẬP HÀNG'!D:D,A171,'NHẬP HÀNG'!I:I)</f>
        <v>0</v>
      </c>
      <c r="G171" s="97">
        <f>SUMIF('NHẬP HÀNG'!D:D,A171,'NHẬP HÀNG'!J:J)</f>
        <v>0</v>
      </c>
      <c r="H171" s="97">
        <f>SUMIF('NHẬP HÀNG'!D:D,A171,'NHẬP HÀNG'!K:K)</f>
        <v>0</v>
      </c>
      <c r="I171" s="97">
        <f>SUMIF('NHẬP HÀNG'!D:D,A171,'NHẬP HÀNG'!M:M)</f>
        <v>0</v>
      </c>
      <c r="J171" s="97">
        <f>SUMIF('NHẬP HÀNG'!D:D,A171,'NHẬP HÀNG'!N:N)</f>
        <v>0</v>
      </c>
      <c r="K171" s="97">
        <f>SUMIF('NHẬP HÀNG'!D:D,A171,'NHẬP HÀNG'!L:L)</f>
        <v>0</v>
      </c>
      <c r="L171" s="97">
        <f>SUMIF('XUẤT HÀNG'!D:D,A171,'XUẤT HÀNG'!G:G)</f>
        <v>0</v>
      </c>
      <c r="M171" s="97">
        <f>SUMIF('XUẤT HÀNG'!D:D,A171,'XUẤT HÀNG'!H:H)</f>
        <v>0</v>
      </c>
      <c r="N171" s="94">
        <f t="shared" si="21"/>
        <v>0</v>
      </c>
      <c r="O171" s="106"/>
      <c r="P171" s="107"/>
      <c r="Q171" s="109">
        <f t="shared" si="22"/>
        <v>0</v>
      </c>
      <c r="R171" s="48"/>
      <c r="S171" s="86" t="str">
        <f t="shared" si="20"/>
        <v>NOT OK</v>
      </c>
    </row>
    <row r="172" spans="1:19" s="85" customFormat="1" ht="33.75" customHeight="1" hidden="1">
      <c r="A172" s="25" t="s">
        <v>3978</v>
      </c>
      <c r="B172" s="98" t="str">
        <f>IF($A172="","",VLOOKUP($A172,'MÃ HH'!$A$1:$C$1879,2,0))</f>
        <v xml:space="preserve">NHO KHÔ CÀNH GRAPES LOẠI 1 </v>
      </c>
      <c r="C172" s="98" t="e">
        <f>IF($A172="","",VLOOKUP($A172,'MÃ HH'!$A$1:$C$215,3,0))</f>
        <v>#N/A</v>
      </c>
      <c r="D172" s="94">
        <f>VLOOKUP(A172,'[1]TỔNG HỢP'!$A:$N,14,0)</f>
        <v>9</v>
      </c>
      <c r="E172" s="97">
        <f>SUMIF('NHẬP HÀNG'!$D:$D,A172,'NHẬP HÀNG'!$H:$H)</f>
        <v>0</v>
      </c>
      <c r="F172" s="97">
        <f>SUMIF('NHẬP HÀNG'!D:D,A172,'NHẬP HÀNG'!I:I)</f>
        <v>0</v>
      </c>
      <c r="G172" s="97">
        <f>SUMIF('NHẬP HÀNG'!D:D,A172,'NHẬP HÀNG'!J:J)</f>
        <v>0</v>
      </c>
      <c r="H172" s="97">
        <f>SUMIF('NHẬP HÀNG'!D:D,A172,'NHẬP HÀNG'!K:K)</f>
        <v>0</v>
      </c>
      <c r="I172" s="97">
        <f>SUMIF('NHẬP HÀNG'!D:D,A172,'NHẬP HÀNG'!M:M)</f>
        <v>0</v>
      </c>
      <c r="J172" s="97">
        <f>SUMIF('NHẬP HÀNG'!D:D,A172,'NHẬP HÀNG'!N:N)</f>
        <v>0</v>
      </c>
      <c r="K172" s="97">
        <f>SUMIF('NHẬP HÀNG'!D:D,A172,'NHẬP HÀNG'!L:L)</f>
        <v>0</v>
      </c>
      <c r="L172" s="97">
        <f>SUMIF('XUẤT HÀNG'!D:D,A172,'XUẤT HÀNG'!G:G)</f>
        <v>0</v>
      </c>
      <c r="M172" s="97">
        <f>SUMIF('XUẤT HÀNG'!D:D,A172,'XUẤT HÀNG'!H:H)</f>
        <v>0</v>
      </c>
      <c r="N172" s="94">
        <f t="shared" si="21"/>
        <v>9</v>
      </c>
      <c r="O172" s="106">
        <v>9</v>
      </c>
      <c r="P172" s="107"/>
      <c r="Q172" s="109">
        <f t="shared" si="22"/>
        <v>0</v>
      </c>
      <c r="R172" s="48"/>
      <c r="S172" s="86" t="str">
        <f t="shared" si="20"/>
        <v>OK</v>
      </c>
    </row>
    <row r="173" spans="1:19" s="85" customFormat="1" ht="33.75" customHeight="1" hidden="1">
      <c r="A173" s="25" t="s">
        <v>3980</v>
      </c>
      <c r="B173" s="98" t="str">
        <f>IF($A173="","",VLOOKUP($A173,'MÃ HH'!$A$1:$C$1879,2,0))</f>
        <v>NHO KHÔ CÀNH GRAPES LOẠI 2</v>
      </c>
      <c r="C173" s="98" t="e">
        <f>IF($A173="","",VLOOKUP($A173,'MÃ HH'!$A$1:$C$215,3,0))</f>
        <v>#N/A</v>
      </c>
      <c r="D173" s="94">
        <f>VLOOKUP(A173,'[1]TỔNG HỢP'!$A:$N,14,0)</f>
        <v>0</v>
      </c>
      <c r="E173" s="97">
        <f>SUMIF('NHẬP HÀNG'!$D:$D,A173,'NHẬP HÀNG'!$H:$H)</f>
        <v>0</v>
      </c>
      <c r="F173" s="97">
        <f>SUMIF('NHẬP HÀNG'!D:D,A173,'NHẬP HÀNG'!I:I)</f>
        <v>0</v>
      </c>
      <c r="G173" s="97">
        <f>SUMIF('NHẬP HÀNG'!D:D,A173,'NHẬP HÀNG'!J:J)</f>
        <v>0</v>
      </c>
      <c r="H173" s="97">
        <f>SUMIF('NHẬP HÀNG'!D:D,A173,'NHẬP HÀNG'!K:K)</f>
        <v>0</v>
      </c>
      <c r="I173" s="97">
        <f>SUMIF('NHẬP HÀNG'!D:D,A173,'NHẬP HÀNG'!M:M)</f>
        <v>0</v>
      </c>
      <c r="J173" s="97">
        <f>SUMIF('NHẬP HÀNG'!D:D,A173,'NHẬP HÀNG'!N:N)</f>
        <v>0</v>
      </c>
      <c r="K173" s="97">
        <f>SUMIF('NHẬP HÀNG'!D:D,A173,'NHẬP HÀNG'!L:L)</f>
        <v>0</v>
      </c>
      <c r="L173" s="97">
        <f>SUMIF('XUẤT HÀNG'!D:D,A173,'XUẤT HÀNG'!G:G)</f>
        <v>0</v>
      </c>
      <c r="M173" s="97">
        <f>SUMIF('XUẤT HÀNG'!D:D,A173,'XUẤT HÀNG'!H:H)</f>
        <v>0</v>
      </c>
      <c r="N173" s="94">
        <f t="shared" si="21"/>
        <v>0</v>
      </c>
      <c r="O173" s="106"/>
      <c r="P173" s="107"/>
      <c r="Q173" s="109">
        <f t="shared" si="22"/>
        <v>0</v>
      </c>
      <c r="R173" s="48"/>
      <c r="S173" s="86" t="str">
        <f t="shared" si="20"/>
        <v>NOT OK</v>
      </c>
    </row>
    <row r="174" spans="1:19" s="85" customFormat="1" ht="33.75" customHeight="1" hidden="1">
      <c r="A174" s="25" t="s">
        <v>4682</v>
      </c>
      <c r="B174" s="98" t="str">
        <f>IF($A174="","",VLOOKUP($A174,'MÃ HH'!$A$1:$C$1879,2,0))</f>
        <v>NHO ĐEN NP FRESHWORLD XL -4.5KG</v>
      </c>
      <c r="C174" s="98" t="e">
        <f>IF($A174="","",VLOOKUP($A174,'MÃ HH'!$A$1:$C$215,3,0))</f>
        <v>#N/A</v>
      </c>
      <c r="D174" s="94">
        <f>VLOOKUP(A174,'[1]TỔNG HỢP'!$A:$N,14,0)</f>
        <v>2</v>
      </c>
      <c r="E174" s="97">
        <f>SUMIF('NHẬP HÀNG'!$D:$D,A174,'NHẬP HÀNG'!$H:$H)</f>
        <v>0</v>
      </c>
      <c r="F174" s="97">
        <f>SUMIF('NHẬP HÀNG'!D:D,A174,'NHẬP HÀNG'!I:I)</f>
        <v>0</v>
      </c>
      <c r="G174" s="97">
        <f>SUMIF('NHẬP HÀNG'!D:D,A174,'NHẬP HÀNG'!J:J)</f>
        <v>0</v>
      </c>
      <c r="H174" s="97">
        <f>SUMIF('NHẬP HÀNG'!D:D,A174,'NHẬP HÀNG'!K:K)</f>
        <v>0</v>
      </c>
      <c r="I174" s="97">
        <f>SUMIF('NHẬP HÀNG'!D:D,A174,'NHẬP HÀNG'!M:M)</f>
        <v>0</v>
      </c>
      <c r="J174" s="97">
        <f>SUMIF('NHẬP HÀNG'!D:D,A174,'NHẬP HÀNG'!N:N)</f>
        <v>0</v>
      </c>
      <c r="K174" s="97">
        <f>SUMIF('NHẬP HÀNG'!D:D,A174,'NHẬP HÀNG'!L:L)</f>
        <v>0</v>
      </c>
      <c r="L174" s="97">
        <f>SUMIF('XUẤT HÀNG'!D:D,A174,'XUẤT HÀNG'!G:G)</f>
        <v>0</v>
      </c>
      <c r="M174" s="97">
        <f>SUMIF('XUẤT HÀNG'!D:D,A174,'XUẤT HÀNG'!H:H)</f>
        <v>0</v>
      </c>
      <c r="N174" s="94">
        <f t="shared" si="21"/>
        <v>2</v>
      </c>
      <c r="O174" s="106"/>
      <c r="P174" s="107"/>
      <c r="Q174" s="110">
        <f t="shared" si="22"/>
        <v>2</v>
      </c>
      <c r="R174" s="111" t="s">
        <v>4778</v>
      </c>
      <c r="S174" s="86" t="str">
        <f t="shared" si="20"/>
        <v>OK</v>
      </c>
    </row>
    <row r="175" spans="1:19" s="85" customFormat="1" ht="33.75" customHeight="1" hidden="1">
      <c r="A175" s="25" t="s">
        <v>4678</v>
      </c>
      <c r="B175" s="98" t="str">
        <f>IF($A175="","",VLOOKUP($A175,'MÃ HH'!$A$1:$C$1879,2,0))</f>
        <v>NHO ĐEN NP ASV XXL - 4.5KG</v>
      </c>
      <c r="C175" s="98" t="e">
        <f>IF($A175="","",VLOOKUP($A175,'MÃ HH'!$A$1:$C$215,3,0))</f>
        <v>#N/A</v>
      </c>
      <c r="D175" s="94">
        <f>VLOOKUP(A175,'[1]TỔNG HỢP'!$A:$N,14,0)</f>
        <v>0</v>
      </c>
      <c r="E175" s="97">
        <f>SUMIF('NHẬP HÀNG'!$D:$D,A175,'NHẬP HÀNG'!$H:$H)</f>
        <v>0</v>
      </c>
      <c r="F175" s="97">
        <f>SUMIF('NHẬP HÀNG'!D:D,A175,'NHẬP HÀNG'!I:I)</f>
        <v>0</v>
      </c>
      <c r="G175" s="97">
        <f>SUMIF('NHẬP HÀNG'!D:D,A175,'NHẬP HÀNG'!J:J)</f>
        <v>0</v>
      </c>
      <c r="H175" s="97">
        <f>SUMIF('NHẬP HÀNG'!D:D,A175,'NHẬP HÀNG'!K:K)</f>
        <v>0</v>
      </c>
      <c r="I175" s="97">
        <f>SUMIF('NHẬP HÀNG'!D:D,A175,'NHẬP HÀNG'!M:M)</f>
        <v>0</v>
      </c>
      <c r="J175" s="97">
        <f>SUMIF('NHẬP HÀNG'!D:D,A175,'NHẬP HÀNG'!N:N)</f>
        <v>0</v>
      </c>
      <c r="K175" s="97">
        <f>SUMIF('NHẬP HÀNG'!D:D,A175,'NHẬP HÀNG'!L:L)</f>
        <v>0</v>
      </c>
      <c r="L175" s="97">
        <f>SUMIF('XUẤT HÀNG'!D:D,A175,'XUẤT HÀNG'!G:G)</f>
        <v>0</v>
      </c>
      <c r="M175" s="97">
        <f>SUMIF('XUẤT HÀNG'!D:D,A175,'XUẤT HÀNG'!H:H)</f>
        <v>0</v>
      </c>
      <c r="N175" s="94">
        <f t="shared" si="21"/>
        <v>0</v>
      </c>
      <c r="O175" s="106"/>
      <c r="P175" s="107"/>
      <c r="Q175" s="109">
        <f t="shared" si="22"/>
        <v>0</v>
      </c>
      <c r="R175" s="48" t="s">
        <v>4779</v>
      </c>
      <c r="S175" s="86" t="str">
        <f t="shared" si="20"/>
        <v>NOT OK</v>
      </c>
    </row>
    <row r="176" spans="1:19" s="85" customFormat="1" ht="33.75" customHeight="1" hidden="1">
      <c r="A176" s="25" t="s">
        <v>4720</v>
      </c>
      <c r="B176" s="98" t="str">
        <f>IF($A176="","",VLOOKUP($A176,'MÃ HH'!$A$1:$C$1879,2,0))</f>
        <v>NHO ĐEN NP ASV XL - 4.5KG</v>
      </c>
      <c r="C176" s="98" t="e">
        <f>IF($A176="","",VLOOKUP($A176,'MÃ HH'!$A$1:$C$215,3,0))</f>
        <v>#N/A</v>
      </c>
      <c r="D176" s="94">
        <v>0</v>
      </c>
      <c r="E176" s="97">
        <f>SUMIF('NHẬP HÀNG'!$D:$D,A176,'NHẬP HÀNG'!$H:$H)</f>
        <v>0</v>
      </c>
      <c r="F176" s="97">
        <f>SUMIF('NHẬP HÀNG'!D:D,A176,'NHẬP HÀNG'!I:I)</f>
        <v>0</v>
      </c>
      <c r="G176" s="97">
        <f>SUMIF('NHẬP HÀNG'!D:D,A176,'NHẬP HÀNG'!J:J)</f>
        <v>0</v>
      </c>
      <c r="H176" s="97">
        <f>SUMIF('NHẬP HÀNG'!D:D,A176,'NHẬP HÀNG'!K:K)</f>
        <v>0</v>
      </c>
      <c r="I176" s="97">
        <f>SUMIF('NHẬP HÀNG'!D:D,A176,'NHẬP HÀNG'!M:M)</f>
        <v>0</v>
      </c>
      <c r="J176" s="97">
        <f>SUMIF('NHẬP HÀNG'!D:D,A176,'NHẬP HÀNG'!N:N)</f>
        <v>0</v>
      </c>
      <c r="K176" s="97">
        <f>SUMIF('NHẬP HÀNG'!D:D,A176,'NHẬP HÀNG'!L:L)</f>
        <v>0</v>
      </c>
      <c r="L176" s="97">
        <f>SUMIF('XUẤT HÀNG'!D:D,A176,'XUẤT HÀNG'!G:G)</f>
        <v>0</v>
      </c>
      <c r="M176" s="97">
        <f>SUMIF('XUẤT HÀNG'!D:D,A176,'XUẤT HÀNG'!H:H)</f>
        <v>0</v>
      </c>
      <c r="N176" s="94">
        <f t="shared" si="21"/>
        <v>0</v>
      </c>
      <c r="O176" s="106">
        <v>18</v>
      </c>
      <c r="P176" s="107"/>
      <c r="Q176" s="109">
        <f t="shared" si="22"/>
        <v>-18</v>
      </c>
      <c r="R176" s="48" t="s">
        <v>4779</v>
      </c>
      <c r="S176" s="86" t="str">
        <f t="shared" si="20"/>
        <v>OK</v>
      </c>
    </row>
    <row r="177" spans="1:19" s="85" customFormat="1" ht="33.75" customHeight="1" hidden="1">
      <c r="A177" s="25" t="s">
        <v>4688</v>
      </c>
      <c r="B177" s="98" t="str">
        <f>IF($A177="","",VLOOKUP($A177,'MÃ HH'!$A$1:$C$1879,2,0))</f>
        <v>NHO ĐEN NP FRUIT 2U XL - 4.5KG</v>
      </c>
      <c r="C177" s="98" t="e">
        <f>IF($A177="","",VLOOKUP($A177,'MÃ HH'!$A$1:$C$215,3,0))</f>
        <v>#N/A</v>
      </c>
      <c r="D177" s="94">
        <f>VLOOKUP(A177,'[1]TỔNG HỢP'!$A:$N,14,0)</f>
        <v>10</v>
      </c>
      <c r="E177" s="97">
        <f>SUMIF('NHẬP HÀNG'!$D:$D,A177,'NHẬP HÀNG'!$H:$H)</f>
        <v>17</v>
      </c>
      <c r="F177" s="97">
        <f>SUMIF('NHẬP HÀNG'!D:D,A177,'NHẬP HÀNG'!I:I)</f>
        <v>0</v>
      </c>
      <c r="G177" s="97">
        <f>SUMIF('NHẬP HÀNG'!D:D,A177,'NHẬP HÀNG'!J:J)</f>
        <v>0</v>
      </c>
      <c r="H177" s="97">
        <f>SUMIF('NHẬP HÀNG'!D:D,A177,'NHẬP HÀNG'!K:K)</f>
        <v>0</v>
      </c>
      <c r="I177" s="97">
        <f>SUMIF('NHẬP HÀNG'!D:D,A177,'NHẬP HÀNG'!M:M)</f>
        <v>0</v>
      </c>
      <c r="J177" s="97">
        <f>SUMIF('NHẬP HÀNG'!D:D,A177,'NHẬP HÀNG'!N:N)</f>
        <v>49</v>
      </c>
      <c r="K177" s="97">
        <f>SUMIF('NHẬP HÀNG'!D:D,A177,'NHẬP HÀNG'!L:L)</f>
        <v>0</v>
      </c>
      <c r="L177" s="97">
        <f>SUMIF('XUẤT HÀNG'!D:D,A177,'XUẤT HÀNG'!G:G)</f>
        <v>66</v>
      </c>
      <c r="M177" s="97">
        <f>SUMIF('XUẤT HÀNG'!D:D,A177,'XUẤT HÀNG'!H:H)</f>
        <v>0</v>
      </c>
      <c r="N177" s="94">
        <f t="shared" si="23" ref="N177:N180">D177+E177+F177+G177+H177+I177++J177-L177-M177+K177</f>
        <v>10</v>
      </c>
      <c r="O177" s="106">
        <f>8+4+3</f>
        <v>15</v>
      </c>
      <c r="P177" s="107"/>
      <c r="Q177" s="109">
        <f t="shared" si="24" ref="Q177:Q180">+N177-O177-P177</f>
        <v>-5</v>
      </c>
      <c r="R177" s="48" t="s">
        <v>4780</v>
      </c>
      <c r="S177" s="86" t="str">
        <f t="shared" si="25" ref="S177:S180">IF(ABS(D177)+ABS(E177)+ABS(F177)+ABS(J177)+ABS(L177)+ABS(O177)+ABS(P177)+ABS(M177)+ABS(N177)+ABS(Q177)=0,"NOT OK","OK")</f>
        <v>OK</v>
      </c>
    </row>
    <row r="178" spans="1:19" s="85" customFormat="1" ht="33.75" customHeight="1" hidden="1">
      <c r="A178" s="25" t="s">
        <v>4724</v>
      </c>
      <c r="B178" s="98" t="str">
        <f>IF($A178="","",VLOOKUP($A178,'MÃ HH'!$A$1:$C$1879,2,0))</f>
        <v>NHO ĐEN NP FRUIT 4U XL - 4.5 KG</v>
      </c>
      <c r="C178" s="98" t="e">
        <f>IF($A178="","",VLOOKUP($A178,'MÃ HH'!$A$1:$C$215,3,0))</f>
        <v>#N/A</v>
      </c>
      <c r="D178" s="94">
        <v>0</v>
      </c>
      <c r="E178" s="97">
        <f>SUMIF('NHẬP HÀNG'!$D:$D,A178,'NHẬP HÀNG'!$H:$H)</f>
        <v>62</v>
      </c>
      <c r="F178" s="97">
        <f>SUMIF('NHẬP HÀNG'!D:D,A178,'NHẬP HÀNG'!I:I)</f>
        <v>0</v>
      </c>
      <c r="G178" s="97">
        <f>SUMIF('NHẬP HÀNG'!D:D,A178,'NHẬP HÀNG'!J:J)</f>
        <v>0</v>
      </c>
      <c r="H178" s="97">
        <f>SUMIF('NHẬP HÀNG'!D:D,A178,'NHẬP HÀNG'!K:K)</f>
        <v>0</v>
      </c>
      <c r="I178" s="97">
        <f>SUMIF('NHẬP HÀNG'!D:D,A178,'NHẬP HÀNG'!M:M)</f>
        <v>0</v>
      </c>
      <c r="J178" s="97">
        <f>SUMIF('NHẬP HÀNG'!D:D,A178,'NHẬP HÀNG'!N:N)</f>
        <v>0</v>
      </c>
      <c r="K178" s="97">
        <f>SUMIF('NHẬP HÀNG'!D:D,A178,'NHẬP HÀNG'!L:L)</f>
        <v>0</v>
      </c>
      <c r="L178" s="97">
        <f>SUMIF('XUẤT HÀNG'!D:D,A178,'XUẤT HÀNG'!G:G)</f>
        <v>52</v>
      </c>
      <c r="M178" s="97">
        <f>SUMIF('XUẤT HÀNG'!D:D,A178,'XUẤT HÀNG'!H:H)</f>
        <v>0</v>
      </c>
      <c r="N178" s="94">
        <f t="shared" si="23"/>
        <v>10</v>
      </c>
      <c r="O178" s="106">
        <v>10</v>
      </c>
      <c r="P178" s="107"/>
      <c r="Q178" s="109">
        <f t="shared" si="24"/>
        <v>0</v>
      </c>
      <c r="R178" s="48"/>
      <c r="S178" s="86" t="str">
        <f t="shared" si="25"/>
        <v>OK</v>
      </c>
    </row>
    <row r="179" spans="1:19" s="85" customFormat="1" ht="33.75" customHeight="1" hidden="1">
      <c r="A179" s="25" t="s">
        <v>4726</v>
      </c>
      <c r="B179" s="98" t="str">
        <f>IF($A179="","",VLOOKUP($A179,'MÃ HH'!$A$1:$C$1879,2,0))</f>
        <v>NHO ĐEN NP TWEESPRUIT XL - 4.5KG</v>
      </c>
      <c r="C179" s="98" t="e">
        <f>IF($A179="","",VLOOKUP($A179,'MÃ HH'!$A$1:$C$215,3,0))</f>
        <v>#N/A</v>
      </c>
      <c r="D179" s="94">
        <v>0</v>
      </c>
      <c r="E179" s="97">
        <f>SUMIF('NHẬP HÀNG'!$D:$D,A179,'NHẬP HÀNG'!$H:$H)</f>
        <v>1630</v>
      </c>
      <c r="F179" s="97">
        <f>SUMIF('NHẬP HÀNG'!D:D,A179,'NHẬP HÀNG'!I:I)</f>
        <v>0</v>
      </c>
      <c r="G179" s="97">
        <f>SUMIF('NHẬP HÀNG'!D:D,A179,'NHẬP HÀNG'!J:J)</f>
        <v>0</v>
      </c>
      <c r="H179" s="97">
        <f>SUMIF('NHẬP HÀNG'!D:D,A179,'NHẬP HÀNG'!K:K)</f>
        <v>0</v>
      </c>
      <c r="I179" s="97">
        <f>SUMIF('NHẬP HÀNG'!D:D,A179,'NHẬP HÀNG'!M:M)</f>
        <v>0</v>
      </c>
      <c r="J179" s="97">
        <f>SUMIF('NHẬP HÀNG'!D:D,A179,'NHẬP HÀNG'!N:N)</f>
        <v>0</v>
      </c>
      <c r="K179" s="97">
        <f>SUMIF('NHẬP HÀNG'!D:D,A179,'NHẬP HÀNG'!L:L)</f>
        <v>0</v>
      </c>
      <c r="L179" s="97">
        <f>SUMIF('XUẤT HÀNG'!D:D,A179,'XUẤT HÀNG'!G:G)</f>
        <v>1624</v>
      </c>
      <c r="M179" s="97">
        <f>SUMIF('XUẤT HÀNG'!D:D,A179,'XUẤT HÀNG'!H:H)</f>
        <v>0</v>
      </c>
      <c r="N179" s="94">
        <f t="shared" si="23"/>
        <v>6</v>
      </c>
      <c r="O179" s="106">
        <v>4</v>
      </c>
      <c r="P179" s="107"/>
      <c r="Q179" s="109">
        <f t="shared" si="24"/>
        <v>2</v>
      </c>
      <c r="R179" s="48"/>
      <c r="S179" s="86" t="str">
        <f t="shared" si="25"/>
        <v>OK</v>
      </c>
    </row>
    <row r="180" spans="1:19" s="85" customFormat="1" ht="33.6" customHeight="1" hidden="1">
      <c r="A180" s="25" t="s">
        <v>3902</v>
      </c>
      <c r="B180" s="98" t="str">
        <f>IF($A180="","",VLOOKUP($A180,'MÃ HH'!$A$1:$C$1879,2,0))</f>
        <v>NHO ĐEN BRAVANTE 8.6KG</v>
      </c>
      <c r="C180" s="98" t="e">
        <f>IF($A180="","",VLOOKUP($A180,'MÃ HH'!$A$1:$C$215,3,0))</f>
        <v>#N/A</v>
      </c>
      <c r="D180" s="94">
        <f>VLOOKUP(A180,'[1]TỔNG HỢP'!$A:$N,14,0)</f>
        <v>0</v>
      </c>
      <c r="E180" s="97">
        <f>SUMIF('NHẬP HÀNG'!$D:$D,A180,'NHẬP HÀNG'!$H:$H)</f>
        <v>0</v>
      </c>
      <c r="F180" s="97">
        <f>SUMIF('NHẬP HÀNG'!D:D,A180,'NHẬP HÀNG'!I:I)</f>
        <v>0</v>
      </c>
      <c r="G180" s="97">
        <f>SUMIF('NHẬP HÀNG'!D:D,A180,'NHẬP HÀNG'!J:J)</f>
        <v>0</v>
      </c>
      <c r="H180" s="97">
        <f>SUMIF('NHẬP HÀNG'!D:D,A180,'NHẬP HÀNG'!K:K)</f>
        <v>0</v>
      </c>
      <c r="I180" s="97">
        <f>SUMIF('NHẬP HÀNG'!D:D,A180,'NHẬP HÀNG'!M:M)</f>
        <v>0</v>
      </c>
      <c r="J180" s="97">
        <f>SUMIF('NHẬP HÀNG'!D:D,A180,'NHẬP HÀNG'!N:N)</f>
        <v>0</v>
      </c>
      <c r="K180" s="97">
        <f>SUMIF('NHẬP HÀNG'!D:D,A180,'NHẬP HÀNG'!L:L)</f>
        <v>0</v>
      </c>
      <c r="L180" s="97">
        <f>SUMIF('XUẤT HÀNG'!D:D,A180,'XUẤT HÀNG'!G:G)</f>
        <v>0</v>
      </c>
      <c r="M180" s="97">
        <f>SUMIF('XUẤT HÀNG'!D:D,A180,'XUẤT HÀNG'!H:H)</f>
        <v>0</v>
      </c>
      <c r="N180" s="94">
        <f t="shared" si="23"/>
        <v>0</v>
      </c>
      <c r="O180" s="106"/>
      <c r="P180" s="107"/>
      <c r="Q180" s="109">
        <f t="shared" si="24"/>
        <v>0</v>
      </c>
      <c r="R180" s="48"/>
      <c r="S180" s="86" t="str">
        <f t="shared" si="25"/>
        <v>NOT OK</v>
      </c>
    </row>
    <row r="181" spans="1:19" s="85" customFormat="1" ht="33.6" customHeight="1" hidden="1">
      <c r="A181" s="25" t="s">
        <v>4690</v>
      </c>
      <c r="B181" s="98" t="str">
        <f>IF($A181="","",VLOOKUP($A181,'MÃ HH'!$A$1:$C$1879,2,0))</f>
        <v>NHO NGÓN TAY THE GRAP</v>
      </c>
      <c r="C181" s="98" t="e">
        <f>IF($A181="","",VLOOKUP($A181,'MÃ HH'!$A$1:$C$215,3,0))</f>
        <v>#N/A</v>
      </c>
      <c r="D181" s="94">
        <f>VLOOKUP(A181,'[1]TỔNG HỢP'!$A:$N,14,0)</f>
        <v>0</v>
      </c>
      <c r="E181" s="97">
        <f>SUMIF('NHẬP HÀNG'!$D:$D,A181,'NHẬP HÀNG'!$H:$H)</f>
        <v>0</v>
      </c>
      <c r="F181" s="97">
        <f>SUMIF('NHẬP HÀNG'!D:D,A181,'NHẬP HÀNG'!I:I)</f>
        <v>0</v>
      </c>
      <c r="G181" s="97">
        <f>SUMIF('NHẬP HÀNG'!D:D,A181,'NHẬP HÀNG'!J:J)</f>
        <v>0</v>
      </c>
      <c r="H181" s="97">
        <f>SUMIF('NHẬP HÀNG'!D:D,A181,'NHẬP HÀNG'!K:K)</f>
        <v>0</v>
      </c>
      <c r="I181" s="97">
        <f>SUMIF('NHẬP HÀNG'!D:D,A181,'NHẬP HÀNG'!M:M)</f>
        <v>0</v>
      </c>
      <c r="J181" s="97">
        <f>SUMIF('NHẬP HÀNG'!D:D,A181,'NHẬP HÀNG'!N:N)</f>
        <v>0</v>
      </c>
      <c r="K181" s="97">
        <f>SUMIF('NHẬP HÀNG'!D:D,A181,'NHẬP HÀNG'!L:L)</f>
        <v>0</v>
      </c>
      <c r="L181" s="97">
        <f>SUMIF('XUẤT HÀNG'!D:D,A181,'XUẤT HÀNG'!G:G)</f>
        <v>0</v>
      </c>
      <c r="M181" s="97">
        <f>SUMIF('XUẤT HÀNG'!D:D,A181,'XUẤT HÀNG'!H:H)</f>
        <v>0</v>
      </c>
      <c r="N181" s="94">
        <f t="shared" si="26" ref="N181:N182">D181+E181+F181+G181+H181+I181++J181-L181-M181+K181</f>
        <v>0</v>
      </c>
      <c r="O181" s="106"/>
      <c r="P181" s="107"/>
      <c r="Q181" s="109">
        <f t="shared" si="27" ref="Q181:Q182">+N181-O181-P181</f>
        <v>0</v>
      </c>
      <c r="R181" s="48"/>
      <c r="S181" s="86" t="str">
        <f t="shared" si="28" ref="S181:S182">IF(ABS(D181)+ABS(E181)+ABS(F181)+ABS(J181)+ABS(L181)+ABS(O181)+ABS(P181)+ABS(M181)+ABS(N181)+ABS(Q181)=0,"NOT OK","OK")</f>
        <v>NOT OK</v>
      </c>
    </row>
    <row r="182" spans="1:19" s="85" customFormat="1" ht="33.75" customHeight="1" hidden="1">
      <c r="A182" s="25" t="s">
        <v>4017</v>
      </c>
      <c r="B182" s="98" t="str">
        <f>IF($A182="","",VLOOKUP($A182,'MÃ HH'!$A$1:$C$1879,2,0))</f>
        <v>NHO ĐEN ROYALTY - 8.2KG</v>
      </c>
      <c r="C182" s="98" t="e">
        <f>IF($A182="","",VLOOKUP($A182,'MÃ HH'!$A$1:$C$215,3,0))</f>
        <v>#N/A</v>
      </c>
      <c r="D182" s="94">
        <f>VLOOKUP(A182,'[1]TỔNG HỢP'!$A:$N,14,0)</f>
        <v>0</v>
      </c>
      <c r="E182" s="97">
        <f>SUMIF('NHẬP HÀNG'!$D:$D,A182,'NHẬP HÀNG'!$H:$H)</f>
        <v>0</v>
      </c>
      <c r="F182" s="97">
        <f>SUMIF('NHẬP HÀNG'!D:D,A182,'NHẬP HÀNG'!I:I)</f>
        <v>0</v>
      </c>
      <c r="G182" s="97">
        <f>SUMIF('NHẬP HÀNG'!D:D,A182,'NHẬP HÀNG'!J:J)</f>
        <v>0</v>
      </c>
      <c r="H182" s="97">
        <f>SUMIF('NHẬP HÀNG'!D:D,A182,'NHẬP HÀNG'!K:K)</f>
        <v>0</v>
      </c>
      <c r="I182" s="97">
        <f>SUMIF('NHẬP HÀNG'!D:D,A182,'NHẬP HÀNG'!M:M)</f>
        <v>0</v>
      </c>
      <c r="J182" s="97">
        <f>SUMIF('NHẬP HÀNG'!D:D,A182,'NHẬP HÀNG'!N:N)</f>
        <v>0</v>
      </c>
      <c r="K182" s="97">
        <f>SUMIF('NHẬP HÀNG'!D:D,A182,'NHẬP HÀNG'!L:L)</f>
        <v>0</v>
      </c>
      <c r="L182" s="97">
        <f>SUMIF('XUẤT HÀNG'!D:D,A182,'XUẤT HÀNG'!G:G)</f>
        <v>0</v>
      </c>
      <c r="M182" s="97">
        <f>SUMIF('XUẤT HÀNG'!D:D,A182,'XUẤT HÀNG'!H:H)</f>
        <v>0</v>
      </c>
      <c r="N182" s="94">
        <f t="shared" si="26"/>
        <v>0</v>
      </c>
      <c r="O182" s="106"/>
      <c r="P182" s="107"/>
      <c r="Q182" s="109">
        <f t="shared" si="27"/>
        <v>0</v>
      </c>
      <c r="R182" s="48"/>
      <c r="S182" s="86" t="str">
        <f t="shared" si="28"/>
        <v>NOT OK</v>
      </c>
    </row>
    <row r="183" spans="1:19" s="85" customFormat="1" ht="33.75" customHeight="1" hidden="1">
      <c r="A183" s="25" t="s">
        <v>4650</v>
      </c>
      <c r="B183" s="98" t="str">
        <f>IF($A183="","",VLOOKUP($A183,'MÃ HH'!$A$1:$C$1879,2,0))</f>
        <v>NHO ĐEN NP DOLE XL - 4.5KG</v>
      </c>
      <c r="C183" s="98" t="e">
        <f>IF($A183="","",VLOOKUP($A183,'MÃ HH'!$A$1:$C$215,3,0))</f>
        <v>#N/A</v>
      </c>
      <c r="D183" s="94">
        <f>VLOOKUP(A183,'[1]TỔNG HỢP'!$A:$N,14,0)</f>
        <v>13</v>
      </c>
      <c r="E183" s="97">
        <f>SUMIF('NHẬP HÀNG'!$D:$D,A183,'NHẬP HÀNG'!$H:$H)</f>
        <v>0</v>
      </c>
      <c r="F183" s="97">
        <f>SUMIF('NHẬP HÀNG'!D:D,A183,'NHẬP HÀNG'!I:I)</f>
        <v>0</v>
      </c>
      <c r="G183" s="97">
        <f>SUMIF('NHẬP HÀNG'!D:D,A183,'NHẬP HÀNG'!J:J)</f>
        <v>0</v>
      </c>
      <c r="H183" s="97">
        <f>SUMIF('NHẬP HÀNG'!D:D,A183,'NHẬP HÀNG'!K:K)</f>
        <v>0</v>
      </c>
      <c r="I183" s="97">
        <f>SUMIF('NHẬP HÀNG'!D:D,A183,'NHẬP HÀNG'!M:M)</f>
        <v>0</v>
      </c>
      <c r="J183" s="97">
        <f>SUMIF('NHẬP HÀNG'!D:D,A183,'NHẬP HÀNG'!N:N)</f>
        <v>0</v>
      </c>
      <c r="K183" s="97">
        <f>SUMIF('NHẬP HÀNG'!D:D,A183,'NHẬP HÀNG'!L:L)</f>
        <v>0</v>
      </c>
      <c r="L183" s="97">
        <f>SUMIF('XUẤT HÀNG'!D:D,A183,'XUẤT HÀNG'!G:G)</f>
        <v>3</v>
      </c>
      <c r="M183" s="97">
        <f>SUMIF('XUẤT HÀNG'!D:D,A183,'XUẤT HÀNG'!H:H)</f>
        <v>0</v>
      </c>
      <c r="N183" s="94">
        <f t="shared" si="29" ref="N183">D183+E183+F183+G183+H183+I183++J183-L183-M183+K183</f>
        <v>10</v>
      </c>
      <c r="O183" s="106"/>
      <c r="P183" s="107"/>
      <c r="Q183" s="110">
        <f t="shared" si="30" ref="Q183">+N183-O183-P183</f>
        <v>10</v>
      </c>
      <c r="R183" s="111" t="s">
        <v>4781</v>
      </c>
      <c r="S183" s="86" t="str">
        <f t="shared" si="31" ref="S183">IF(ABS(D183)+ABS(E183)+ABS(F183)+ABS(J183)+ABS(L183)+ABS(O183)+ABS(P183)+ABS(M183)+ABS(N183)+ABS(Q183)=0,"NOT OK","OK")</f>
        <v>OK</v>
      </c>
    </row>
    <row r="184" spans="1:19" s="85" customFormat="1" ht="33.75" customHeight="1" hidden="1">
      <c r="A184" s="25" t="s">
        <v>4532</v>
      </c>
      <c r="B184" s="98" t="str">
        <f>IF($A184="","",VLOOKUP($A184,'MÃ HH'!$A$1:$C$1879,2,0))</f>
        <v xml:space="preserve">NHO XANH NP CORE THÙNG ĐEN </v>
      </c>
      <c r="C184" s="98" t="e">
        <f>IF($A184="","",VLOOKUP($A184,'MÃ HH'!$A$1:$C$215,3,0))</f>
        <v>#N/A</v>
      </c>
      <c r="D184" s="94">
        <f>VLOOKUP(A184,'[1]TỔNG HỢP'!$A:$N,14,0)</f>
        <v>0</v>
      </c>
      <c r="E184" s="97">
        <f>SUMIF('NHẬP HÀNG'!$D:$D,A184,'NHẬP HÀNG'!$H:$H)</f>
        <v>0</v>
      </c>
      <c r="F184" s="97">
        <f>SUMIF('NHẬP HÀNG'!D:D,A184,'NHẬP HÀNG'!I:I)</f>
        <v>0</v>
      </c>
      <c r="G184" s="97">
        <f>SUMIF('NHẬP HÀNG'!D:D,A184,'NHẬP HÀNG'!J:J)</f>
        <v>0</v>
      </c>
      <c r="H184" s="97">
        <f>SUMIF('NHẬP HÀNG'!D:D,A184,'NHẬP HÀNG'!K:K)</f>
        <v>0</v>
      </c>
      <c r="I184" s="97">
        <f>SUMIF('NHẬP HÀNG'!D:D,A184,'NHẬP HÀNG'!M:M)</f>
        <v>0</v>
      </c>
      <c r="J184" s="97">
        <f>SUMIF('NHẬP HÀNG'!D:D,A184,'NHẬP HÀNG'!N:N)</f>
        <v>0</v>
      </c>
      <c r="K184" s="97">
        <f>SUMIF('NHẬP HÀNG'!D:D,A184,'NHẬP HÀNG'!L:L)</f>
        <v>0</v>
      </c>
      <c r="L184" s="97">
        <f>SUMIF('XUẤT HÀNG'!D:D,A184,'XUẤT HÀNG'!G:G)</f>
        <v>0</v>
      </c>
      <c r="M184" s="97">
        <f>SUMIF('XUẤT HÀNG'!D:D,A184,'XUẤT HÀNG'!H:H)</f>
        <v>0</v>
      </c>
      <c r="N184" s="94">
        <f t="shared" si="32" ref="N184:N187">D184+E184+F184+G184+H184+I184++J184-L184-M184+K184</f>
        <v>0</v>
      </c>
      <c r="O184" s="106"/>
      <c r="P184" s="107"/>
      <c r="Q184" s="109">
        <f t="shared" si="33" ref="Q184:Q187">+N184-O184-P184</f>
        <v>0</v>
      </c>
      <c r="R184" s="48"/>
      <c r="S184" s="86" t="str">
        <f t="shared" si="34" ref="S184:S187">IF(ABS(D184)+ABS(E184)+ABS(F184)+ABS(J184)+ABS(L184)+ABS(O184)+ABS(P184)+ABS(M184)+ABS(N184)+ABS(Q184)=0,"NOT OK","OK")</f>
        <v>NOT OK</v>
      </c>
    </row>
    <row r="185" spans="1:19" s="85" customFormat="1" ht="33.6" customHeight="1" hidden="1">
      <c r="A185" s="25" t="s">
        <v>4646</v>
      </c>
      <c r="B185" s="98" t="str">
        <f>IF($A185="","",VLOOKUP($A185,'MÃ HH'!$A$1:$C$1879,2,0))</f>
        <v>NHO ĐEN NP THÙNG HỒNG XL</v>
      </c>
      <c r="C185" s="98" t="e">
        <f>IF($A185="","",VLOOKUP($A185,'MÃ HH'!$A$1:$C$215,3,0))</f>
        <v>#N/A</v>
      </c>
      <c r="D185" s="94">
        <f>VLOOKUP(A185,'[1]TỔNG HỢP'!$A:$N,14,0)</f>
        <v>2</v>
      </c>
      <c r="E185" s="97">
        <f>SUMIF('NHẬP HÀNG'!$D:$D,A185,'NHẬP HÀNG'!$H:$H)</f>
        <v>0</v>
      </c>
      <c r="F185" s="97">
        <f>SUMIF('NHẬP HÀNG'!D:D,A185,'NHẬP HÀNG'!I:I)</f>
        <v>0</v>
      </c>
      <c r="G185" s="97">
        <f>SUMIF('NHẬP HÀNG'!D:D,A185,'NHẬP HÀNG'!J:J)</f>
        <v>0</v>
      </c>
      <c r="H185" s="97">
        <f>SUMIF('NHẬP HÀNG'!D:D,A185,'NHẬP HÀNG'!K:K)</f>
        <v>0</v>
      </c>
      <c r="I185" s="97">
        <f>SUMIF('NHẬP HÀNG'!D:D,A185,'NHẬP HÀNG'!M:M)</f>
        <v>0</v>
      </c>
      <c r="J185" s="97">
        <f>SUMIF('NHẬP HÀNG'!D:D,A185,'NHẬP HÀNG'!N:N)</f>
        <v>0</v>
      </c>
      <c r="K185" s="97">
        <f>SUMIF('NHẬP HÀNG'!D:D,A185,'NHẬP HÀNG'!L:L)</f>
        <v>0</v>
      </c>
      <c r="L185" s="97">
        <f>SUMIF('XUẤT HÀNG'!D:D,A185,'XUẤT HÀNG'!G:G)</f>
        <v>0</v>
      </c>
      <c r="M185" s="97">
        <f>SUMIF('XUẤT HÀNG'!D:D,A185,'XUẤT HÀNG'!H:H)</f>
        <v>0</v>
      </c>
      <c r="N185" s="94">
        <f t="shared" si="32"/>
        <v>2</v>
      </c>
      <c r="O185" s="106"/>
      <c r="P185" s="107"/>
      <c r="Q185" s="110">
        <f t="shared" si="33"/>
        <v>2</v>
      </c>
      <c r="R185" s="111" t="s">
        <v>4782</v>
      </c>
      <c r="S185" s="86" t="str">
        <f t="shared" si="34"/>
        <v>OK</v>
      </c>
    </row>
    <row r="186" spans="1:19" s="85" customFormat="1" ht="33.75" customHeight="1" hidden="1">
      <c r="A186" s="39" t="s">
        <v>4099</v>
      </c>
      <c r="B186" s="98" t="str">
        <f>IF($A186="","",VLOOKUP($A186,'MÃ HH'!$A$1:$C$1879,2,0))</f>
        <v>NHO ĐEN KIM CƯƠNG - 8.6KG</v>
      </c>
      <c r="C186" s="98" t="e">
        <f>IF($A186="","",VLOOKUP($A186,'MÃ HH'!$A$1:$C$215,3,0))</f>
        <v>#N/A</v>
      </c>
      <c r="D186" s="94">
        <f>VLOOKUP(A186,'[1]TỔNG HỢP'!$A:$N,14,0)</f>
        <v>0</v>
      </c>
      <c r="E186" s="97">
        <f>SUMIF('NHẬP HÀNG'!$D:$D,A186,'NHẬP HÀNG'!$H:$H)</f>
        <v>0</v>
      </c>
      <c r="F186" s="97">
        <f>SUMIF('NHẬP HÀNG'!D:D,A186,'NHẬP HÀNG'!I:I)</f>
        <v>0</v>
      </c>
      <c r="G186" s="97">
        <f>SUMIF('NHẬP HÀNG'!D:D,A186,'NHẬP HÀNG'!J:J)</f>
        <v>0</v>
      </c>
      <c r="H186" s="97">
        <f>SUMIF('NHẬP HÀNG'!D:D,A186,'NHẬP HÀNG'!K:K)</f>
        <v>0</v>
      </c>
      <c r="I186" s="97">
        <f>SUMIF('NHẬP HÀNG'!D:D,A186,'NHẬP HÀNG'!M:M)</f>
        <v>0</v>
      </c>
      <c r="J186" s="97">
        <f>SUMIF('NHẬP HÀNG'!D:D,A186,'NHẬP HÀNG'!N:N)</f>
        <v>0</v>
      </c>
      <c r="K186" s="97">
        <f>SUMIF('NHẬP HÀNG'!D:D,A186,'NHẬP HÀNG'!L:L)</f>
        <v>0</v>
      </c>
      <c r="L186" s="97">
        <f>SUMIF('XUẤT HÀNG'!D:D,A186,'XUẤT HÀNG'!G:G)</f>
        <v>0</v>
      </c>
      <c r="M186" s="97">
        <f>SUMIF('XUẤT HÀNG'!D:D,A186,'XUẤT HÀNG'!H:H)</f>
        <v>0</v>
      </c>
      <c r="N186" s="94">
        <f t="shared" si="32"/>
        <v>0</v>
      </c>
      <c r="O186" s="106"/>
      <c r="P186" s="107"/>
      <c r="Q186" s="109">
        <f t="shared" si="33"/>
        <v>0</v>
      </c>
      <c r="R186" s="48"/>
      <c r="S186" s="86" t="str">
        <f t="shared" si="34"/>
        <v>NOT OK</v>
      </c>
    </row>
    <row r="187" spans="1:19" s="85" customFormat="1" ht="33.75" customHeight="1" hidden="1">
      <c r="A187" s="39" t="s">
        <v>4125</v>
      </c>
      <c r="B187" s="98" t="str">
        <f>IF($A187="","",VLOOKUP($A187,'MÃ HH'!$A$1:$C$1879,2,0))</f>
        <v>NHO ĐEN  KIM CƯƠNG PREMIUM - 8.6KG</v>
      </c>
      <c r="C187" s="98" t="e">
        <f>IF($A187="","",VLOOKUP($A187,'MÃ HH'!$A$1:$C$215,3,0))</f>
        <v>#N/A</v>
      </c>
      <c r="D187" s="94">
        <f>VLOOKUP(A187,'[1]TỔNG HỢP'!$A:$N,14,0)</f>
        <v>0</v>
      </c>
      <c r="E187" s="97">
        <f>SUMIF('NHẬP HÀNG'!$D:$D,A187,'NHẬP HÀNG'!$H:$H)</f>
        <v>0</v>
      </c>
      <c r="F187" s="97">
        <f>SUMIF('NHẬP HÀNG'!D:D,A187,'NHẬP HÀNG'!I:I)</f>
        <v>0</v>
      </c>
      <c r="G187" s="97">
        <f>SUMIF('NHẬP HÀNG'!D:D,A187,'NHẬP HÀNG'!J:J)</f>
        <v>0</v>
      </c>
      <c r="H187" s="97">
        <f>SUMIF('NHẬP HÀNG'!D:D,A187,'NHẬP HÀNG'!K:K)</f>
        <v>0</v>
      </c>
      <c r="I187" s="97">
        <f>SUMIF('NHẬP HÀNG'!D:D,A187,'NHẬP HÀNG'!M:M)</f>
        <v>0</v>
      </c>
      <c r="J187" s="97">
        <f>SUMIF('NHẬP HÀNG'!D:D,A187,'NHẬP HÀNG'!N:N)</f>
        <v>0</v>
      </c>
      <c r="K187" s="97">
        <f>SUMIF('NHẬP HÀNG'!D:D,A187,'NHẬP HÀNG'!L:L)</f>
        <v>0</v>
      </c>
      <c r="L187" s="97">
        <f>SUMIF('XUẤT HÀNG'!D:D,A187,'XUẤT HÀNG'!G:G)</f>
        <v>0</v>
      </c>
      <c r="M187" s="97">
        <f>SUMIF('XUẤT HÀNG'!D:D,A187,'XUẤT HÀNG'!H:H)</f>
        <v>0</v>
      </c>
      <c r="N187" s="94">
        <f t="shared" si="32"/>
        <v>0</v>
      </c>
      <c r="O187" s="106"/>
      <c r="P187" s="107"/>
      <c r="Q187" s="113">
        <f t="shared" si="33"/>
        <v>0</v>
      </c>
      <c r="R187" s="114" t="s">
        <v>4783</v>
      </c>
      <c r="S187" s="86" t="str">
        <f t="shared" si="34"/>
        <v>NOT OK</v>
      </c>
    </row>
    <row r="188" spans="1:19" s="85" customFormat="1" ht="33.75" customHeight="1" hidden="1">
      <c r="A188" s="25" t="s">
        <v>4652</v>
      </c>
      <c r="B188" s="98" t="str">
        <f>IF($A188="","",VLOOKUP($A188,'MÃ HH'!$A$1:$C$1879,2,0))</f>
        <v>NHO XANH THE GRAPE XXL - 4.5KG</v>
      </c>
      <c r="C188" s="98" t="e">
        <f>IF($A188="","",VLOOKUP($A188,'MÃ HH'!$A$1:$C$215,3,0))</f>
        <v>#N/A</v>
      </c>
      <c r="D188" s="94">
        <f>VLOOKUP(A188,'[1]TỔNG HỢP'!$A:$N,14,0)</f>
        <v>-85</v>
      </c>
      <c r="E188" s="97">
        <f>SUMIF('NHẬP HÀNG'!$D:$D,A188,'NHẬP HÀNG'!$H:$H)</f>
        <v>0</v>
      </c>
      <c r="F188" s="97">
        <f>SUMIF('NHẬP HÀNG'!D:D,A188,'NHẬP HÀNG'!I:I)</f>
        <v>0</v>
      </c>
      <c r="G188" s="97">
        <f>SUMIF('NHẬP HÀNG'!D:D,A188,'NHẬP HÀNG'!J:J)</f>
        <v>0</v>
      </c>
      <c r="H188" s="97">
        <f>SUMIF('NHẬP HÀNG'!D:D,A188,'NHẬP HÀNG'!K:K)</f>
        <v>0</v>
      </c>
      <c r="I188" s="97">
        <f>SUMIF('NHẬP HÀNG'!D:D,A188,'NHẬP HÀNG'!M:M)</f>
        <v>0</v>
      </c>
      <c r="J188" s="97">
        <f>SUMIF('NHẬP HÀNG'!D:D,A188,'NHẬP HÀNG'!N:N)</f>
        <v>0</v>
      </c>
      <c r="K188" s="97">
        <f>SUMIF('NHẬP HÀNG'!D:D,A188,'NHẬP HÀNG'!L:L)</f>
        <v>0</v>
      </c>
      <c r="L188" s="97">
        <f>SUMIF('XUẤT HÀNG'!D:D,A188,'XUẤT HÀNG'!G:G)</f>
        <v>0</v>
      </c>
      <c r="M188" s="97">
        <f>SUMIF('XUẤT HÀNG'!D:D,A188,'XUẤT HÀNG'!H:H)</f>
        <v>0</v>
      </c>
      <c r="N188" s="94">
        <f t="shared" si="35" ref="N188:N191">D188+E188+F188+G188+H188+I188++J188-L188-M188+K188</f>
        <v>-85</v>
      </c>
      <c r="O188" s="106"/>
      <c r="P188" s="107"/>
      <c r="Q188" s="110">
        <f t="shared" si="36" ref="Q188:Q191">+N188-O188-P188</f>
        <v>-85</v>
      </c>
      <c r="R188" s="205" t="s">
        <v>4784</v>
      </c>
      <c r="S188" s="86" t="str">
        <f t="shared" si="37" ref="S188:S191">IF(ABS(D188)+ABS(E188)+ABS(F188)+ABS(J188)+ABS(L188)+ABS(O188)+ABS(P188)+ABS(M188)+ABS(N188)+ABS(Q188)=0,"NOT OK","OK")</f>
        <v>OK</v>
      </c>
    </row>
    <row r="189" spans="1:19" s="85" customFormat="1" ht="33.75" customHeight="1" hidden="1">
      <c r="A189" s="25" t="s">
        <v>4658</v>
      </c>
      <c r="B189" s="98" t="str">
        <f>IF($A189="","",VLOOKUP($A189,'MÃ HH'!$A$1:$C$1879,2,0))</f>
        <v>NHO XANH THE GRAPE XL - 4.5KG</v>
      </c>
      <c r="C189" s="98" t="e">
        <f>IF($A189="","",VLOOKUP($A189,'MÃ HH'!$A$1:$C$215,3,0))</f>
        <v>#N/A</v>
      </c>
      <c r="D189" s="94">
        <f>VLOOKUP(A189,'[1]TỔNG HỢP'!$A:$N,14,0)</f>
        <v>91</v>
      </c>
      <c r="E189" s="97">
        <f>SUMIF('NHẬP HÀNG'!$D:$D,A189,'NHẬP HÀNG'!$H:$H)</f>
        <v>0</v>
      </c>
      <c r="F189" s="97">
        <f>SUMIF('NHẬP HÀNG'!D:D,A189,'NHẬP HÀNG'!I:I)</f>
        <v>0</v>
      </c>
      <c r="G189" s="97">
        <f>SUMIF('NHẬP HÀNG'!D:D,A189,'NHẬP HÀNG'!J:J)</f>
        <v>0</v>
      </c>
      <c r="H189" s="97">
        <f>SUMIF('NHẬP HÀNG'!D:D,A189,'NHẬP HÀNG'!K:K)</f>
        <v>0</v>
      </c>
      <c r="I189" s="97">
        <f>SUMIF('NHẬP HÀNG'!D:D,A189,'NHẬP HÀNG'!M:M)</f>
        <v>0</v>
      </c>
      <c r="J189" s="97">
        <f>SUMIF('NHẬP HÀNG'!D:D,A189,'NHẬP HÀNG'!N:N)</f>
        <v>1</v>
      </c>
      <c r="K189" s="97">
        <f>SUMIF('NHẬP HÀNG'!D:D,A189,'NHẬP HÀNG'!L:L)</f>
        <v>0</v>
      </c>
      <c r="L189" s="97">
        <f>SUMIF('XUẤT HÀNG'!D:D,A189,'XUẤT HÀNG'!G:G)</f>
        <v>0</v>
      </c>
      <c r="M189" s="97">
        <f>SUMIF('XUẤT HÀNG'!D:D,A189,'XUẤT HÀNG'!H:H)</f>
        <v>0</v>
      </c>
      <c r="N189" s="94">
        <f t="shared" si="35"/>
        <v>92</v>
      </c>
      <c r="O189" s="106">
        <v>5</v>
      </c>
      <c r="P189" s="107"/>
      <c r="Q189" s="110">
        <f t="shared" si="36"/>
        <v>87</v>
      </c>
      <c r="R189" s="205"/>
      <c r="S189" s="86" t="str">
        <f t="shared" si="37"/>
        <v>OK</v>
      </c>
    </row>
    <row r="190" spans="1:19" s="85" customFormat="1" ht="33.75" customHeight="1" hidden="1">
      <c r="A190" s="39" t="s">
        <v>3986</v>
      </c>
      <c r="B190" s="98" t="str">
        <f>IF($A190="","",VLOOKUP($A190,'MÃ HH'!$A$1:$C$1879,2,0))</f>
        <v>NHO XANH BRAVANTE - 8.6KG</v>
      </c>
      <c r="C190" s="98" t="e">
        <f>IF($A190="","",VLOOKUP($A190,'MÃ HH'!$A$1:$C$215,3,0))</f>
        <v>#N/A</v>
      </c>
      <c r="D190" s="94">
        <f>VLOOKUP(A190,'[1]TỔNG HỢP'!$A:$N,14,0)</f>
        <v>0</v>
      </c>
      <c r="E190" s="97">
        <f>SUMIF('NHẬP HÀNG'!$D:$D,A190,'NHẬP HÀNG'!$H:$H)</f>
        <v>0</v>
      </c>
      <c r="F190" s="97">
        <f>SUMIF('NHẬP HÀNG'!D:D,A190,'NHẬP HÀNG'!I:I)</f>
        <v>0</v>
      </c>
      <c r="G190" s="97">
        <f>SUMIF('NHẬP HÀNG'!D:D,A190,'NHẬP HÀNG'!J:J)</f>
        <v>0</v>
      </c>
      <c r="H190" s="97">
        <f>SUMIF('NHẬP HÀNG'!D:D,A190,'NHẬP HÀNG'!K:K)</f>
        <v>0</v>
      </c>
      <c r="I190" s="97">
        <f>SUMIF('NHẬP HÀNG'!D:D,A190,'NHẬP HÀNG'!M:M)</f>
        <v>0</v>
      </c>
      <c r="J190" s="97">
        <f>SUMIF('NHẬP HÀNG'!D:D,A190,'NHẬP HÀNG'!N:N)</f>
        <v>0</v>
      </c>
      <c r="K190" s="97">
        <f>SUMIF('NHẬP HÀNG'!D:D,A190,'NHẬP HÀNG'!L:L)</f>
        <v>0</v>
      </c>
      <c r="L190" s="97">
        <f>SUMIF('XUẤT HÀNG'!D:D,A190,'XUẤT HÀNG'!G:G)</f>
        <v>0</v>
      </c>
      <c r="M190" s="97">
        <f>SUMIF('XUẤT HÀNG'!D:D,A190,'XUẤT HÀNG'!H:H)</f>
        <v>0</v>
      </c>
      <c r="N190" s="94">
        <f t="shared" si="35"/>
        <v>0</v>
      </c>
      <c r="O190" s="106"/>
      <c r="P190" s="107"/>
      <c r="Q190" s="109">
        <f t="shared" si="36"/>
        <v>0</v>
      </c>
      <c r="R190" s="48"/>
      <c r="S190" s="86" t="str">
        <f t="shared" si="37"/>
        <v>NOT OK</v>
      </c>
    </row>
    <row r="191" spans="1:19" s="85" customFormat="1" ht="33.75" customHeight="1" hidden="1">
      <c r="A191" s="25" t="s">
        <v>4728</v>
      </c>
      <c r="B191" s="98" t="str">
        <f>IF($A191="","",VLOOKUP($A191,'MÃ HH'!$A$1:$C$1879,2,0))</f>
        <v>NHO XANH NP CRISP MODDERDRIFT XXL - 4.5KG</v>
      </c>
      <c r="C191" s="98" t="e">
        <f>IF($A191="","",VLOOKUP($A191,'MÃ HH'!$A$1:$C$215,3,0))</f>
        <v>#N/A</v>
      </c>
      <c r="D191" s="94">
        <v>0</v>
      </c>
      <c r="E191" s="97">
        <f>SUMIF('NHẬP HÀNG'!$D:$D,A191,'NHẬP HÀNG'!$H:$H)</f>
        <v>171</v>
      </c>
      <c r="F191" s="97">
        <f>SUMIF('NHẬP HÀNG'!D:D,A191,'NHẬP HÀNG'!I:I)</f>
        <v>0</v>
      </c>
      <c r="G191" s="97">
        <f>SUMIF('NHẬP HÀNG'!D:D,A191,'NHẬP HÀNG'!J:J)</f>
        <v>0</v>
      </c>
      <c r="H191" s="97">
        <f>SUMIF('NHẬP HÀNG'!D:D,A191,'NHẬP HÀNG'!K:K)</f>
        <v>0</v>
      </c>
      <c r="I191" s="97">
        <f>SUMIF('NHẬP HÀNG'!D:D,A191,'NHẬP HÀNG'!M:M)</f>
        <v>0</v>
      </c>
      <c r="J191" s="97">
        <f>SUMIF('NHẬP HÀNG'!D:D,A191,'NHẬP HÀNG'!N:N)</f>
        <v>0</v>
      </c>
      <c r="K191" s="97">
        <f>SUMIF('NHẬP HÀNG'!D:D,A191,'NHẬP HÀNG'!L:L)</f>
        <v>0</v>
      </c>
      <c r="L191" s="97">
        <f>SUMIF('XUẤT HÀNG'!D:D,A191,'XUẤT HÀNG'!G:G)</f>
        <v>171</v>
      </c>
      <c r="M191" s="97">
        <f>SUMIF('XUẤT HÀNG'!D:D,A191,'XUẤT HÀNG'!H:H)</f>
        <v>0</v>
      </c>
      <c r="N191" s="94">
        <f t="shared" si="35"/>
        <v>0</v>
      </c>
      <c r="O191" s="106">
        <v>1</v>
      </c>
      <c r="P191" s="107"/>
      <c r="Q191" s="109">
        <f t="shared" si="36"/>
        <v>-1</v>
      </c>
      <c r="R191" s="48"/>
      <c r="S191" s="86" t="str">
        <f t="shared" si="37"/>
        <v>OK</v>
      </c>
    </row>
    <row r="192" spans="1:19" s="85" customFormat="1" ht="33.75" customHeight="1" hidden="1">
      <c r="A192" s="25" t="s">
        <v>4620</v>
      </c>
      <c r="B192" s="98" t="str">
        <f>IF($A192="","",VLOOKUP($A192,'MÃ HH'!$A$1:$C$1879,2,0))</f>
        <v>NHO XANH NP SWEET GLOBE CORE XL - 4.5KG</v>
      </c>
      <c r="C192" s="98" t="e">
        <f>IF($A192="","",VLOOKUP($A192,'MÃ HH'!$A$1:$C$215,3,0))</f>
        <v>#N/A</v>
      </c>
      <c r="D192" s="94">
        <f>VLOOKUP(A192,'[1]TỔNG HỢP'!$A:$N,14,0)</f>
        <v>-55</v>
      </c>
      <c r="E192" s="97">
        <f>SUMIF('NHẬP HÀNG'!$D:$D,A192,'NHẬP HÀNG'!$H:$H)</f>
        <v>360</v>
      </c>
      <c r="F192" s="97">
        <f>SUMIF('NHẬP HÀNG'!D:D,A192,'NHẬP HÀNG'!I:I)</f>
        <v>0</v>
      </c>
      <c r="G192" s="97">
        <f>SUMIF('NHẬP HÀNG'!D:D,A192,'NHẬP HÀNG'!J:J)</f>
        <v>0</v>
      </c>
      <c r="H192" s="97">
        <f>SUMIF('NHẬP HÀNG'!D:D,A192,'NHẬP HÀNG'!K:K)</f>
        <v>0</v>
      </c>
      <c r="I192" s="97">
        <f>SUMIF('NHẬP HÀNG'!D:D,A192,'NHẬP HÀNG'!M:M)</f>
        <v>0</v>
      </c>
      <c r="J192" s="97">
        <f>SUMIF('NHẬP HÀNG'!D:D,A192,'NHẬP HÀNG'!N:N)</f>
        <v>0</v>
      </c>
      <c r="K192" s="97">
        <f>SUMIF('NHẬP HÀNG'!D:D,A192,'NHẬP HÀNG'!L:L)</f>
        <v>0</v>
      </c>
      <c r="L192" s="97">
        <f>SUMIF('XUẤT HÀNG'!D:D,A192,'XUẤT HÀNG'!G:G)</f>
        <v>376</v>
      </c>
      <c r="M192" s="97">
        <f>SUMIF('XUẤT HÀNG'!D:D,A192,'XUẤT HÀNG'!H:H)</f>
        <v>0</v>
      </c>
      <c r="N192" s="94">
        <f t="shared" si="38" ref="N192:N216">D192+E192+F192+G192+H192+I192++J192-L192-M192+K192</f>
        <v>-71</v>
      </c>
      <c r="O192" s="106">
        <v>24</v>
      </c>
      <c r="P192" s="107"/>
      <c r="Q192" s="110">
        <f t="shared" si="39" ref="Q192:Q216">+N192-O192-P192</f>
        <v>-95</v>
      </c>
      <c r="R192" s="205" t="s">
        <v>4785</v>
      </c>
      <c r="S192" s="86" t="str">
        <f t="shared" si="40" ref="S192:S216">IF(ABS(D192)+ABS(E192)+ABS(F192)+ABS(J192)+ABS(L192)+ABS(O192)+ABS(P192)+ABS(M192)+ABS(N192)+ABS(Q192)=0,"NOT OK","OK")</f>
        <v>OK</v>
      </c>
    </row>
    <row r="193" spans="1:19" s="85" customFormat="1" ht="33.75" customHeight="1" hidden="1">
      <c r="A193" s="25" t="s">
        <v>4622</v>
      </c>
      <c r="B193" s="98" t="str">
        <f>IF($A193="","",VLOOKUP($A193,'MÃ HH'!$A$1:$C$1879,2,0))</f>
        <v>NHO XANH NP SWEET GLOBE CORE XXL - 4.5KG</v>
      </c>
      <c r="C193" s="98" t="e">
        <f>IF($A193="","",VLOOKUP($A193,'MÃ HH'!$A$1:$C$215,3,0))</f>
        <v>#N/A</v>
      </c>
      <c r="D193" s="94">
        <f>VLOOKUP(A193,'[1]TỔNG HỢP'!$A:$N,14,0)</f>
        <v>82</v>
      </c>
      <c r="E193" s="97">
        <f>SUMIF('NHẬP HÀNG'!$D:$D,A193,'NHẬP HÀNG'!$H:$H)</f>
        <v>14</v>
      </c>
      <c r="F193" s="97">
        <f>SUMIF('NHẬP HÀNG'!D:D,A193,'NHẬP HÀNG'!I:I)</f>
        <v>0</v>
      </c>
      <c r="G193" s="97">
        <f>SUMIF('NHẬP HÀNG'!D:D,A193,'NHẬP HÀNG'!J:J)</f>
        <v>0</v>
      </c>
      <c r="H193" s="97">
        <f>SUMIF('NHẬP HÀNG'!D:D,A193,'NHẬP HÀNG'!K:K)</f>
        <v>0</v>
      </c>
      <c r="I193" s="97">
        <f>SUMIF('NHẬP HÀNG'!D:D,A193,'NHẬP HÀNG'!M:M)</f>
        <v>0</v>
      </c>
      <c r="J193" s="97">
        <f>SUMIF('NHẬP HÀNG'!D:D,A193,'NHẬP HÀNG'!N:N)</f>
        <v>0</v>
      </c>
      <c r="K193" s="97">
        <f>SUMIF('NHẬP HÀNG'!D:D,A193,'NHẬP HÀNG'!L:L)</f>
        <v>0</v>
      </c>
      <c r="L193" s="97">
        <f>SUMIF('XUẤT HÀNG'!D:D,A193,'XUẤT HÀNG'!G:G)</f>
        <v>0</v>
      </c>
      <c r="M193" s="97">
        <f>SUMIF('XUẤT HÀNG'!D:D,A193,'XUẤT HÀNG'!H:H)</f>
        <v>0</v>
      </c>
      <c r="N193" s="94">
        <f t="shared" si="38"/>
        <v>96</v>
      </c>
      <c r="O193" s="106"/>
      <c r="P193" s="107"/>
      <c r="Q193" s="110">
        <f t="shared" si="39"/>
        <v>96</v>
      </c>
      <c r="R193" s="205"/>
      <c r="S193" s="86" t="str">
        <f t="shared" si="40"/>
        <v>OK</v>
      </c>
    </row>
    <row r="194" spans="1:19" s="85" customFormat="1" ht="33.75" customHeight="1" hidden="1">
      <c r="A194" s="39" t="s">
        <v>3999</v>
      </c>
      <c r="B194" s="98" t="str">
        <f>IF($A194="","",VLOOKUP($A194,'MÃ HH'!$A$1:$C$1879,2,0))</f>
        <v>NHO ĐỎ KHÔNG HẠT BRAVANTE - 8.6KG</v>
      </c>
      <c r="C194" s="98" t="e">
        <f>IF($A194="","",VLOOKUP($A194,'MÃ HH'!$A$1:$C$215,3,0))</f>
        <v>#N/A</v>
      </c>
      <c r="D194" s="94">
        <f>VLOOKUP(A194,'[1]TỔNG HỢP'!$A:$N,14,0)</f>
        <v>0</v>
      </c>
      <c r="E194" s="97">
        <f>SUMIF('NHẬP HÀNG'!$D:$D,A194,'NHẬP HÀNG'!$H:$H)</f>
        <v>0</v>
      </c>
      <c r="F194" s="97">
        <f>SUMIF('NHẬP HÀNG'!D:D,A194,'NHẬP HÀNG'!I:I)</f>
        <v>0</v>
      </c>
      <c r="G194" s="97">
        <f>SUMIF('NHẬP HÀNG'!D:D,A194,'NHẬP HÀNG'!J:J)</f>
        <v>0</v>
      </c>
      <c r="H194" s="97">
        <f>SUMIF('NHẬP HÀNG'!D:D,A194,'NHẬP HÀNG'!K:K)</f>
        <v>0</v>
      </c>
      <c r="I194" s="97">
        <f>SUMIF('NHẬP HÀNG'!D:D,A194,'NHẬP HÀNG'!M:M)</f>
        <v>0</v>
      </c>
      <c r="J194" s="97">
        <f>SUMIF('NHẬP HÀNG'!D:D,A194,'NHẬP HÀNG'!N:N)</f>
        <v>0</v>
      </c>
      <c r="K194" s="97">
        <f>SUMIF('NHẬP HÀNG'!D:D,A194,'NHẬP HÀNG'!L:L)</f>
        <v>0</v>
      </c>
      <c r="L194" s="97">
        <f>SUMIF('XUẤT HÀNG'!D:D,A194,'XUẤT HÀNG'!G:G)</f>
        <v>0</v>
      </c>
      <c r="M194" s="97">
        <f>SUMIF('XUẤT HÀNG'!D:D,A194,'XUẤT HÀNG'!H:H)</f>
        <v>0</v>
      </c>
      <c r="N194" s="94">
        <f t="shared" si="38"/>
        <v>0</v>
      </c>
      <c r="O194" s="106"/>
      <c r="P194" s="107"/>
      <c r="Q194" s="109">
        <f t="shared" si="39"/>
        <v>0</v>
      </c>
      <c r="R194" s="48"/>
      <c r="S194" s="86" t="str">
        <f t="shared" si="40"/>
        <v>NOT OK</v>
      </c>
    </row>
    <row r="195" spans="1:19" s="85" customFormat="1" ht="33.75" customHeight="1" hidden="1">
      <c r="A195" s="25" t="s">
        <v>4137</v>
      </c>
      <c r="B195" s="98" t="str">
        <f>IF($A195="","",VLOOKUP($A195,'MÃ HH'!$A$1:$C$1879,2,0))</f>
        <v>NHO ĐỎ CÓ HẠT TERRISA - 8.6 KG</v>
      </c>
      <c r="C195" s="98"/>
      <c r="D195" s="94">
        <f>VLOOKUP(A195,'[1]TỔNG HỢP'!$A:$N,14,0)</f>
        <v>0</v>
      </c>
      <c r="E195" s="97">
        <f>SUMIF('NHẬP HÀNG'!$D:$D,A195,'NHẬP HÀNG'!$H:$H)</f>
        <v>0</v>
      </c>
      <c r="F195" s="97">
        <f>SUMIF('NHẬP HÀNG'!D:D,A195,'NHẬP HÀNG'!I:I)</f>
        <v>0</v>
      </c>
      <c r="G195" s="97">
        <f>SUMIF('NHẬP HÀNG'!D:D,A195,'NHẬP HÀNG'!J:J)</f>
        <v>0</v>
      </c>
      <c r="H195" s="97">
        <f>SUMIF('NHẬP HÀNG'!D:D,A195,'NHẬP HÀNG'!K:K)</f>
        <v>0</v>
      </c>
      <c r="I195" s="97">
        <f>SUMIF('NHẬP HÀNG'!D:D,A195,'NHẬP HÀNG'!M:M)</f>
        <v>0</v>
      </c>
      <c r="J195" s="97">
        <f>SUMIF('NHẬP HÀNG'!D:D,A195,'NHẬP HÀNG'!N:N)</f>
        <v>0</v>
      </c>
      <c r="K195" s="97">
        <f>SUMIF('NHẬP HÀNG'!D:D,A195,'NHẬP HÀNG'!L:L)</f>
        <v>0</v>
      </c>
      <c r="L195" s="97">
        <f>SUMIF('XUẤT HÀNG'!D:D,A195,'XUẤT HÀNG'!G:G)</f>
        <v>0</v>
      </c>
      <c r="M195" s="97">
        <f>SUMIF('XUẤT HÀNG'!D:D,A195,'XUẤT HÀNG'!H:H)</f>
        <v>0</v>
      </c>
      <c r="N195" s="94">
        <f t="shared" si="38"/>
        <v>0</v>
      </c>
      <c r="O195" s="106"/>
      <c r="P195" s="107"/>
      <c r="Q195" s="109">
        <f t="shared" si="39"/>
        <v>0</v>
      </c>
      <c r="R195" s="48"/>
      <c r="S195" s="86" t="str">
        <f t="shared" si="40"/>
        <v>NOT OK</v>
      </c>
    </row>
    <row r="196" spans="1:19" s="85" customFormat="1" ht="33.75" customHeight="1" hidden="1">
      <c r="A196" s="25" t="s">
        <v>4145</v>
      </c>
      <c r="B196" s="98" t="str">
        <f>IF($A196="","",VLOOKUP($A196,'MÃ HH'!$A$1:$C$1879,2,0))</f>
        <v>NHO ĐỎ KHÔNG HẠT TERRISA - 8.6 KG</v>
      </c>
      <c r="C196" s="98"/>
      <c r="D196" s="94">
        <f>VLOOKUP(A196,'[1]TỔNG HỢP'!$A:$N,14,0)</f>
        <v>0</v>
      </c>
      <c r="E196" s="97">
        <f>SUMIF('NHẬP HÀNG'!$D:$D,A196,'NHẬP HÀNG'!$H:$H)</f>
        <v>0</v>
      </c>
      <c r="F196" s="97">
        <f>SUMIF('NHẬP HÀNG'!D:D,A196,'NHẬP HÀNG'!I:I)</f>
        <v>0</v>
      </c>
      <c r="G196" s="97">
        <f>SUMIF('NHẬP HÀNG'!D:D,A196,'NHẬP HÀNG'!J:J)</f>
        <v>0</v>
      </c>
      <c r="H196" s="97">
        <f>SUMIF('NHẬP HÀNG'!D:D,A196,'NHẬP HÀNG'!K:K)</f>
        <v>0</v>
      </c>
      <c r="I196" s="97">
        <f>SUMIF('NHẬP HÀNG'!D:D,A196,'NHẬP HÀNG'!M:M)</f>
        <v>0</v>
      </c>
      <c r="J196" s="97">
        <f>SUMIF('NHẬP HÀNG'!D:D,A196,'NHẬP HÀNG'!N:N)</f>
        <v>0</v>
      </c>
      <c r="K196" s="97">
        <f>SUMIF('NHẬP HÀNG'!D:D,A196,'NHẬP HÀNG'!L:L)</f>
        <v>0</v>
      </c>
      <c r="L196" s="97">
        <f>SUMIF('XUẤT HÀNG'!D:D,A196,'XUẤT HÀNG'!G:G)</f>
        <v>0</v>
      </c>
      <c r="M196" s="97">
        <f>SUMIF('XUẤT HÀNG'!D:D,A196,'XUẤT HÀNG'!H:H)</f>
        <v>0</v>
      </c>
      <c r="N196" s="94">
        <f t="shared" si="38"/>
        <v>0</v>
      </c>
      <c r="O196" s="106"/>
      <c r="P196" s="107"/>
      <c r="Q196" s="109">
        <f t="shared" si="39"/>
        <v>0</v>
      </c>
      <c r="R196" s="48"/>
      <c r="S196" s="86" t="str">
        <f t="shared" si="40"/>
        <v>NOT OK</v>
      </c>
    </row>
    <row r="197" spans="1:19" s="85" customFormat="1" ht="33.75" customHeight="1" hidden="1">
      <c r="A197" s="25" t="s">
        <v>3852</v>
      </c>
      <c r="B197" s="98" t="str">
        <f>IF($A197="","",VLOOKUP($A197,'MÃ HH'!$A$1:$C$1876,2,0))</f>
        <v>NHO ĐEN TIGER - 8.6KG</v>
      </c>
      <c r="C197" s="98"/>
      <c r="D197" s="94">
        <f>VLOOKUP(A197,'[1]TỔNG HỢP'!$A:$N,14,0)</f>
        <v>0</v>
      </c>
      <c r="E197" s="97">
        <f>SUMIF('NHẬP HÀNG'!$D:$D,A197,'NHẬP HÀNG'!$H:$H)</f>
        <v>0</v>
      </c>
      <c r="F197" s="97">
        <f>SUMIF('NHẬP HÀNG'!D:D,A197,'NHẬP HÀNG'!I:I)</f>
        <v>0</v>
      </c>
      <c r="G197" s="97">
        <f>SUMIF('NHẬP HÀNG'!D:D,A197,'NHẬP HÀNG'!J:J)</f>
        <v>0</v>
      </c>
      <c r="H197" s="97">
        <f>SUMIF('NHẬP HÀNG'!D:D,A197,'NHẬP HÀNG'!K:K)</f>
        <v>0</v>
      </c>
      <c r="I197" s="97">
        <f>SUMIF('NHẬP HÀNG'!D:D,A197,'NHẬP HÀNG'!M:M)</f>
        <v>0</v>
      </c>
      <c r="J197" s="97">
        <f>SUMIF('NHẬP HÀNG'!D:D,A197,'NHẬP HÀNG'!N:N)</f>
        <v>0</v>
      </c>
      <c r="K197" s="97">
        <f>SUMIF('NHẬP HÀNG'!D:D,A197,'NHẬP HÀNG'!L:L)</f>
        <v>0</v>
      </c>
      <c r="L197" s="97">
        <f>SUMIF('XUẤT HÀNG'!D:D,A197,'XUẤT HÀNG'!G:G)</f>
        <v>0</v>
      </c>
      <c r="M197" s="97">
        <f>SUMIF('XUẤT HÀNG'!D:D,A197,'XUẤT HÀNG'!H:H)</f>
        <v>0</v>
      </c>
      <c r="N197" s="94">
        <f t="shared" si="38"/>
        <v>0</v>
      </c>
      <c r="O197" s="106"/>
      <c r="P197" s="120"/>
      <c r="Q197" s="109">
        <f t="shared" si="39"/>
        <v>0</v>
      </c>
      <c r="R197" s="48"/>
      <c r="S197" s="86" t="str">
        <f t="shared" si="40"/>
        <v>NOT OK</v>
      </c>
    </row>
    <row r="198" spans="1:19" s="85" customFormat="1" ht="33.75" customHeight="1" hidden="1">
      <c r="A198" s="25" t="s">
        <v>4297</v>
      </c>
      <c r="B198" s="98" t="str">
        <f>IF($A198="","",VLOOKUP($A198,'MÃ HH'!$A$1:$C$1876,2,0))</f>
        <v>NHO ĐỎ PERU 2J</v>
      </c>
      <c r="C198" s="98"/>
      <c r="D198" s="94">
        <f>VLOOKUP(A198,'[1]TỔNG HỢP'!$A:$N,14,0)</f>
        <v>0</v>
      </c>
      <c r="E198" s="97">
        <f>SUMIF('NHẬP HÀNG'!$D:$D,A198,'NHẬP HÀNG'!$H:$H)</f>
        <v>0</v>
      </c>
      <c r="F198" s="97">
        <f>SUMIF('NHẬP HÀNG'!D:D,A198,'NHẬP HÀNG'!I:I)</f>
        <v>0</v>
      </c>
      <c r="G198" s="97">
        <f>SUMIF('NHẬP HÀNG'!D:D,A198,'NHẬP HÀNG'!J:J)</f>
        <v>0</v>
      </c>
      <c r="H198" s="97">
        <f>SUMIF('NHẬP HÀNG'!D:D,A198,'NHẬP HÀNG'!K:K)</f>
        <v>0</v>
      </c>
      <c r="I198" s="97">
        <f>SUMIF('NHẬP HÀNG'!D:D,A198,'NHẬP HÀNG'!M:M)</f>
        <v>0</v>
      </c>
      <c r="J198" s="97">
        <f>SUMIF('NHẬP HÀNG'!D:D,A198,'NHẬP HÀNG'!N:N)</f>
        <v>0</v>
      </c>
      <c r="K198" s="97">
        <f>SUMIF('NHẬP HÀNG'!D:D,A198,'NHẬP HÀNG'!L:L)</f>
        <v>0</v>
      </c>
      <c r="L198" s="97">
        <f>SUMIF('XUẤT HÀNG'!D:D,A198,'XUẤT HÀNG'!G:G)</f>
        <v>0</v>
      </c>
      <c r="M198" s="97">
        <f>SUMIF('XUẤT HÀNG'!D:D,A198,'XUẤT HÀNG'!H:H)</f>
        <v>0</v>
      </c>
      <c r="N198" s="94">
        <f t="shared" si="38"/>
        <v>0</v>
      </c>
      <c r="O198" s="106"/>
      <c r="P198" s="120"/>
      <c r="Q198" s="109">
        <f t="shared" si="39"/>
        <v>0</v>
      </c>
      <c r="R198" s="48"/>
      <c r="S198" s="86" t="str">
        <f t="shared" si="40"/>
        <v>NOT OK</v>
      </c>
    </row>
    <row r="199" spans="1:19" s="85" customFormat="1" ht="33.75" customHeight="1" hidden="1">
      <c r="A199" s="39" t="s">
        <v>3952</v>
      </c>
      <c r="B199" s="98" t="str">
        <f>IF($A199="","",VLOOKUP($A199,'MÃ HH'!$A$1:$C$1876,2,0))</f>
        <v>NHO ĐỎ SWEET DARK STAR - 8.6 KG</v>
      </c>
      <c r="C199" s="98"/>
      <c r="D199" s="94">
        <f>VLOOKUP(A199,'[1]TỔNG HỢP'!$A:$N,14,0)</f>
        <v>0</v>
      </c>
      <c r="E199" s="97">
        <f>SUMIF('NHẬP HÀNG'!$D:$D,A199,'NHẬP HÀNG'!$H:$H)</f>
        <v>0</v>
      </c>
      <c r="F199" s="97">
        <f>SUMIF('NHẬP HÀNG'!D:D,A199,'NHẬP HÀNG'!I:I)</f>
        <v>0</v>
      </c>
      <c r="G199" s="97">
        <f>SUMIF('NHẬP HÀNG'!D:D,A199,'NHẬP HÀNG'!J:J)</f>
        <v>0</v>
      </c>
      <c r="H199" s="97">
        <f>SUMIF('NHẬP HÀNG'!D:D,A199,'NHẬP HÀNG'!K:K)</f>
        <v>0</v>
      </c>
      <c r="I199" s="97">
        <f>SUMIF('NHẬP HÀNG'!D:D,A199,'NHẬP HÀNG'!M:M)</f>
        <v>0</v>
      </c>
      <c r="J199" s="97">
        <f>SUMIF('NHẬP HÀNG'!D:D,A199,'NHẬP HÀNG'!N:N)</f>
        <v>0</v>
      </c>
      <c r="K199" s="97">
        <f>SUMIF('NHẬP HÀNG'!D:D,A199,'NHẬP HÀNG'!L:L)</f>
        <v>0</v>
      </c>
      <c r="L199" s="97">
        <f>SUMIF('XUẤT HÀNG'!D:D,A199,'XUẤT HÀNG'!G:G)</f>
        <v>0</v>
      </c>
      <c r="M199" s="97">
        <f>SUMIF('XUẤT HÀNG'!D:D,A199,'XUẤT HÀNG'!H:H)</f>
        <v>0</v>
      </c>
      <c r="N199" s="94">
        <f t="shared" si="38"/>
        <v>0</v>
      </c>
      <c r="O199" s="106"/>
      <c r="P199" s="120"/>
      <c r="Q199" s="109">
        <f t="shared" si="39"/>
        <v>0</v>
      </c>
      <c r="R199" s="48"/>
      <c r="S199" s="86" t="str">
        <f t="shared" si="40"/>
        <v>NOT OK</v>
      </c>
    </row>
    <row r="200" spans="1:19" s="85" customFormat="1" ht="33.75" customHeight="1" hidden="1">
      <c r="A200" s="100" t="s">
        <v>3798</v>
      </c>
      <c r="B200" s="98" t="str">
        <f>IF($A200="","",VLOOKUP($A200,'MÃ HH'!$A$1:$C$1876,2,0))</f>
        <v>NHO ĐEN SUNVIEW 8.6KG</v>
      </c>
      <c r="C200" s="98" t="e">
        <f>IF($A200="","",VLOOKUP($A200,'MÃ HH'!$A$1:$C$215,3,0))</f>
        <v>#N/A</v>
      </c>
      <c r="D200" s="94">
        <f>VLOOKUP(A200,'[1]TỔNG HỢP'!$A:$N,14,0)</f>
        <v>0</v>
      </c>
      <c r="E200" s="97">
        <f>SUMIF('NHẬP HÀNG'!$D:$D,A200,'NHẬP HÀNG'!$H:$H)</f>
        <v>0</v>
      </c>
      <c r="F200" s="97">
        <f>SUMIF('NHẬP HÀNG'!D:D,A200,'NHẬP HÀNG'!I:I)</f>
        <v>0</v>
      </c>
      <c r="G200" s="97">
        <f>SUMIF('NHẬP HÀNG'!D:D,A200,'NHẬP HÀNG'!J:J)</f>
        <v>0</v>
      </c>
      <c r="H200" s="97">
        <f>SUMIF('NHẬP HÀNG'!D:D,A200,'NHẬP HÀNG'!K:K)</f>
        <v>0</v>
      </c>
      <c r="I200" s="97">
        <f>SUMIF('NHẬP HÀNG'!D:D,A200,'NHẬP HÀNG'!M:M)</f>
        <v>0</v>
      </c>
      <c r="J200" s="97">
        <f>SUMIF('NHẬP HÀNG'!D:D,A200,'NHẬP HÀNG'!N:N)</f>
        <v>0</v>
      </c>
      <c r="K200" s="97">
        <f>SUMIF('NHẬP HÀNG'!D:D,A200,'NHẬP HÀNG'!L:L)</f>
        <v>0</v>
      </c>
      <c r="L200" s="97">
        <f>SUMIF('XUẤT HÀNG'!D:D,A200,'XUẤT HÀNG'!G:G)</f>
        <v>0</v>
      </c>
      <c r="M200" s="97">
        <f>SUMIF('XUẤT HÀNG'!D:D,A200,'XUẤT HÀNG'!H:H)</f>
        <v>0</v>
      </c>
      <c r="N200" s="94">
        <f t="shared" si="38"/>
        <v>0</v>
      </c>
      <c r="O200" s="106"/>
      <c r="P200" s="121"/>
      <c r="Q200" s="109">
        <f t="shared" si="39"/>
        <v>0</v>
      </c>
      <c r="R200" s="48"/>
      <c r="S200" s="86" t="str">
        <f t="shared" si="40"/>
        <v>NOT OK</v>
      </c>
    </row>
    <row r="201" spans="1:19" s="85" customFormat="1" ht="33.75" customHeight="1" hidden="1">
      <c r="A201" s="41" t="s">
        <v>3380</v>
      </c>
      <c r="B201" s="98" t="str">
        <f>IF($A201="","",VLOOKUP($A201,'MÃ HH'!$A$1:$C$1876,2,0))</f>
        <v>NHO ĐEN ARICHIEF - 8.6KG</v>
      </c>
      <c r="C201" s="98" t="str">
        <f>IF($A201="","",VLOOKUP($A201,'MÃ HH'!$A$1:$C$215,3,0))</f>
        <v>Thùng</v>
      </c>
      <c r="D201" s="94">
        <f>VLOOKUP(A201,'[1]TỔNG HỢP'!$A:$N,14,0)</f>
        <v>0</v>
      </c>
      <c r="E201" s="97">
        <f>SUMIF('NHẬP HÀNG'!$D:$D,A201,'NHẬP HÀNG'!$H:$H)</f>
        <v>0</v>
      </c>
      <c r="F201" s="97">
        <f>SUMIF('NHẬP HÀNG'!D:D,A201,'NHẬP HÀNG'!I:I)</f>
        <v>0</v>
      </c>
      <c r="G201" s="97">
        <f>SUMIF('NHẬP HÀNG'!D:D,A201,'NHẬP HÀNG'!J:J)</f>
        <v>0</v>
      </c>
      <c r="H201" s="97">
        <f>SUMIF('NHẬP HÀNG'!D:D,A201,'NHẬP HÀNG'!K:K)</f>
        <v>0</v>
      </c>
      <c r="I201" s="97">
        <f>SUMIF('NHẬP HÀNG'!D:D,A201,'NHẬP HÀNG'!M:M)</f>
        <v>0</v>
      </c>
      <c r="J201" s="97">
        <f>SUMIF('NHẬP HÀNG'!D:D,A201,'NHẬP HÀNG'!N:N)</f>
        <v>0</v>
      </c>
      <c r="K201" s="97">
        <f>SUMIF('NHẬP HÀNG'!D:D,A201,'NHẬP HÀNG'!L:L)</f>
        <v>0</v>
      </c>
      <c r="L201" s="97">
        <f>SUMIF('XUẤT HÀNG'!D:D,A201,'XUẤT HÀNG'!G:G)</f>
        <v>0</v>
      </c>
      <c r="M201" s="97">
        <f>SUMIF('XUẤT HÀNG'!D:D,A201,'XUẤT HÀNG'!H:H)</f>
        <v>0</v>
      </c>
      <c r="N201" s="94">
        <f t="shared" si="38"/>
        <v>0</v>
      </c>
      <c r="O201" s="106"/>
      <c r="P201" s="107"/>
      <c r="Q201" s="109">
        <f t="shared" si="39"/>
        <v>0</v>
      </c>
      <c r="R201" s="48"/>
      <c r="S201" s="86" t="str">
        <f t="shared" si="40"/>
        <v>NOT OK</v>
      </c>
    </row>
    <row r="202" spans="1:19" s="85" customFormat="1" ht="33.75" customHeight="1" hidden="1">
      <c r="A202" s="25" t="s">
        <v>3882</v>
      </c>
      <c r="B202" s="98" t="str">
        <f>IF($A202="","",VLOOKUP($A202,'MÃ HH'!$A$1:$C$1876,2,0))</f>
        <v>NHO KHÔ LON RAISIN MỸ</v>
      </c>
      <c r="C202" s="98" t="e">
        <f>IF($A202="","",VLOOKUP($A202,'MÃ HH'!$A$1:$C$215,3,0))</f>
        <v>#N/A</v>
      </c>
      <c r="D202" s="94">
        <f>VLOOKUP(A202,'[1]TỔNG HỢP'!$A:$N,14,0)</f>
        <v>0</v>
      </c>
      <c r="E202" s="97">
        <f>SUMIF('NHẬP HÀNG'!$D:$D,A202,'NHẬP HÀNG'!$H:$H)</f>
        <v>0</v>
      </c>
      <c r="F202" s="97">
        <f>SUMIF('NHẬP HÀNG'!D:D,A202,'NHẬP HÀNG'!I:I)</f>
        <v>0</v>
      </c>
      <c r="G202" s="97">
        <f>SUMIF('NHẬP HÀNG'!D:D,A202,'NHẬP HÀNG'!J:J)</f>
        <v>0</v>
      </c>
      <c r="H202" s="97">
        <f>SUMIF('NHẬP HÀNG'!D:D,A202,'NHẬP HÀNG'!K:K)</f>
        <v>0</v>
      </c>
      <c r="I202" s="97">
        <f>SUMIF('NHẬP HÀNG'!D:D,A202,'NHẬP HÀNG'!M:M)</f>
        <v>0</v>
      </c>
      <c r="J202" s="97">
        <f>SUMIF('NHẬP HÀNG'!D:D,A202,'NHẬP HÀNG'!N:N)</f>
        <v>5</v>
      </c>
      <c r="K202" s="97">
        <f>SUMIF('NHẬP HÀNG'!D:D,A202,'NHẬP HÀNG'!L:L)</f>
        <v>0</v>
      </c>
      <c r="L202" s="97">
        <f>SUMIF('XUẤT HÀNG'!D:D,A202,'XUẤT HÀNG'!G:G)</f>
        <v>5</v>
      </c>
      <c r="M202" s="97">
        <f>SUMIF('XUẤT HÀNG'!D:D,A202,'XUẤT HÀNG'!H:H)</f>
        <v>0</v>
      </c>
      <c r="N202" s="94">
        <f t="shared" si="38"/>
        <v>0</v>
      </c>
      <c r="O202" s="106"/>
      <c r="P202" s="107"/>
      <c r="Q202" s="109">
        <f t="shared" si="39"/>
        <v>0</v>
      </c>
      <c r="R202" s="48"/>
      <c r="S202" s="86" t="str">
        <f t="shared" si="40"/>
        <v>OK</v>
      </c>
    </row>
    <row r="203" spans="1:19" s="85" customFormat="1" ht="33.75" customHeight="1" hidden="1">
      <c r="A203" s="39" t="s">
        <v>3818</v>
      </c>
      <c r="B203" s="98" t="str">
        <f>IF($A203="","",VLOOKUP($A203,'MÃ HH'!$A$1:$C$1873,2,0))</f>
        <v>NHO ĐEN NGÓN TAY ILUME</v>
      </c>
      <c r="C203" s="98" t="e">
        <f>IF($A203="","",VLOOKUP($A203,'MÃ HH'!$A$1:$C$215,3,0))</f>
        <v>#N/A</v>
      </c>
      <c r="D203" s="94">
        <f>VLOOKUP(A203,'[1]TỔNG HỢP'!$A:$N,14,0)</f>
        <v>0</v>
      </c>
      <c r="E203" s="97">
        <f>SUMIF('NHẬP HÀNG'!$D:$D,A203,'NHẬP HÀNG'!$H:$H)</f>
        <v>0</v>
      </c>
      <c r="F203" s="97">
        <f>SUMIF('NHẬP HÀNG'!D:D,A203,'NHẬP HÀNG'!I:I)</f>
        <v>0</v>
      </c>
      <c r="G203" s="97">
        <f>SUMIF('NHẬP HÀNG'!D:D,A203,'NHẬP HÀNG'!J:J)</f>
        <v>0</v>
      </c>
      <c r="H203" s="97">
        <f>SUMIF('NHẬP HÀNG'!D:D,A203,'NHẬP HÀNG'!K:K)</f>
        <v>0</v>
      </c>
      <c r="I203" s="97">
        <f>SUMIF('NHẬP HÀNG'!D:D,A203,'NHẬP HÀNG'!M:M)</f>
        <v>0</v>
      </c>
      <c r="J203" s="97">
        <f>SUMIF('NHẬP HÀNG'!D:D,A203,'NHẬP HÀNG'!N:N)</f>
        <v>0</v>
      </c>
      <c r="K203" s="97">
        <f>SUMIF('NHẬP HÀNG'!D:D,A203,'NHẬP HÀNG'!L:L)</f>
        <v>0</v>
      </c>
      <c r="L203" s="97">
        <f>SUMIF('XUẤT HÀNG'!D:D,A203,'XUẤT HÀNG'!G:G)</f>
        <v>0</v>
      </c>
      <c r="M203" s="97">
        <f>SUMIF('XUẤT HÀNG'!D:D,A203,'XUẤT HÀNG'!H:H)</f>
        <v>0</v>
      </c>
      <c r="N203" s="94">
        <f t="shared" si="38"/>
        <v>0</v>
      </c>
      <c r="O203" s="106"/>
      <c r="P203" s="107"/>
      <c r="Q203" s="109">
        <f t="shared" si="39"/>
        <v>0</v>
      </c>
      <c r="R203" s="48"/>
      <c r="S203" s="86" t="str">
        <f t="shared" si="40"/>
        <v>NOT OK</v>
      </c>
    </row>
    <row r="204" spans="1:19" s="85" customFormat="1" ht="33.75" customHeight="1" hidden="1">
      <c r="A204" s="41" t="s">
        <v>3382</v>
      </c>
      <c r="B204" s="98" t="str">
        <f>IF($A204="","",VLOOKUP($A204,'MÃ HH'!$A$1:$C$215,2,0))</f>
        <v>NHO ĐEN  NGÓN TAY JPG - 8.6KG</v>
      </c>
      <c r="C204" s="98" t="str">
        <f>IF($A204="","",VLOOKUP($A204,'MÃ HH'!$A$1:$C$215,3,0))</f>
        <v>Thùng</v>
      </c>
      <c r="D204" s="94">
        <f>VLOOKUP(A204,'[1]TỔNG HỢP'!$A:$N,14,0)</f>
        <v>0</v>
      </c>
      <c r="E204" s="97">
        <f>SUMIF('NHẬP HÀNG'!$D:$D,A204,'NHẬP HÀNG'!$H:$H)</f>
        <v>0</v>
      </c>
      <c r="F204" s="97">
        <f>SUMIF('NHẬP HÀNG'!D:D,A204,'NHẬP HÀNG'!I:I)</f>
        <v>0</v>
      </c>
      <c r="G204" s="97">
        <f>SUMIF('NHẬP HÀNG'!D:D,A204,'NHẬP HÀNG'!J:J)</f>
        <v>0</v>
      </c>
      <c r="H204" s="97">
        <f>SUMIF('NHẬP HÀNG'!D:D,A204,'NHẬP HÀNG'!K:K)</f>
        <v>0</v>
      </c>
      <c r="I204" s="97">
        <f>SUMIF('NHẬP HÀNG'!D:D,A204,'NHẬP HÀNG'!M:M)</f>
        <v>0</v>
      </c>
      <c r="J204" s="97">
        <f>SUMIF('NHẬP HÀNG'!D:D,A204,'NHẬP HÀNG'!N:N)</f>
        <v>0</v>
      </c>
      <c r="K204" s="97">
        <f>SUMIF('NHẬP HÀNG'!D:D,A204,'NHẬP HÀNG'!L:L)</f>
        <v>0</v>
      </c>
      <c r="L204" s="97">
        <f>SUMIF('XUẤT HÀNG'!D:D,A204,'XUẤT HÀNG'!G:G)</f>
        <v>0</v>
      </c>
      <c r="M204" s="97">
        <f>SUMIF('XUẤT HÀNG'!D:D,A204,'XUẤT HÀNG'!H:H)</f>
        <v>0</v>
      </c>
      <c r="N204" s="94">
        <f t="shared" si="38"/>
        <v>0</v>
      </c>
      <c r="O204" s="106"/>
      <c r="P204" s="107"/>
      <c r="Q204" s="109">
        <f t="shared" si="39"/>
        <v>0</v>
      </c>
      <c r="R204" s="48"/>
      <c r="S204" s="86" t="str">
        <f t="shared" si="40"/>
        <v>NOT OK</v>
      </c>
    </row>
    <row r="205" spans="1:19" s="85" customFormat="1" ht="33.75" customHeight="1" hidden="1">
      <c r="A205" s="41" t="s">
        <v>3384</v>
      </c>
      <c r="B205" s="98" t="str">
        <f>IF($A205="","",VLOOKUP($A205,'MÃ HH'!$A$1:$C$1876,2,0))</f>
        <v>NHO ĐEN CÔ GÁI - 8.6KG</v>
      </c>
      <c r="C205" s="98" t="str">
        <f>IF($A205="","",VLOOKUP($A205,'MÃ HH'!$A$1:$C$215,3,0))</f>
        <v>Thùng</v>
      </c>
      <c r="D205" s="94">
        <f>VLOOKUP(A205,'[1]TỔNG HỢP'!$A:$N,14,0)</f>
        <v>0</v>
      </c>
      <c r="E205" s="97">
        <f>SUMIF('NHẬP HÀNG'!$D:$D,A205,'NHẬP HÀNG'!$H:$H)</f>
        <v>0</v>
      </c>
      <c r="F205" s="97">
        <f>SUMIF('NHẬP HÀNG'!D:D,A205,'NHẬP HÀNG'!I:I)</f>
        <v>0</v>
      </c>
      <c r="G205" s="97">
        <f>SUMIF('NHẬP HÀNG'!D:D,A205,'NHẬP HÀNG'!J:J)</f>
        <v>0</v>
      </c>
      <c r="H205" s="97">
        <f>SUMIF('NHẬP HÀNG'!D:D,A205,'NHẬP HÀNG'!K:K)</f>
        <v>0</v>
      </c>
      <c r="I205" s="97">
        <f>SUMIF('NHẬP HÀNG'!D:D,A205,'NHẬP HÀNG'!M:M)</f>
        <v>0</v>
      </c>
      <c r="J205" s="97">
        <f>SUMIF('NHẬP HÀNG'!D:D,A205,'NHẬP HÀNG'!N:N)</f>
        <v>0</v>
      </c>
      <c r="K205" s="97">
        <f>SUMIF('NHẬP HÀNG'!D:D,A205,'NHẬP HÀNG'!L:L)</f>
        <v>0</v>
      </c>
      <c r="L205" s="97">
        <f>SUMIF('XUẤT HÀNG'!D:D,A205,'XUẤT HÀNG'!G:G)</f>
        <v>0</v>
      </c>
      <c r="M205" s="97">
        <f>SUMIF('XUẤT HÀNG'!D:D,A205,'XUẤT HÀNG'!H:H)</f>
        <v>0</v>
      </c>
      <c r="N205" s="94">
        <f t="shared" si="38"/>
        <v>0</v>
      </c>
      <c r="O205" s="106"/>
      <c r="P205" s="107"/>
      <c r="Q205" s="109">
        <f t="shared" si="39"/>
        <v>0</v>
      </c>
      <c r="R205" s="48"/>
      <c r="S205" s="86" t="str">
        <f t="shared" si="40"/>
        <v>NOT OK</v>
      </c>
    </row>
    <row r="206" spans="1:19" s="85" customFormat="1" ht="33.75" customHeight="1" hidden="1">
      <c r="A206" s="25" t="s">
        <v>4616</v>
      </c>
      <c r="B206" s="98" t="str">
        <f>IF($A206="","",VLOOKUP($A206,'MÃ HH'!$A$1:$C$1876,2,0))</f>
        <v>NHO ĐEN NP ANGON XL - 4.5KG</v>
      </c>
      <c r="C206" s="98" t="e">
        <f>IF($A206="","",VLOOKUP($A206,'MÃ HH'!$A$1:$C$215,3,0))</f>
        <v>#N/A</v>
      </c>
      <c r="D206" s="94">
        <f>VLOOKUP(A206,'[1]TỔNG HỢP'!$A:$N,14,0)</f>
        <v>-12</v>
      </c>
      <c r="E206" s="97">
        <f>SUMIF('NHẬP HÀNG'!$D:$D,A206,'NHẬP HÀNG'!$H:$H)</f>
        <v>0</v>
      </c>
      <c r="F206" s="97">
        <f>SUMIF('NHẬP HÀNG'!D:D,A206,'NHẬP HÀNG'!I:I)</f>
        <v>0</v>
      </c>
      <c r="G206" s="97">
        <f>SUMIF('NHẬP HÀNG'!D:D,A206,'NHẬP HÀNG'!J:J)</f>
        <v>0</v>
      </c>
      <c r="H206" s="97">
        <f>SUMIF('NHẬP HÀNG'!D:D,A206,'NHẬP HÀNG'!K:K)</f>
        <v>0</v>
      </c>
      <c r="I206" s="97">
        <f>SUMIF('NHẬP HÀNG'!D:D,A206,'NHẬP HÀNG'!M:M)</f>
        <v>0</v>
      </c>
      <c r="J206" s="97">
        <f>SUMIF('NHẬP HÀNG'!D:D,A206,'NHẬP HÀNG'!N:N)</f>
        <v>0</v>
      </c>
      <c r="K206" s="97">
        <f>SUMIF('NHẬP HÀNG'!D:D,A206,'NHẬP HÀNG'!L:L)</f>
        <v>0</v>
      </c>
      <c r="L206" s="97">
        <f>SUMIF('XUẤT HÀNG'!D:D,A206,'XUẤT HÀNG'!G:G)</f>
        <v>0</v>
      </c>
      <c r="M206" s="97">
        <f>SUMIF('XUẤT HÀNG'!D:D,A206,'XUẤT HÀNG'!H:H)</f>
        <v>0</v>
      </c>
      <c r="N206" s="94">
        <f t="shared" si="38"/>
        <v>-12</v>
      </c>
      <c r="O206" s="106"/>
      <c r="P206" s="107"/>
      <c r="Q206" s="110">
        <f t="shared" si="39"/>
        <v>-12</v>
      </c>
      <c r="R206" s="205" t="s">
        <v>4786</v>
      </c>
      <c r="S206" s="86" t="str">
        <f t="shared" si="40"/>
        <v>OK</v>
      </c>
    </row>
    <row r="207" spans="1:19" s="85" customFormat="1" ht="33.75" customHeight="1" hidden="1">
      <c r="A207" s="25" t="s">
        <v>4618</v>
      </c>
      <c r="B207" s="98" t="str">
        <f>IF($A207="","",VLOOKUP($A207,'MÃ HH'!$A$1:$C$1876,2,0))</f>
        <v>NHO ĐEN NP ANGON XXL - 4.5KG</v>
      </c>
      <c r="C207" s="98" t="e">
        <f>IF($A207="","",VLOOKUP($A207,'MÃ HH'!$A$1:$C$215,3,0))</f>
        <v>#N/A</v>
      </c>
      <c r="D207" s="94">
        <f>VLOOKUP(A207,'[1]TỔNG HỢP'!$A:$N,14,0)</f>
        <v>9</v>
      </c>
      <c r="E207" s="97">
        <f>SUMIF('NHẬP HÀNG'!$D:$D,A207,'NHẬP HÀNG'!$H:$H)</f>
        <v>0</v>
      </c>
      <c r="F207" s="97">
        <f>SUMIF('NHẬP HÀNG'!D:D,A207,'NHẬP HÀNG'!I:I)</f>
        <v>0</v>
      </c>
      <c r="G207" s="97">
        <f>SUMIF('NHẬP HÀNG'!D:D,A207,'NHẬP HÀNG'!J:J)</f>
        <v>0</v>
      </c>
      <c r="H207" s="97">
        <f>SUMIF('NHẬP HÀNG'!D:D,A207,'NHẬP HÀNG'!K:K)</f>
        <v>0</v>
      </c>
      <c r="I207" s="97">
        <f>SUMIF('NHẬP HÀNG'!D:D,A207,'NHẬP HÀNG'!M:M)</f>
        <v>0</v>
      </c>
      <c r="J207" s="97">
        <f>SUMIF('NHẬP HÀNG'!D:D,A207,'NHẬP HÀNG'!N:N)</f>
        <v>0</v>
      </c>
      <c r="K207" s="97">
        <f>SUMIF('NHẬP HÀNG'!D:D,A207,'NHẬP HÀNG'!L:L)</f>
        <v>0</v>
      </c>
      <c r="L207" s="97">
        <f>SUMIF('XUẤT HÀNG'!D:D,A207,'XUẤT HÀNG'!G:G)</f>
        <v>0</v>
      </c>
      <c r="M207" s="97">
        <f>SUMIF('XUẤT HÀNG'!D:D,A207,'XUẤT HÀNG'!H:H)</f>
        <v>0</v>
      </c>
      <c r="N207" s="94">
        <f t="shared" si="38"/>
        <v>9</v>
      </c>
      <c r="O207" s="106"/>
      <c r="P207" s="107"/>
      <c r="Q207" s="110">
        <f t="shared" si="39"/>
        <v>9</v>
      </c>
      <c r="R207" s="206"/>
      <c r="S207" s="86" t="str">
        <f t="shared" si="40"/>
        <v>OK</v>
      </c>
    </row>
    <row r="208" spans="1:19" s="85" customFormat="1" ht="33.75" customHeight="1" hidden="1">
      <c r="A208" s="100" t="s">
        <v>3692</v>
      </c>
      <c r="B208" s="98" t="str">
        <f>IF($A208="","",VLOOKUP($A208,'MÃ HH'!$A$1:$C$215,2,0))</f>
        <v xml:space="preserve">NHO MẪU ĐƠN HỘP QUÀ </v>
      </c>
      <c r="C208" s="98" t="str">
        <f>IF($A208="","",VLOOKUP($A208,'MÃ HH'!$A$1:$C$215,3,0))</f>
        <v>Thùng</v>
      </c>
      <c r="D208" s="94">
        <f>VLOOKUP(A208,'[1]TỔNG HỢP'!$A:$N,14,0)</f>
        <v>0</v>
      </c>
      <c r="E208" s="97">
        <f>SUMIF('NHẬP HÀNG'!$D:$D,A208,'NHẬP HÀNG'!$H:$H)</f>
        <v>0</v>
      </c>
      <c r="F208" s="97">
        <f>SUMIF('NHẬP HÀNG'!D:D,A208,'NHẬP HÀNG'!I:I)</f>
        <v>0</v>
      </c>
      <c r="G208" s="97">
        <f>SUMIF('NHẬP HÀNG'!D:D,A208,'NHẬP HÀNG'!J:J)</f>
        <v>0</v>
      </c>
      <c r="H208" s="97">
        <f>SUMIF('NHẬP HÀNG'!D:D,A208,'NHẬP HÀNG'!K:K)</f>
        <v>0</v>
      </c>
      <c r="I208" s="97">
        <f>SUMIF('NHẬP HÀNG'!D:D,A208,'NHẬP HÀNG'!M:M)</f>
        <v>0</v>
      </c>
      <c r="J208" s="97">
        <f>SUMIF('NHẬP HÀNG'!D:D,A208,'NHẬP HÀNG'!N:N)</f>
        <v>0</v>
      </c>
      <c r="K208" s="97">
        <f>SUMIF('NHẬP HÀNG'!D:D,A208,'NHẬP HÀNG'!L:L)</f>
        <v>0</v>
      </c>
      <c r="L208" s="97">
        <f>SUMIF('XUẤT HÀNG'!D:D,A208,'XUẤT HÀNG'!G:G)</f>
        <v>0</v>
      </c>
      <c r="M208" s="97">
        <f>SUMIF('XUẤT HÀNG'!D:D,A208,'XUẤT HÀNG'!H:H)</f>
        <v>0</v>
      </c>
      <c r="N208" s="94">
        <f t="shared" si="38"/>
        <v>0</v>
      </c>
      <c r="O208" s="106"/>
      <c r="P208" s="107"/>
      <c r="Q208" s="109">
        <f t="shared" si="39"/>
        <v>0</v>
      </c>
      <c r="R208" s="48"/>
      <c r="S208" s="86" t="str">
        <f t="shared" si="40"/>
        <v>NOT OK</v>
      </c>
    </row>
    <row r="209" spans="1:19" s="85" customFormat="1" ht="33.75" customHeight="1" hidden="1">
      <c r="A209" s="41" t="s">
        <v>3386</v>
      </c>
      <c r="B209" s="98" t="str">
        <f>IF($A209="","",VLOOKUP($A209,'MÃ HH'!$A$1:$C$1876,2,0))</f>
        <v>NHO ĐỎ KẸO HỘP - 5KG</v>
      </c>
      <c r="C209" s="98" t="str">
        <f>IF($A209="","",VLOOKUP($A209,'MÃ HH'!$A$1:$C$215,3,0))</f>
        <v>Thùng</v>
      </c>
      <c r="D209" s="94">
        <f>VLOOKUP(A209,'[1]TỔNG HỢP'!$A:$N,14,0)</f>
        <v>0</v>
      </c>
      <c r="E209" s="97">
        <f>SUMIF('NHẬP HÀNG'!$D:$D,A209,'NHẬP HÀNG'!$H:$H)</f>
        <v>0</v>
      </c>
      <c r="F209" s="97">
        <f>SUMIF('NHẬP HÀNG'!D:D,A209,'NHẬP HÀNG'!I:I)</f>
        <v>0</v>
      </c>
      <c r="G209" s="97">
        <f>SUMIF('NHẬP HÀNG'!D:D,A209,'NHẬP HÀNG'!J:J)</f>
        <v>0</v>
      </c>
      <c r="H209" s="97">
        <f>SUMIF('NHẬP HÀNG'!D:D,A209,'NHẬP HÀNG'!K:K)</f>
        <v>0</v>
      </c>
      <c r="I209" s="97">
        <f>SUMIF('NHẬP HÀNG'!D:D,A209,'NHẬP HÀNG'!M:M)</f>
        <v>0</v>
      </c>
      <c r="J209" s="97">
        <f>SUMIF('NHẬP HÀNG'!D:D,A209,'NHẬP HÀNG'!N:N)</f>
        <v>0</v>
      </c>
      <c r="K209" s="97">
        <f>SUMIF('NHẬP HÀNG'!D:D,A209,'NHẬP HÀNG'!L:L)</f>
        <v>0</v>
      </c>
      <c r="L209" s="97">
        <f>SUMIF('XUẤT HÀNG'!D:D,A209,'XUẤT HÀNG'!G:G)</f>
        <v>0</v>
      </c>
      <c r="M209" s="97">
        <f>SUMIF('XUẤT HÀNG'!D:D,A209,'XUẤT HÀNG'!H:H)</f>
        <v>0</v>
      </c>
      <c r="N209" s="94">
        <f t="shared" si="38"/>
        <v>0</v>
      </c>
      <c r="O209" s="106"/>
      <c r="P209" s="107"/>
      <c r="Q209" s="109">
        <f t="shared" si="39"/>
        <v>0</v>
      </c>
      <c r="R209" s="48"/>
      <c r="S209" s="86" t="str">
        <f t="shared" si="40"/>
        <v>NOT OK</v>
      </c>
    </row>
    <row r="210" spans="1:19" s="85" customFormat="1" ht="33.75" customHeight="1" hidden="1">
      <c r="A210" s="41" t="s">
        <v>3388</v>
      </c>
      <c r="B210" s="98" t="str">
        <f>IF($A210="","",VLOOKUP($A210,'MÃ HH'!$A$1:$C$215,2,0))</f>
        <v>NHO MẪU ĐƠN RỔ 5.5KG</v>
      </c>
      <c r="C210" s="98" t="str">
        <f>IF($A210="","",VLOOKUP($A210,'MÃ HH'!$A$1:$C$215,3,0))</f>
        <v>Thùng</v>
      </c>
      <c r="D210" s="94">
        <f>VLOOKUP(A210,'[1]TỔNG HỢP'!$A:$N,14,0)</f>
        <v>0</v>
      </c>
      <c r="E210" s="97">
        <f>SUMIF('NHẬP HÀNG'!$D:$D,A210,'NHẬP HÀNG'!$H:$H)</f>
        <v>0</v>
      </c>
      <c r="F210" s="97">
        <f>SUMIF('NHẬP HÀNG'!D:D,A210,'NHẬP HÀNG'!I:I)</f>
        <v>0</v>
      </c>
      <c r="G210" s="97">
        <f>SUMIF('NHẬP HÀNG'!D:D,A210,'NHẬP HÀNG'!J:J)</f>
        <v>0</v>
      </c>
      <c r="H210" s="97">
        <f>SUMIF('NHẬP HÀNG'!D:D,A210,'NHẬP HÀNG'!K:K)</f>
        <v>0</v>
      </c>
      <c r="I210" s="97">
        <f>SUMIF('NHẬP HÀNG'!D:D,A210,'NHẬP HÀNG'!M:M)</f>
        <v>0</v>
      </c>
      <c r="J210" s="97">
        <f>SUMIF('NHẬP HÀNG'!D:D,A210,'NHẬP HÀNG'!N:N)</f>
        <v>0</v>
      </c>
      <c r="K210" s="97">
        <f>SUMIF('NHẬP HÀNG'!D:D,A210,'NHẬP HÀNG'!L:L)</f>
        <v>0</v>
      </c>
      <c r="L210" s="97">
        <f>SUMIF('XUẤT HÀNG'!D:D,A210,'XUẤT HÀNG'!G:G)</f>
        <v>0</v>
      </c>
      <c r="M210" s="97">
        <f>SUMIF('XUẤT HÀNG'!D:D,A210,'XUẤT HÀNG'!H:H)</f>
        <v>0</v>
      </c>
      <c r="N210" s="94">
        <f t="shared" si="38"/>
        <v>0</v>
      </c>
      <c r="O210" s="106"/>
      <c r="P210" s="107"/>
      <c r="Q210" s="109">
        <f t="shared" si="39"/>
        <v>0</v>
      </c>
      <c r="R210" s="48"/>
      <c r="S210" s="86" t="str">
        <f t="shared" si="40"/>
        <v>NOT OK</v>
      </c>
    </row>
    <row r="211" spans="1:19" s="85" customFormat="1" ht="33.75" customHeight="1" hidden="1">
      <c r="A211" s="41" t="s">
        <v>3390</v>
      </c>
      <c r="B211" s="98" t="str">
        <f>IF($A211="","",VLOOKUP($A211,'MÃ HH'!$A$1:$C$215,2,0))</f>
        <v>NHO MẪU ĐƠN RỔ 5KG</v>
      </c>
      <c r="C211" s="98" t="str">
        <f>IF($A211="","",VLOOKUP($A211,'MÃ HH'!$A$1:$C$215,3,0))</f>
        <v>Thùng</v>
      </c>
      <c r="D211" s="94">
        <f>VLOOKUP(A211,'[1]TỔNG HỢP'!$A:$N,14,0)</f>
        <v>0</v>
      </c>
      <c r="E211" s="97">
        <f>SUMIF('NHẬP HÀNG'!$D:$D,A211,'NHẬP HÀNG'!$H:$H)</f>
        <v>0</v>
      </c>
      <c r="F211" s="97">
        <f>SUMIF('NHẬP HÀNG'!D:D,A211,'NHẬP HÀNG'!I:I)</f>
        <v>0</v>
      </c>
      <c r="G211" s="97">
        <f>SUMIF('NHẬP HÀNG'!D:D,A211,'NHẬP HÀNG'!J:J)</f>
        <v>0</v>
      </c>
      <c r="H211" s="97">
        <f>SUMIF('NHẬP HÀNG'!D:D,A211,'NHẬP HÀNG'!K:K)</f>
        <v>0</v>
      </c>
      <c r="I211" s="97">
        <f>SUMIF('NHẬP HÀNG'!D:D,A211,'NHẬP HÀNG'!M:M)</f>
        <v>0</v>
      </c>
      <c r="J211" s="97">
        <f>SUMIF('NHẬP HÀNG'!D:D,A211,'NHẬP HÀNG'!N:N)</f>
        <v>0</v>
      </c>
      <c r="K211" s="97">
        <f>SUMIF('NHẬP HÀNG'!D:D,A211,'NHẬP HÀNG'!L:L)</f>
        <v>0</v>
      </c>
      <c r="L211" s="97">
        <f>SUMIF('XUẤT HÀNG'!D:D,A211,'XUẤT HÀNG'!G:G)</f>
        <v>0</v>
      </c>
      <c r="M211" s="97">
        <f>SUMIF('XUẤT HÀNG'!D:D,A211,'XUẤT HÀNG'!H:H)</f>
        <v>0</v>
      </c>
      <c r="N211" s="94">
        <f t="shared" si="38"/>
        <v>0</v>
      </c>
      <c r="O211" s="106"/>
      <c r="P211" s="107"/>
      <c r="Q211" s="109">
        <f t="shared" si="39"/>
        <v>0</v>
      </c>
      <c r="R211" s="48"/>
      <c r="S211" s="86" t="str">
        <f t="shared" si="40"/>
        <v>NOT OK</v>
      </c>
    </row>
    <row r="212" spans="1:19" s="85" customFormat="1" ht="33.75" customHeight="1" hidden="1">
      <c r="A212" s="25" t="s">
        <v>3896</v>
      </c>
      <c r="B212" s="98" t="str">
        <f>IF($A212="","",VLOOKUP($A212,'MÃ HH'!$A$1:$C$1879,2,0))</f>
        <v>NHO MẪU ĐƠN HÀN QUỐC 2KG</v>
      </c>
      <c r="C212" s="98" t="e">
        <f>IF($A212="","",VLOOKUP($A212,'MÃ HH'!$A$1:$C$215,3,0))</f>
        <v>#N/A</v>
      </c>
      <c r="D212" s="94">
        <f>VLOOKUP(A212,'[1]TỔNG HỢP'!$A:$N,14,0)</f>
        <v>0</v>
      </c>
      <c r="E212" s="97">
        <f>SUMIF('NHẬP HÀNG'!$D:$D,A212,'NHẬP HÀNG'!$H:$H)</f>
        <v>0</v>
      </c>
      <c r="F212" s="97">
        <f>SUMIF('NHẬP HÀNG'!D:D,A212,'NHẬP HÀNG'!I:I)</f>
        <v>0</v>
      </c>
      <c r="G212" s="97">
        <f>SUMIF('NHẬP HÀNG'!D:D,A212,'NHẬP HÀNG'!J:J)</f>
        <v>0</v>
      </c>
      <c r="H212" s="97">
        <f>SUMIF('NHẬP HÀNG'!D:D,A212,'NHẬP HÀNG'!K:K)</f>
        <v>0</v>
      </c>
      <c r="I212" s="97">
        <f>SUMIF('NHẬP HÀNG'!D:D,A212,'NHẬP HÀNG'!M:M)</f>
        <v>0</v>
      </c>
      <c r="J212" s="97">
        <f>SUMIF('NHẬP HÀNG'!D:D,A212,'NHẬP HÀNG'!N:N)</f>
        <v>0</v>
      </c>
      <c r="K212" s="97">
        <f>SUMIF('NHẬP HÀNG'!D:D,A212,'NHẬP HÀNG'!L:L)</f>
        <v>0</v>
      </c>
      <c r="L212" s="97">
        <f>SUMIF('XUẤT HÀNG'!D:D,A212,'XUẤT HÀNG'!G:G)</f>
        <v>0</v>
      </c>
      <c r="M212" s="97">
        <f>SUMIF('XUẤT HÀNG'!D:D,A212,'XUẤT HÀNG'!H:H)</f>
        <v>0</v>
      </c>
      <c r="N212" s="94">
        <f t="shared" si="38"/>
        <v>0</v>
      </c>
      <c r="O212" s="106"/>
      <c r="P212" s="107"/>
      <c r="Q212" s="109">
        <f t="shared" si="39"/>
        <v>0</v>
      </c>
      <c r="R212" s="48"/>
      <c r="S212" s="86" t="str">
        <f t="shared" si="40"/>
        <v>NOT OK</v>
      </c>
    </row>
    <row r="213" spans="1:19" s="85" customFormat="1" ht="33.75" customHeight="1" hidden="1">
      <c r="A213" s="41" t="s">
        <v>3392</v>
      </c>
      <c r="B213" s="98" t="str">
        <f>IF($A213="","",VLOOKUP($A213,'MÃ HH'!$A$1:$C$215,2,0))</f>
        <v>NHO MẪU ĐƠN RỔ CÓ TEM</v>
      </c>
      <c r="C213" s="98" t="str">
        <f>IF($A213="","",VLOOKUP($A213,'MÃ HH'!$A$1:$C$215,3,0))</f>
        <v>Thùng</v>
      </c>
      <c r="D213" s="94">
        <f>VLOOKUP(A213,'[1]TỔNG HỢP'!$A:$N,14,0)</f>
        <v>0</v>
      </c>
      <c r="E213" s="97">
        <f>SUMIF('NHẬP HÀNG'!$D:$D,A213,'NHẬP HÀNG'!$H:$H)</f>
        <v>0</v>
      </c>
      <c r="F213" s="97">
        <f>SUMIF('NHẬP HÀNG'!D:D,A213,'NHẬP HÀNG'!I:I)</f>
        <v>0</v>
      </c>
      <c r="G213" s="97">
        <f>SUMIF('NHẬP HÀNG'!D:D,A213,'NHẬP HÀNG'!J:J)</f>
        <v>0</v>
      </c>
      <c r="H213" s="97">
        <f>SUMIF('NHẬP HÀNG'!D:D,A213,'NHẬP HÀNG'!K:K)</f>
        <v>0</v>
      </c>
      <c r="I213" s="97">
        <f>SUMIF('NHẬP HÀNG'!D:D,A213,'NHẬP HÀNG'!M:M)</f>
        <v>0</v>
      </c>
      <c r="J213" s="97">
        <f>SUMIF('NHẬP HÀNG'!D:D,A213,'NHẬP HÀNG'!N:N)</f>
        <v>0</v>
      </c>
      <c r="K213" s="97">
        <f>SUMIF('NHẬP HÀNG'!D:D,A213,'NHẬP HÀNG'!L:L)</f>
        <v>0</v>
      </c>
      <c r="L213" s="97">
        <f>SUMIF('XUẤT HÀNG'!D:D,A213,'XUẤT HÀNG'!G:G)</f>
        <v>0</v>
      </c>
      <c r="M213" s="97">
        <f>SUMIF('XUẤT HÀNG'!D:D,A213,'XUẤT HÀNG'!H:H)</f>
        <v>0</v>
      </c>
      <c r="N213" s="94">
        <f t="shared" si="38"/>
        <v>0</v>
      </c>
      <c r="O213" s="106"/>
      <c r="P213" s="107"/>
      <c r="Q213" s="109">
        <f t="shared" si="39"/>
        <v>0</v>
      </c>
      <c r="R213" s="48"/>
      <c r="S213" s="86" t="str">
        <f t="shared" si="40"/>
        <v>NOT OK</v>
      </c>
    </row>
    <row r="214" spans="1:19" s="85" customFormat="1" ht="33.75" customHeight="1" hidden="1">
      <c r="A214" s="41" t="s">
        <v>3394</v>
      </c>
      <c r="B214" s="98" t="str">
        <f>IF($A214="","",VLOOKUP($A214,'MÃ HH'!$A$1:$C$215,2,0))</f>
        <v>NHO MẪU ĐƠN KHÔNG TEM</v>
      </c>
      <c r="C214" s="98" t="str">
        <f>IF($A214="","",VLOOKUP($A214,'MÃ HH'!$A$1:$C$215,3,0))</f>
        <v>Thùng</v>
      </c>
      <c r="D214" s="94">
        <f>VLOOKUP(A214,'[1]TỔNG HỢP'!$A:$N,14,0)</f>
        <v>0</v>
      </c>
      <c r="E214" s="97">
        <f>SUMIF('NHẬP HÀNG'!$D:$D,A214,'NHẬP HÀNG'!$H:$H)</f>
        <v>0</v>
      </c>
      <c r="F214" s="97">
        <f>SUMIF('NHẬP HÀNG'!D:D,A214,'NHẬP HÀNG'!I:I)</f>
        <v>0</v>
      </c>
      <c r="G214" s="97">
        <f>SUMIF('NHẬP HÀNG'!D:D,A214,'NHẬP HÀNG'!J:J)</f>
        <v>0</v>
      </c>
      <c r="H214" s="97">
        <f>SUMIF('NHẬP HÀNG'!D:D,A214,'NHẬP HÀNG'!K:K)</f>
        <v>0</v>
      </c>
      <c r="I214" s="97">
        <f>SUMIF('NHẬP HÀNG'!D:D,A214,'NHẬP HÀNG'!M:M)</f>
        <v>0</v>
      </c>
      <c r="J214" s="97">
        <f>SUMIF('NHẬP HÀNG'!D:D,A214,'NHẬP HÀNG'!N:N)</f>
        <v>0</v>
      </c>
      <c r="K214" s="97">
        <f>SUMIF('NHẬP HÀNG'!D:D,A214,'NHẬP HÀNG'!L:L)</f>
        <v>0</v>
      </c>
      <c r="L214" s="97">
        <f>SUMIF('XUẤT HÀNG'!D:D,A214,'XUẤT HÀNG'!G:G)</f>
        <v>0</v>
      </c>
      <c r="M214" s="97">
        <f>SUMIF('XUẤT HÀNG'!D:D,A214,'XUẤT HÀNG'!H:H)</f>
        <v>0</v>
      </c>
      <c r="N214" s="94">
        <f t="shared" si="38"/>
        <v>0</v>
      </c>
      <c r="O214" s="106"/>
      <c r="P214" s="107"/>
      <c r="Q214" s="109">
        <f t="shared" si="39"/>
        <v>0</v>
      </c>
      <c r="R214" s="48"/>
      <c r="S214" s="86" t="str">
        <f t="shared" si="40"/>
        <v>NOT OK</v>
      </c>
    </row>
    <row r="215" spans="1:19" s="85" customFormat="1" ht="33.75" customHeight="1" hidden="1">
      <c r="A215" s="39" t="s">
        <v>3950</v>
      </c>
      <c r="B215" s="98" t="str">
        <f>IF($A215="","",VLOOKUP($A215,'MÃ HH'!$A$1:$C$2169,2,0))</f>
        <v>NHO XANH VALLEY SUPREME -8.6KG</v>
      </c>
      <c r="C215" s="98" t="e">
        <f>IF($A215="","",VLOOKUP($A215,'MÃ HH'!$A$1:$C$215,3,0))</f>
        <v>#N/A</v>
      </c>
      <c r="D215" s="94">
        <f>VLOOKUP(A215,'[1]TỔNG HỢP'!$A:$N,14,0)</f>
        <v>0</v>
      </c>
      <c r="E215" s="97">
        <f>SUMIF('NHẬP HÀNG'!$D:$D,A215,'NHẬP HÀNG'!$H:$H)</f>
        <v>0</v>
      </c>
      <c r="F215" s="97">
        <f>SUMIF('NHẬP HÀNG'!D:D,A215,'NHẬP HÀNG'!I:I)</f>
        <v>0</v>
      </c>
      <c r="G215" s="97">
        <f>SUMIF('NHẬP HÀNG'!D:D,A215,'NHẬP HÀNG'!J:J)</f>
        <v>0</v>
      </c>
      <c r="H215" s="97">
        <f>SUMIF('NHẬP HÀNG'!D:D,A215,'NHẬP HÀNG'!K:K)</f>
        <v>0</v>
      </c>
      <c r="I215" s="97">
        <f>SUMIF('NHẬP HÀNG'!D:D,A215,'NHẬP HÀNG'!M:M)</f>
        <v>0</v>
      </c>
      <c r="J215" s="97">
        <f>SUMIF('NHẬP HÀNG'!D:D,A215,'NHẬP HÀNG'!N:N)</f>
        <v>0</v>
      </c>
      <c r="K215" s="97">
        <f>SUMIF('NHẬP HÀNG'!D:D,A215,'NHẬP HÀNG'!L:L)</f>
        <v>0</v>
      </c>
      <c r="L215" s="97">
        <f>SUMIF('XUẤT HÀNG'!D:D,A215,'XUẤT HÀNG'!G:G)</f>
        <v>0</v>
      </c>
      <c r="M215" s="97">
        <f>SUMIF('XUẤT HÀNG'!D:D,A215,'XUẤT HÀNG'!H:H)</f>
        <v>0</v>
      </c>
      <c r="N215" s="94">
        <f t="shared" si="38"/>
        <v>0</v>
      </c>
      <c r="O215" s="106"/>
      <c r="P215" s="107"/>
      <c r="Q215" s="109">
        <f t="shared" si="39"/>
        <v>0</v>
      </c>
      <c r="R215" s="48"/>
      <c r="S215" s="86" t="str">
        <f t="shared" si="40"/>
        <v>NOT OK</v>
      </c>
    </row>
    <row r="216" spans="1:19" s="85" customFormat="1" ht="33.75" customHeight="1" hidden="1">
      <c r="A216" s="25" t="s">
        <v>4680</v>
      </c>
      <c r="B216" s="98" t="str">
        <f>IF($A216="","",VLOOKUP($A216,'MÃ HH'!$A$1:$C$2169,2,0))</f>
        <v>NHO ĐỎ RỖ V 2J -8.6 KG</v>
      </c>
      <c r="C216" s="98" t="e">
        <f>IF($A216="","",VLOOKUP($A216,'MÃ HH'!$A$1:$C$215,3,0))</f>
        <v>#N/A</v>
      </c>
      <c r="D216" s="94">
        <f>VLOOKUP(A216,'[1]TỔNG HỢP'!$A:$N,14,0)</f>
        <v>-1</v>
      </c>
      <c r="E216" s="97">
        <f>SUMIF('NHẬP HÀNG'!$D:$D,A216,'NHẬP HÀNG'!$H:$H)</f>
        <v>0</v>
      </c>
      <c r="F216" s="97">
        <f>SUMIF('NHẬP HÀNG'!D:D,A216,'NHẬP HÀNG'!I:I)</f>
        <v>0</v>
      </c>
      <c r="G216" s="97">
        <f>SUMIF('NHẬP HÀNG'!D:D,A216,'NHẬP HÀNG'!J:J)</f>
        <v>0</v>
      </c>
      <c r="H216" s="97">
        <f>SUMIF('NHẬP HÀNG'!D:D,A216,'NHẬP HÀNG'!K:K)</f>
        <v>0</v>
      </c>
      <c r="I216" s="97">
        <f>SUMIF('NHẬP HÀNG'!D:D,A216,'NHẬP HÀNG'!M:M)</f>
        <v>0</v>
      </c>
      <c r="J216" s="97">
        <f>SUMIF('NHẬP HÀNG'!D:D,A216,'NHẬP HÀNG'!N:N)</f>
        <v>0</v>
      </c>
      <c r="K216" s="97">
        <f>SUMIF('NHẬP HÀNG'!D:D,A216,'NHẬP HÀNG'!L:L)</f>
        <v>0</v>
      </c>
      <c r="L216" s="97">
        <f>SUMIF('XUẤT HÀNG'!D:D,A216,'XUẤT HÀNG'!G:G)</f>
        <v>0</v>
      </c>
      <c r="M216" s="97">
        <f>SUMIF('XUẤT HÀNG'!D:D,A216,'XUẤT HÀNG'!H:H)</f>
        <v>0</v>
      </c>
      <c r="N216" s="94">
        <f t="shared" si="38"/>
        <v>-1</v>
      </c>
      <c r="O216" s="106"/>
      <c r="P216" s="107"/>
      <c r="Q216" s="110">
        <f t="shared" si="39"/>
        <v>-1</v>
      </c>
      <c r="R216" s="214" t="s">
        <v>4787</v>
      </c>
      <c r="S216" s="86" t="str">
        <f t="shared" si="40"/>
        <v>OK</v>
      </c>
    </row>
    <row r="217" spans="1:19" s="85" customFormat="1" ht="33.75" customHeight="1" hidden="1">
      <c r="A217" s="25" t="s">
        <v>4692</v>
      </c>
      <c r="B217" s="98" t="str">
        <f>IF($A217="","",VLOOKUP($A217,'MÃ HH'!$A$1:$C$2169,2,0))</f>
        <v>NHO ĐỎ RỖ V 1J -8.6 KG</v>
      </c>
      <c r="C217" s="98" t="e">
        <f>IF($A217="","",VLOOKUP($A217,'MÃ HH'!$A$1:$C$215,3,0))</f>
        <v>#N/A</v>
      </c>
      <c r="D217" s="94">
        <f>VLOOKUP(A217,'[1]TỔNG HỢP'!$A:$N,14,0)</f>
        <v>5</v>
      </c>
      <c r="E217" s="97">
        <f>SUMIF('NHẬP HÀNG'!$D:$D,A217,'NHẬP HÀNG'!$H:$H)</f>
        <v>14</v>
      </c>
      <c r="F217" s="97">
        <f>SUMIF('NHẬP HÀNG'!D:D,A217,'NHẬP HÀNG'!I:I)</f>
        <v>0</v>
      </c>
      <c r="G217" s="97">
        <f>SUMIF('NHẬP HÀNG'!D:D,A217,'NHẬP HÀNG'!J:J)</f>
        <v>0</v>
      </c>
      <c r="H217" s="97">
        <f>SUMIF('NHẬP HÀNG'!D:D,A217,'NHẬP HÀNG'!K:K)</f>
        <v>0</v>
      </c>
      <c r="I217" s="97">
        <f>SUMIF('NHẬP HÀNG'!D:D,A217,'NHẬP HÀNG'!M:M)</f>
        <v>0</v>
      </c>
      <c r="J217" s="97">
        <f>SUMIF('NHẬP HÀNG'!D:D,A217,'NHẬP HÀNG'!N:N)</f>
        <v>51</v>
      </c>
      <c r="K217" s="97">
        <f>SUMIF('NHẬP HÀNG'!D:D,A217,'NHẬP HÀNG'!L:L)</f>
        <v>0</v>
      </c>
      <c r="L217" s="97">
        <f>SUMIF('XUẤT HÀNG'!D:D,A217,'XUẤT HÀNG'!G:G)</f>
        <v>42</v>
      </c>
      <c r="M217" s="97">
        <f>SUMIF('XUẤT HÀNG'!D:D,A217,'XUẤT HÀNG'!H:H)</f>
        <v>0</v>
      </c>
      <c r="N217" s="94">
        <f t="shared" si="41" ref="N217:N223">D217+E217+F217+G217+H217+I217++J217-L217-M217+K217</f>
        <v>28</v>
      </c>
      <c r="O217" s="106">
        <f>14+7+3</f>
        <v>24</v>
      </c>
      <c r="P217" s="107"/>
      <c r="Q217" s="110">
        <f t="shared" si="42" ref="Q217:Q223">+N217-O217-P217</f>
        <v>4</v>
      </c>
      <c r="R217" s="208"/>
      <c r="S217" s="86" t="str">
        <f t="shared" si="43" ref="S217:S224">IF(ABS(D217)+ABS(E217)+ABS(F217)+ABS(J217)+ABS(L217)+ABS(O217)+ABS(P217)+ABS(M217)+ABS(N217)+ABS(Q217)=0,"NOT OK","OK")</f>
        <v>OK</v>
      </c>
    </row>
    <row r="218" spans="1:19" s="85" customFormat="1" ht="33.75" customHeight="1" hidden="1">
      <c r="A218" s="25" t="s">
        <v>4718</v>
      </c>
      <c r="B218" s="98" t="str">
        <f>IF($A218="","",VLOOKUP($A218,'MÃ HH'!$A$1:$C$2169,2,0))</f>
        <v>NHO ĐỎ VERFRUIT 1J - 8.2KG</v>
      </c>
      <c r="C218" s="98" t="e">
        <f>IF($A218="","",VLOOKUP($A218,'MÃ HH'!$A$1:$C$215,3,0))</f>
        <v>#N/A</v>
      </c>
      <c r="D218" s="94">
        <f>VLOOKUP(A218,'[1]TỔNG HỢP'!$A:$N,14,0)</f>
        <v>7</v>
      </c>
      <c r="E218" s="97">
        <f>SUMIF('NHẬP HÀNG'!$D:$D,A218,'NHẬP HÀNG'!$H:$H)</f>
        <v>144</v>
      </c>
      <c r="F218" s="97">
        <f>SUMIF('NHẬP HÀNG'!D:D,A218,'NHẬP HÀNG'!I:I)</f>
        <v>0</v>
      </c>
      <c r="G218" s="97">
        <f>SUMIF('NHẬP HÀNG'!D:D,A218,'NHẬP HÀNG'!J:J)</f>
        <v>0</v>
      </c>
      <c r="H218" s="97">
        <f>SUMIF('NHẬP HÀNG'!D:D,A218,'NHẬP HÀNG'!K:K)</f>
        <v>0</v>
      </c>
      <c r="I218" s="97">
        <f>SUMIF('NHẬP HÀNG'!D:D,A218,'NHẬP HÀNG'!M:M)</f>
        <v>0</v>
      </c>
      <c r="J218" s="97">
        <f>SUMIF('NHẬP HÀNG'!D:D,A218,'NHẬP HÀNG'!N:N)</f>
        <v>0</v>
      </c>
      <c r="K218" s="97">
        <f>SUMIF('NHẬP HÀNG'!D:D,A218,'NHẬP HÀNG'!L:L)</f>
        <v>0</v>
      </c>
      <c r="L218" s="97">
        <f>SUMIF('XUẤT HÀNG'!D:D,A218,'XUẤT HÀNG'!G:G)</f>
        <v>123</v>
      </c>
      <c r="M218" s="97">
        <f>SUMIF('XUẤT HÀNG'!D:D,A218,'XUẤT HÀNG'!H:H)</f>
        <v>0</v>
      </c>
      <c r="N218" s="94">
        <f t="shared" si="41"/>
        <v>28</v>
      </c>
      <c r="O218" s="106">
        <f>27+2</f>
        <v>29</v>
      </c>
      <c r="P218" s="107"/>
      <c r="Q218" s="110">
        <f t="shared" si="42"/>
        <v>-1</v>
      </c>
      <c r="R218" s="112"/>
      <c r="S218" s="86" t="str">
        <f t="shared" si="43"/>
        <v>OK</v>
      </c>
    </row>
    <row r="219" spans="1:19" s="85" customFormat="1" ht="33.75" customHeight="1" hidden="1">
      <c r="A219" s="25" t="s">
        <v>4674</v>
      </c>
      <c r="B219" s="98" t="str">
        <f>IF($A219="","",VLOOKUP($A219,'MÃ HH'!$A$1:$C$2169,2,0))</f>
        <v>NHO ĐỎ MÈO 1J</v>
      </c>
      <c r="C219" s="98" t="e">
        <f>IF($A219="","",VLOOKUP($A219,'MÃ HH'!$A$1:$C$215,3,0))</f>
        <v>#N/A</v>
      </c>
      <c r="D219" s="94">
        <f>VLOOKUP(A219,'[1]TỔNG HỢP'!$A:$N,14,0)</f>
        <v>-14</v>
      </c>
      <c r="E219" s="97">
        <f>SUMIF('NHẬP HÀNG'!$D:$D,A219,'NHẬP HÀNG'!$H:$H)</f>
        <v>0</v>
      </c>
      <c r="F219" s="97">
        <f>SUMIF('NHẬP HÀNG'!D:D,A219,'NHẬP HÀNG'!I:I)</f>
        <v>0</v>
      </c>
      <c r="G219" s="97">
        <f>SUMIF('NHẬP HÀNG'!D:D,A219,'NHẬP HÀNG'!J:J)</f>
        <v>0</v>
      </c>
      <c r="H219" s="97">
        <f>SUMIF('NHẬP HÀNG'!D:D,A219,'NHẬP HÀNG'!K:K)</f>
        <v>0</v>
      </c>
      <c r="I219" s="97">
        <f>SUMIF('NHẬP HÀNG'!D:D,A219,'NHẬP HÀNG'!M:M)</f>
        <v>0</v>
      </c>
      <c r="J219" s="97">
        <f>SUMIF('NHẬP HÀNG'!D:D,A219,'NHẬP HÀNG'!N:N)</f>
        <v>0</v>
      </c>
      <c r="K219" s="97">
        <f>SUMIF('NHẬP HÀNG'!D:D,A219,'NHẬP HÀNG'!L:L)</f>
        <v>0</v>
      </c>
      <c r="L219" s="97">
        <f>SUMIF('XUẤT HÀNG'!D:D,A219,'XUẤT HÀNG'!G:G)</f>
        <v>0</v>
      </c>
      <c r="M219" s="97">
        <f>SUMIF('XUẤT HÀNG'!D:D,A219,'XUẤT HÀNG'!H:H)</f>
        <v>0</v>
      </c>
      <c r="N219" s="94">
        <f t="shared" si="41"/>
        <v>-14</v>
      </c>
      <c r="O219" s="106"/>
      <c r="P219" s="107"/>
      <c r="Q219" s="110">
        <f t="shared" si="42"/>
        <v>-14</v>
      </c>
      <c r="R219" s="205" t="s">
        <v>4788</v>
      </c>
      <c r="S219" s="86" t="str">
        <f t="shared" si="43"/>
        <v>OK</v>
      </c>
    </row>
    <row r="220" spans="1:19" s="85" customFormat="1" ht="33.75" customHeight="1" hidden="1">
      <c r="A220" s="25" t="s">
        <v>4676</v>
      </c>
      <c r="B220" s="98" t="str">
        <f>IF($A220="","",VLOOKUP($A220,'MÃ HH'!$A$1:$C$2169,2,0))</f>
        <v>NHO ĐỎ MÈO 2J</v>
      </c>
      <c r="C220" s="98" t="e">
        <f>IF($A220="","",VLOOKUP($A220,'MÃ HH'!$A$1:$C$215,3,0))</f>
        <v>#N/A</v>
      </c>
      <c r="D220" s="94">
        <f>VLOOKUP(A220,'[1]TỔNG HỢP'!$A:$N,14,0)</f>
        <v>13</v>
      </c>
      <c r="E220" s="97">
        <f>SUMIF('NHẬP HÀNG'!$D:$D,A220,'NHẬP HÀNG'!$H:$H)</f>
        <v>0</v>
      </c>
      <c r="F220" s="97">
        <f>SUMIF('NHẬP HÀNG'!D:D,A220,'NHẬP HÀNG'!I:I)</f>
        <v>0</v>
      </c>
      <c r="G220" s="97">
        <f>SUMIF('NHẬP HÀNG'!D:D,A220,'NHẬP HÀNG'!J:J)</f>
        <v>0</v>
      </c>
      <c r="H220" s="97">
        <f>SUMIF('NHẬP HÀNG'!D:D,A220,'NHẬP HÀNG'!K:K)</f>
        <v>0</v>
      </c>
      <c r="I220" s="97">
        <f>SUMIF('NHẬP HÀNG'!D:D,A220,'NHẬP HÀNG'!M:M)</f>
        <v>0</v>
      </c>
      <c r="J220" s="97">
        <f>SUMIF('NHẬP HÀNG'!D:D,A220,'NHẬP HÀNG'!N:N)</f>
        <v>0</v>
      </c>
      <c r="K220" s="97">
        <f>SUMIF('NHẬP HÀNG'!D:D,A220,'NHẬP HÀNG'!L:L)</f>
        <v>0</v>
      </c>
      <c r="L220" s="97">
        <f>SUMIF('XUẤT HÀNG'!D:D,A220,'XUẤT HÀNG'!G:G)</f>
        <v>0</v>
      </c>
      <c r="M220" s="97">
        <f>SUMIF('XUẤT HÀNG'!D:D,A220,'XUẤT HÀNG'!H:H)</f>
        <v>0</v>
      </c>
      <c r="N220" s="94">
        <f t="shared" si="41"/>
        <v>13</v>
      </c>
      <c r="O220" s="106"/>
      <c r="P220" s="107"/>
      <c r="Q220" s="110">
        <f t="shared" si="42"/>
        <v>13</v>
      </c>
      <c r="R220" s="205"/>
      <c r="S220" s="86" t="str">
        <f t="shared" si="43"/>
        <v>OK</v>
      </c>
    </row>
    <row r="221" spans="1:19" s="85" customFormat="1" ht="33.75" customHeight="1" hidden="1">
      <c r="A221" s="25" t="s">
        <v>4670</v>
      </c>
      <c r="B221" s="98" t="str">
        <f>IF($A221="","",VLOOKUP($A221,'MÃ HH'!$A$1:$C$2169,2,0))</f>
        <v>NHO ĐỎ FEGUIRRI 2J</v>
      </c>
      <c r="C221" s="98" t="e">
        <f>IF($A221="","",VLOOKUP($A221,'MÃ HH'!$A$1:$C$215,3,0))</f>
        <v>#N/A</v>
      </c>
      <c r="D221" s="94">
        <f>VLOOKUP(A221,'[1]TỔNG HỢP'!$A:$N,14,0)</f>
        <v>0</v>
      </c>
      <c r="E221" s="97">
        <f>SUMIF('NHẬP HÀNG'!$D:$D,A221,'NHẬP HÀNG'!$H:$H)</f>
        <v>0</v>
      </c>
      <c r="F221" s="97">
        <f>SUMIF('NHẬP HÀNG'!D:D,A221,'NHẬP HÀNG'!I:I)</f>
        <v>0</v>
      </c>
      <c r="G221" s="97">
        <f>SUMIF('NHẬP HÀNG'!D:D,A221,'NHẬP HÀNG'!J:J)</f>
        <v>0</v>
      </c>
      <c r="H221" s="97">
        <f>SUMIF('NHẬP HÀNG'!D:D,A221,'NHẬP HÀNG'!K:K)</f>
        <v>0</v>
      </c>
      <c r="I221" s="97">
        <f>SUMIF('NHẬP HÀNG'!D:D,A221,'NHẬP HÀNG'!M:M)</f>
        <v>0</v>
      </c>
      <c r="J221" s="97">
        <f>SUMIF('NHẬP HÀNG'!D:D,A221,'NHẬP HÀNG'!N:N)</f>
        <v>0</v>
      </c>
      <c r="K221" s="97">
        <f>SUMIF('NHẬP HÀNG'!D:D,A221,'NHẬP HÀNG'!L:L)</f>
        <v>0</v>
      </c>
      <c r="L221" s="97">
        <f>SUMIF('XUẤT HÀNG'!D:D,A221,'XUẤT HÀNG'!G:G)</f>
        <v>0</v>
      </c>
      <c r="M221" s="97">
        <f>SUMIF('XUẤT HÀNG'!D:D,A221,'XUẤT HÀNG'!H:H)</f>
        <v>0</v>
      </c>
      <c r="N221" s="94">
        <f t="shared" si="41"/>
        <v>0</v>
      </c>
      <c r="O221" s="106"/>
      <c r="P221" s="107"/>
      <c r="Q221" s="109">
        <f t="shared" si="42"/>
        <v>0</v>
      </c>
      <c r="R221" s="48"/>
      <c r="S221" s="86" t="str">
        <f t="shared" si="43"/>
        <v>NOT OK</v>
      </c>
    </row>
    <row r="222" spans="1:19" s="85" customFormat="1" ht="33.6" customHeight="1" hidden="1">
      <c r="A222" s="39" t="s">
        <v>4502</v>
      </c>
      <c r="B222" s="98" t="str">
        <f>IF($A222="","",VLOOKUP($A222,'MÃ HH'!$A$1:$C$1876,2,0))</f>
        <v>NHO ĐỎ PERU NUNA 1J</v>
      </c>
      <c r="C222" s="98"/>
      <c r="D222" s="94">
        <f>VLOOKUP(A222,'[1]TỔNG HỢP'!$A:$N,14,0)</f>
        <v>-97</v>
      </c>
      <c r="E222" s="97">
        <f>SUMIF('NHẬP HÀNG'!$D:$D,A222,'NHẬP HÀNG'!$H:$H)</f>
        <v>0</v>
      </c>
      <c r="F222" s="97">
        <f>SUMIF('NHẬP HÀNG'!D:D,A222,'NHẬP HÀNG'!I:I)</f>
        <v>0</v>
      </c>
      <c r="G222" s="97">
        <f>SUMIF('NHẬP HÀNG'!D:D,A222,'NHẬP HÀNG'!J:J)</f>
        <v>0</v>
      </c>
      <c r="H222" s="97">
        <f>SUMIF('NHẬP HÀNG'!D:D,A222,'NHẬP HÀNG'!K:K)</f>
        <v>0</v>
      </c>
      <c r="I222" s="97">
        <f>SUMIF('NHẬP HÀNG'!D:D,A222,'NHẬP HÀNG'!M:M)</f>
        <v>0</v>
      </c>
      <c r="J222" s="97">
        <f>SUMIF('NHẬP HÀNG'!D:D,A222,'NHẬP HÀNG'!N:N)</f>
        <v>0</v>
      </c>
      <c r="K222" s="97">
        <f>SUMIF('NHẬP HÀNG'!D:D,A222,'NHẬP HÀNG'!L:L)</f>
        <v>0</v>
      </c>
      <c r="L222" s="97">
        <f>SUMIF('XUẤT HÀNG'!D:D,A222,'XUẤT HÀNG'!G:G)</f>
        <v>0</v>
      </c>
      <c r="M222" s="97">
        <f>SUMIF('XUẤT HÀNG'!D:D,A222,'XUẤT HÀNG'!H:H)</f>
        <v>0</v>
      </c>
      <c r="N222" s="94">
        <f t="shared" si="41"/>
        <v>-97</v>
      </c>
      <c r="O222" s="106"/>
      <c r="P222" s="107"/>
      <c r="Q222" s="110">
        <f t="shared" si="42"/>
        <v>-97</v>
      </c>
      <c r="R222" s="205" t="s">
        <v>4789</v>
      </c>
      <c r="S222" s="86" t="str">
        <f t="shared" si="43"/>
        <v>OK</v>
      </c>
    </row>
    <row r="223" spans="1:19" s="85" customFormat="1" ht="33.6" customHeight="1" hidden="1">
      <c r="A223" s="39" t="s">
        <v>4504</v>
      </c>
      <c r="B223" s="98" t="str">
        <f>IF($A223="","",VLOOKUP($A223,'MÃ HH'!$A$1:$C$1876,2,0))</f>
        <v>NHO ĐỎ PERU NUNA 2J</v>
      </c>
      <c r="C223" s="98"/>
      <c r="D223" s="94">
        <f>VLOOKUP(A223,'[1]TỔNG HỢP'!$A:$N,14,0)</f>
        <v>102</v>
      </c>
      <c r="E223" s="97">
        <f>SUMIF('NHẬP HÀNG'!$D:$D,A223,'NHẬP HÀNG'!$H:$H)</f>
        <v>0</v>
      </c>
      <c r="F223" s="97">
        <f>SUMIF('NHẬP HÀNG'!D:D,A223,'NHẬP HÀNG'!I:I)</f>
        <v>0</v>
      </c>
      <c r="G223" s="97">
        <f>SUMIF('NHẬP HÀNG'!D:D,A223,'NHẬP HÀNG'!J:J)</f>
        <v>0</v>
      </c>
      <c r="H223" s="97">
        <f>SUMIF('NHẬP HÀNG'!D:D,A223,'NHẬP HÀNG'!K:K)</f>
        <v>0</v>
      </c>
      <c r="I223" s="97">
        <f>SUMIF('NHẬP HÀNG'!D:D,A223,'NHẬP HÀNG'!M:M)</f>
        <v>0</v>
      </c>
      <c r="J223" s="97">
        <f>SUMIF('NHẬP HÀNG'!D:D,A223,'NHẬP HÀNG'!N:N)</f>
        <v>0</v>
      </c>
      <c r="K223" s="97">
        <f>SUMIF('NHẬP HÀNG'!D:D,A223,'NHẬP HÀNG'!L:L)</f>
        <v>0</v>
      </c>
      <c r="L223" s="97">
        <f>SUMIF('XUẤT HÀNG'!D:D,A223,'XUẤT HÀNG'!G:G)</f>
        <v>0</v>
      </c>
      <c r="M223" s="97">
        <f>SUMIF('XUẤT HÀNG'!D:D,A223,'XUẤT HÀNG'!H:H)</f>
        <v>0</v>
      </c>
      <c r="N223" s="94">
        <f t="shared" si="41"/>
        <v>102</v>
      </c>
      <c r="O223" s="106"/>
      <c r="P223" s="107"/>
      <c r="Q223" s="110">
        <f t="shared" si="42"/>
        <v>102</v>
      </c>
      <c r="R223" s="205"/>
      <c r="S223" s="86" t="str">
        <f t="shared" si="43"/>
        <v>OK</v>
      </c>
    </row>
    <row r="224" spans="1:19" s="85" customFormat="1" ht="33.75" customHeight="1" hidden="1">
      <c r="A224" s="25" t="s">
        <v>4668</v>
      </c>
      <c r="B224" s="98" t="str">
        <f>IF($A224="","",VLOOKUP($A224,'MÃ HH'!$A$1:$C$1876,2,0))</f>
        <v>NHO ĐỎ FEGUIRRI 1J</v>
      </c>
      <c r="C224" s="98"/>
      <c r="D224" s="94">
        <f>VLOOKUP(A224,'[1]TỔNG HỢP'!$A:$N,14,0)</f>
        <v>5</v>
      </c>
      <c r="E224" s="97">
        <f>SUMIF('NHẬP HÀNG'!$D:$D,A224,'NHẬP HÀNG'!$H:$H)</f>
        <v>0</v>
      </c>
      <c r="F224" s="97">
        <f>SUMIF('NHẬP HÀNG'!D:D,A224,'NHẬP HÀNG'!I:I)</f>
        <v>0</v>
      </c>
      <c r="G224" s="97">
        <f>SUMIF('NHẬP HÀNG'!D:D,A224,'NHẬP HÀNG'!J:J)</f>
        <v>0</v>
      </c>
      <c r="H224" s="97">
        <f>SUMIF('NHẬP HÀNG'!D:D,A224,'NHẬP HÀNG'!K:K)</f>
        <v>0</v>
      </c>
      <c r="I224" s="97">
        <f>SUMIF('NHẬP HÀNG'!D:D,A224,'NHẬP HÀNG'!M:M)</f>
        <v>0</v>
      </c>
      <c r="J224" s="97">
        <f>SUMIF('NHẬP HÀNG'!D:D,A224,'NHẬP HÀNG'!N:N)</f>
        <v>0</v>
      </c>
      <c r="K224" s="97">
        <f>SUMIF('NHẬP HÀNG'!D:D,A224,'NHẬP HÀNG'!L:L)</f>
        <v>0</v>
      </c>
      <c r="L224" s="97">
        <f>SUMIF('XUẤT HÀNG'!D:D,A224,'XUẤT HÀNG'!G:G)</f>
        <v>0</v>
      </c>
      <c r="M224" s="97">
        <f>SUMIF('XUẤT HÀNG'!D:D,A224,'XUẤT HÀNG'!H:H)</f>
        <v>0</v>
      </c>
      <c r="N224" s="94">
        <f t="shared" si="44" ref="N224:N248">D224+E224+F224+G224+H224+I224++J224-L224-M224+K224</f>
        <v>5</v>
      </c>
      <c r="O224" s="106"/>
      <c r="P224" s="107"/>
      <c r="Q224" s="110">
        <f t="shared" si="45" ref="Q224:Q248">+N224-O224-P224</f>
        <v>5</v>
      </c>
      <c r="R224" s="111" t="s">
        <v>4790</v>
      </c>
      <c r="S224" s="86" t="str">
        <f t="shared" si="43"/>
        <v>OK</v>
      </c>
    </row>
    <row r="225" spans="1:19" s="85" customFormat="1" ht="33.75" customHeight="1" hidden="1">
      <c r="A225" s="39" t="s">
        <v>4596</v>
      </c>
      <c r="B225" s="98" t="str">
        <f>IF($A225="","",VLOOKUP($A225,'MÃ HH'!$A$1:$C$1876,2,0))</f>
        <v>NHO XANH ÚC</v>
      </c>
      <c r="C225" s="98"/>
      <c r="D225" s="94">
        <f>VLOOKUP(A225,'[1]TỔNG HỢP'!$A:$N,14,0)</f>
        <v>0</v>
      </c>
      <c r="E225" s="97">
        <f>SUMIF('NHẬP HÀNG'!$D:$D,A225,'NHẬP HÀNG'!$H:$H)</f>
        <v>0</v>
      </c>
      <c r="F225" s="97">
        <f>SUMIF('NHẬP HÀNG'!D:D,A225,'NHẬP HÀNG'!I:I)</f>
        <v>0</v>
      </c>
      <c r="G225" s="97">
        <f>SUMIF('NHẬP HÀNG'!D:D,A225,'NHẬP HÀNG'!J:J)</f>
        <v>0</v>
      </c>
      <c r="H225" s="97">
        <f>SUMIF('NHẬP HÀNG'!D:D,A225,'NHẬP HÀNG'!K:K)</f>
        <v>0</v>
      </c>
      <c r="I225" s="97">
        <f>SUMIF('NHẬP HÀNG'!D:D,A225,'NHẬP HÀNG'!M:M)</f>
        <v>0</v>
      </c>
      <c r="J225" s="97">
        <f>SUMIF('NHẬP HÀNG'!D:D,A225,'NHẬP HÀNG'!N:N)</f>
        <v>0</v>
      </c>
      <c r="K225" s="97">
        <f>SUMIF('NHẬP HÀNG'!D:D,A225,'NHẬP HÀNG'!L:L)</f>
        <v>0</v>
      </c>
      <c r="L225" s="97">
        <f>SUMIF('XUẤT HÀNG'!D:D,A225,'XUẤT HÀNG'!G:G)</f>
        <v>0</v>
      </c>
      <c r="M225" s="97">
        <f>SUMIF('XUẤT HÀNG'!D:D,A225,'XUẤT HÀNG'!H:H)</f>
        <v>0</v>
      </c>
      <c r="N225" s="94">
        <f t="shared" si="44"/>
        <v>0</v>
      </c>
      <c r="O225" s="106"/>
      <c r="P225" s="107"/>
      <c r="Q225" s="109">
        <f t="shared" si="45"/>
        <v>0</v>
      </c>
      <c r="R225" s="48"/>
      <c r="S225" s="86" t="str">
        <f t="shared" si="46" ref="S225:S248">IF(ABS(D225)+ABS(E225)+ABS(F225)+ABS(J225)+ABS(L225)+ABS(O225)+ABS(P225)+ABS(M225)+ABS(N225)+ABS(Q225)=0,"NOT OK","OK")</f>
        <v>NOT OK</v>
      </c>
    </row>
    <row r="226" spans="1:19" s="85" customFormat="1" ht="33.75" customHeight="1" hidden="1">
      <c r="A226" s="118" t="s">
        <v>4129</v>
      </c>
      <c r="B226" s="98" t="str">
        <f>IF($A226="","",VLOOKUP($A226,'MÃ HH'!$A$1:$C$2169,2,0))</f>
        <v>NHO XANH PERU 2J - 7.3KG</v>
      </c>
      <c r="C226" s="98" t="e">
        <f>IF($A226="","",VLOOKUP($A226,'MÃ HH'!$A$1:$C$215,3,0))</f>
        <v>#N/A</v>
      </c>
      <c r="D226" s="94">
        <f>VLOOKUP(A226,'[1]TỔNG HỢP'!$A:$N,14,0)</f>
        <v>31</v>
      </c>
      <c r="E226" s="97">
        <f>SUMIF('NHẬP HÀNG'!$D:$D,A226,'NHẬP HÀNG'!$H:$H)</f>
        <v>0</v>
      </c>
      <c r="F226" s="97">
        <f>SUMIF('NHẬP HÀNG'!D:D,A226,'NHẬP HÀNG'!I:I)</f>
        <v>0</v>
      </c>
      <c r="G226" s="97">
        <f>SUMIF('NHẬP HÀNG'!D:D,A226,'NHẬP HÀNG'!J:J)</f>
        <v>0</v>
      </c>
      <c r="H226" s="97">
        <f>SUMIF('NHẬP HÀNG'!D:D,A226,'NHẬP HÀNG'!K:K)</f>
        <v>0</v>
      </c>
      <c r="I226" s="97">
        <f>SUMIF('NHẬP HÀNG'!D:D,A226,'NHẬP HÀNG'!M:M)</f>
        <v>0</v>
      </c>
      <c r="J226" s="97">
        <f>SUMIF('NHẬP HÀNG'!D:D,A226,'NHẬP HÀNG'!N:N)</f>
        <v>0</v>
      </c>
      <c r="K226" s="97">
        <f>SUMIF('NHẬP HÀNG'!D:D,A226,'NHẬP HÀNG'!L:L)</f>
        <v>0</v>
      </c>
      <c r="L226" s="97">
        <f>SUMIF('XUẤT HÀNG'!D:D,A226,'XUẤT HÀNG'!G:G)</f>
        <v>0</v>
      </c>
      <c r="M226" s="97">
        <f>SUMIF('XUẤT HÀNG'!D:D,A226,'XUẤT HÀNG'!H:H)</f>
        <v>0</v>
      </c>
      <c r="N226" s="94">
        <f t="shared" si="44"/>
        <v>31</v>
      </c>
      <c r="O226" s="106"/>
      <c r="P226" s="107"/>
      <c r="Q226" s="110">
        <f t="shared" si="45"/>
        <v>31</v>
      </c>
      <c r="R226" s="205" t="s">
        <v>4791</v>
      </c>
      <c r="S226" s="86" t="str">
        <f t="shared" si="46"/>
        <v>OK</v>
      </c>
    </row>
    <row r="227" spans="1:19" s="85" customFormat="1" ht="33.75" customHeight="1" hidden="1">
      <c r="A227" s="39" t="s">
        <v>4169</v>
      </c>
      <c r="B227" s="98" t="str">
        <f>IF($A227="","",VLOOKUP($A227,'MÃ HH'!$A$1:$C$2169,2,0))</f>
        <v>NHO XANH PERU 3J - 7.3KG</v>
      </c>
      <c r="C227" s="98" t="e">
        <f>IF($A227="","",VLOOKUP($A227,'MÃ HH'!$A$1:$C$215,3,0))</f>
        <v>#N/A</v>
      </c>
      <c r="D227" s="94">
        <f>VLOOKUP(A227,'[1]TỔNG HỢP'!$A:$N,14,0)</f>
        <v>-32</v>
      </c>
      <c r="E227" s="97">
        <f>SUMIF('NHẬP HÀNG'!$D:$D,A227,'NHẬP HÀNG'!$H:$H)</f>
        <v>0</v>
      </c>
      <c r="F227" s="97">
        <f>SUMIF('NHẬP HÀNG'!D:D,A227,'NHẬP HÀNG'!I:I)</f>
        <v>0</v>
      </c>
      <c r="G227" s="97">
        <f>SUMIF('NHẬP HÀNG'!D:D,A227,'NHẬP HÀNG'!J:J)</f>
        <v>0</v>
      </c>
      <c r="H227" s="97">
        <f>SUMIF('NHẬP HÀNG'!D:D,A227,'NHẬP HÀNG'!K:K)</f>
        <v>0</v>
      </c>
      <c r="I227" s="97">
        <f>SUMIF('NHẬP HÀNG'!D:D,A227,'NHẬP HÀNG'!M:M)</f>
        <v>0</v>
      </c>
      <c r="J227" s="97">
        <f>SUMIF('NHẬP HÀNG'!D:D,A227,'NHẬP HÀNG'!N:N)</f>
        <v>0</v>
      </c>
      <c r="K227" s="97">
        <f>SUMIF('NHẬP HÀNG'!D:D,A227,'NHẬP HÀNG'!L:L)</f>
        <v>0</v>
      </c>
      <c r="L227" s="97">
        <f>SUMIF('XUẤT HÀNG'!D:D,A227,'XUẤT HÀNG'!G:G)</f>
        <v>0</v>
      </c>
      <c r="M227" s="97">
        <f>SUMIF('XUẤT HÀNG'!D:D,A227,'XUẤT HÀNG'!H:H)</f>
        <v>0</v>
      </c>
      <c r="N227" s="94">
        <f t="shared" si="44"/>
        <v>-32</v>
      </c>
      <c r="O227" s="106"/>
      <c r="P227" s="107"/>
      <c r="Q227" s="110">
        <f t="shared" si="45"/>
        <v>-32</v>
      </c>
      <c r="R227" s="205"/>
      <c r="S227" s="86" t="str">
        <f t="shared" si="46"/>
        <v>OK</v>
      </c>
    </row>
    <row r="228" spans="1:20" s="85" customFormat="1" ht="33.75" customHeight="1" hidden="1">
      <c r="A228" s="39" t="s">
        <v>4261</v>
      </c>
      <c r="B228" s="98" t="str">
        <f>IF($A228="","",VLOOKUP($A228,'MÃ HH'!$A$1:$C$2169,2,0))</f>
        <v>NHO XANH PERU 3J - 4KG</v>
      </c>
      <c r="C228" s="98" t="e">
        <f>IF($A228="","",VLOOKUP($A228,'MÃ HH'!$A$1:$C$215,3,0))</f>
        <v>#N/A</v>
      </c>
      <c r="D228" s="94">
        <f>VLOOKUP(A228,'[1]TỔNG HỢP'!$A:$N,14,0)</f>
        <v>0</v>
      </c>
      <c r="E228" s="97">
        <f>SUMIF('NHẬP HÀNG'!$D:$D,A228,'NHẬP HÀNG'!$H:$H)</f>
        <v>0</v>
      </c>
      <c r="F228" s="97">
        <f>SUMIF('NHẬP HÀNG'!D:D,A228,'NHẬP HÀNG'!I:I)</f>
        <v>0</v>
      </c>
      <c r="G228" s="97">
        <f>SUMIF('NHẬP HÀNG'!D:D,A228,'NHẬP HÀNG'!J:J)</f>
        <v>0</v>
      </c>
      <c r="H228" s="97">
        <f>SUMIF('NHẬP HÀNG'!D:D,A228,'NHẬP HÀNG'!K:K)</f>
        <v>0</v>
      </c>
      <c r="I228" s="97">
        <f>SUMIF('NHẬP HÀNG'!D:D,A228,'NHẬP HÀNG'!M:M)</f>
        <v>0</v>
      </c>
      <c r="J228" s="97">
        <f>SUMIF('NHẬP HÀNG'!D:D,A228,'NHẬP HÀNG'!N:N)</f>
        <v>0</v>
      </c>
      <c r="K228" s="97">
        <f>SUMIF('NHẬP HÀNG'!D:D,A228,'NHẬP HÀNG'!L:L)</f>
        <v>0</v>
      </c>
      <c r="L228" s="97">
        <f>SUMIF('XUẤT HÀNG'!D:D,A228,'XUẤT HÀNG'!G:G)</f>
        <v>0</v>
      </c>
      <c r="M228" s="97">
        <f>SUMIF('XUẤT HÀNG'!D:D,A228,'XUẤT HÀNG'!H:H)</f>
        <v>0</v>
      </c>
      <c r="N228" s="94">
        <f t="shared" si="44"/>
        <v>0</v>
      </c>
      <c r="O228" s="106"/>
      <c r="P228" s="107"/>
      <c r="Q228" s="109">
        <f t="shared" si="45"/>
        <v>0</v>
      </c>
      <c r="R228" s="48"/>
      <c r="S228" s="86" t="str">
        <f t="shared" si="46"/>
        <v>NOT OK</v>
      </c>
      <c r="T228" s="85">
        <v>35</v>
      </c>
    </row>
    <row r="229" spans="1:20" s="85" customFormat="1" ht="33.75" customHeight="1" hidden="1">
      <c r="A229" s="25" t="s">
        <v>4311</v>
      </c>
      <c r="B229" s="98" t="str">
        <f>IF($A229="","",VLOOKUP($A229,'MÃ HH'!$A$1:$C$2169,2,0))</f>
        <v>NHO NGÓN TAY PERU</v>
      </c>
      <c r="C229" s="98" t="e">
        <f>IF($A229="","",VLOOKUP($A229,'MÃ HH'!$A$1:$C$215,3,0))</f>
        <v>#N/A</v>
      </c>
      <c r="D229" s="94">
        <f>VLOOKUP(A229,'[1]TỔNG HỢP'!$A:$N,14,0)</f>
        <v>0</v>
      </c>
      <c r="E229" s="97">
        <f>SUMIF('NHẬP HÀNG'!$D:$D,A229,'NHẬP HÀNG'!$H:$H)</f>
        <v>0</v>
      </c>
      <c r="F229" s="97">
        <f>SUMIF('NHẬP HÀNG'!D:D,A229,'NHẬP HÀNG'!I:I)</f>
        <v>0</v>
      </c>
      <c r="G229" s="97">
        <f>SUMIF('NHẬP HÀNG'!D:D,A229,'NHẬP HÀNG'!J:J)</f>
        <v>0</v>
      </c>
      <c r="H229" s="97">
        <f>SUMIF('NHẬP HÀNG'!D:D,A229,'NHẬP HÀNG'!K:K)</f>
        <v>0</v>
      </c>
      <c r="I229" s="97">
        <f>SUMIF('NHẬP HÀNG'!D:D,A229,'NHẬP HÀNG'!M:M)</f>
        <v>0</v>
      </c>
      <c r="J229" s="97">
        <f>SUMIF('NHẬP HÀNG'!D:D,A229,'NHẬP HÀNG'!N:N)</f>
        <v>0</v>
      </c>
      <c r="K229" s="97">
        <f>SUMIF('NHẬP HÀNG'!D:D,A229,'NHẬP HÀNG'!L:L)</f>
        <v>0</v>
      </c>
      <c r="L229" s="97">
        <f>SUMIF('XUẤT HÀNG'!D:D,A229,'XUẤT HÀNG'!G:G)</f>
        <v>0</v>
      </c>
      <c r="M229" s="97">
        <f>SUMIF('XUẤT HÀNG'!D:D,A229,'XUẤT HÀNG'!H:H)</f>
        <v>0</v>
      </c>
      <c r="N229" s="94">
        <f t="shared" si="44"/>
        <v>0</v>
      </c>
      <c r="O229" s="106"/>
      <c r="P229" s="107"/>
      <c r="Q229" s="109">
        <f t="shared" si="45"/>
        <v>0</v>
      </c>
      <c r="R229" s="48"/>
      <c r="S229" s="86" t="str">
        <f t="shared" si="46"/>
        <v>NOT OK</v>
      </c>
      <c r="T229" s="85">
        <v>35</v>
      </c>
    </row>
    <row r="230" spans="1:20" s="85" customFormat="1" ht="33.75" customHeight="1" hidden="1">
      <c r="A230" s="25" t="s">
        <v>4478</v>
      </c>
      <c r="B230" s="98" t="str">
        <f>IF($A230="","",VLOOKUP($A230,'MÃ HH'!$A$1:$C$2169,2,0))</f>
        <v>NHO XANH NP STARSOUTH - 4.5KG</v>
      </c>
      <c r="C230" s="98" t="e">
        <f>IF($A230="","",VLOOKUP($A230,'MÃ HH'!$A$1:$C$215,3,0))</f>
        <v>#N/A</v>
      </c>
      <c r="D230" s="94">
        <f>VLOOKUP(A230,'[1]TỔNG HỢP'!$A:$N,14,0)</f>
        <v>0</v>
      </c>
      <c r="E230" s="97">
        <f>SUMIF('NHẬP HÀNG'!$D:$D,A230,'NHẬP HÀNG'!$H:$H)</f>
        <v>0</v>
      </c>
      <c r="F230" s="97">
        <f>SUMIF('NHẬP HÀNG'!D:D,A230,'NHẬP HÀNG'!I:I)</f>
        <v>0</v>
      </c>
      <c r="G230" s="97">
        <f>SUMIF('NHẬP HÀNG'!D:D,A230,'NHẬP HÀNG'!J:J)</f>
        <v>0</v>
      </c>
      <c r="H230" s="97">
        <f>SUMIF('NHẬP HÀNG'!D:D,A230,'NHẬP HÀNG'!K:K)</f>
        <v>0</v>
      </c>
      <c r="I230" s="97">
        <f>SUMIF('NHẬP HÀNG'!D:D,A230,'NHẬP HÀNG'!M:M)</f>
        <v>0</v>
      </c>
      <c r="J230" s="97">
        <f>SUMIF('NHẬP HÀNG'!D:D,A230,'NHẬP HÀNG'!N:N)</f>
        <v>0</v>
      </c>
      <c r="K230" s="97">
        <f>SUMIF('NHẬP HÀNG'!D:D,A230,'NHẬP HÀNG'!L:L)</f>
        <v>0</v>
      </c>
      <c r="L230" s="97">
        <f>SUMIF('XUẤT HÀNG'!D:D,A230,'XUẤT HÀNG'!G:G)</f>
        <v>0</v>
      </c>
      <c r="M230" s="97">
        <f>SUMIF('XUẤT HÀNG'!D:D,A230,'XUẤT HÀNG'!H:H)</f>
        <v>0</v>
      </c>
      <c r="N230" s="94">
        <f t="shared" si="44"/>
        <v>0</v>
      </c>
      <c r="O230" s="106"/>
      <c r="P230" s="107"/>
      <c r="Q230" s="109">
        <f t="shared" si="45"/>
        <v>0</v>
      </c>
      <c r="R230" s="48"/>
      <c r="S230" s="86" t="str">
        <f t="shared" si="46"/>
        <v>NOT OK</v>
      </c>
      <c r="T230" s="85">
        <v>35</v>
      </c>
    </row>
    <row r="231" spans="1:19" s="85" customFormat="1" ht="33.75" customHeight="1" hidden="1">
      <c r="A231" s="25" t="s">
        <v>3993</v>
      </c>
      <c r="B231" s="98" t="str">
        <f>IF($A231="","",VLOOKUP($A231,'MÃ HH'!$A$1:$C$2169,2,0))</f>
        <v>NHO XANH AUTUMCRIP CMI - 8.2KG</v>
      </c>
      <c r="C231" s="98" t="e">
        <f>IF($A231="","",VLOOKUP($A231,'MÃ HH'!$A$1:$C$215,3,0))</f>
        <v>#N/A</v>
      </c>
      <c r="D231" s="94">
        <f>VLOOKUP(A231,'[1]TỔNG HỢP'!$A:$N,14,0)</f>
        <v>0</v>
      </c>
      <c r="E231" s="97">
        <f>SUMIF('NHẬP HÀNG'!$D:$D,A231,'NHẬP HÀNG'!$H:$H)</f>
        <v>0</v>
      </c>
      <c r="F231" s="97">
        <f>SUMIF('NHẬP HÀNG'!D:D,A231,'NHẬP HÀNG'!I:I)</f>
        <v>0</v>
      </c>
      <c r="G231" s="97">
        <f>SUMIF('NHẬP HÀNG'!D:D,A231,'NHẬP HÀNG'!J:J)</f>
        <v>0</v>
      </c>
      <c r="H231" s="97">
        <f>SUMIF('NHẬP HÀNG'!D:D,A231,'NHẬP HÀNG'!K:K)</f>
        <v>0</v>
      </c>
      <c r="I231" s="97">
        <f>SUMIF('NHẬP HÀNG'!D:D,A231,'NHẬP HÀNG'!M:M)</f>
        <v>0</v>
      </c>
      <c r="J231" s="97">
        <f>SUMIF('NHẬP HÀNG'!D:D,A231,'NHẬP HÀNG'!N:N)</f>
        <v>0</v>
      </c>
      <c r="K231" s="97">
        <f>SUMIF('NHẬP HÀNG'!D:D,A231,'NHẬP HÀNG'!L:L)</f>
        <v>0</v>
      </c>
      <c r="L231" s="97">
        <f>SUMIF('XUẤT HÀNG'!D:D,A231,'XUẤT HÀNG'!G:G)</f>
        <v>0</v>
      </c>
      <c r="M231" s="97">
        <f>SUMIF('XUẤT HÀNG'!D:D,A231,'XUẤT HÀNG'!H:H)</f>
        <v>0</v>
      </c>
      <c r="N231" s="94">
        <f t="shared" si="44"/>
        <v>0</v>
      </c>
      <c r="O231" s="106"/>
      <c r="P231" s="107"/>
      <c r="Q231" s="109">
        <f t="shared" si="45"/>
        <v>0</v>
      </c>
      <c r="R231" s="48"/>
      <c r="S231" s="86" t="str">
        <f t="shared" si="46"/>
        <v>NOT OK</v>
      </c>
    </row>
    <row r="232" spans="1:20" s="85" customFormat="1" ht="33.75" customHeight="1" hidden="1">
      <c r="A232" s="39" t="s">
        <v>3908</v>
      </c>
      <c r="B232" s="98" t="str">
        <f>IF($A232="","",VLOOKUP($A232,'MÃ HH'!$A$1:$C$1879,2,0))</f>
        <v xml:space="preserve">NHO XANH AUTUM CRIP AMERICAN- 8.6KG </v>
      </c>
      <c r="C232" s="98" t="e">
        <f>IF($A232="","",VLOOKUP($A232,'MÃ HH'!$A$1:$C$215,3,0))</f>
        <v>#N/A</v>
      </c>
      <c r="D232" s="94">
        <f>VLOOKUP(A232,'[1]TỔNG HỢP'!$A:$N,14,0)</f>
        <v>0</v>
      </c>
      <c r="E232" s="97">
        <f>SUMIF('NHẬP HÀNG'!$D:$D,A232,'NHẬP HÀNG'!$H:$H)</f>
        <v>0</v>
      </c>
      <c r="F232" s="97">
        <f>SUMIF('NHẬP HÀNG'!D:D,A232,'NHẬP HÀNG'!I:I)</f>
        <v>0</v>
      </c>
      <c r="G232" s="97">
        <f>SUMIF('NHẬP HÀNG'!D:D,A232,'NHẬP HÀNG'!J:J)</f>
        <v>0</v>
      </c>
      <c r="H232" s="97">
        <f>SUMIF('NHẬP HÀNG'!D:D,A232,'NHẬP HÀNG'!K:K)</f>
        <v>0</v>
      </c>
      <c r="I232" s="97">
        <f>SUMIF('NHẬP HÀNG'!D:D,A232,'NHẬP HÀNG'!M:M)</f>
        <v>0</v>
      </c>
      <c r="J232" s="97">
        <f>SUMIF('NHẬP HÀNG'!D:D,A232,'NHẬP HÀNG'!N:N)</f>
        <v>0</v>
      </c>
      <c r="K232" s="97">
        <f>SUMIF('NHẬP HÀNG'!D:D,A232,'NHẬP HÀNG'!L:L)</f>
        <v>0</v>
      </c>
      <c r="L232" s="97">
        <f>SUMIF('XUẤT HÀNG'!D:D,A232,'XUẤT HÀNG'!G:G)</f>
        <v>0</v>
      </c>
      <c r="M232" s="97">
        <f>SUMIF('XUẤT HÀNG'!D:D,A232,'XUẤT HÀNG'!H:H)</f>
        <v>0</v>
      </c>
      <c r="N232" s="94">
        <f t="shared" si="44"/>
        <v>0</v>
      </c>
      <c r="O232" s="106"/>
      <c r="P232" s="107"/>
      <c r="Q232" s="109">
        <f t="shared" si="45"/>
        <v>0</v>
      </c>
      <c r="R232" s="48"/>
      <c r="S232" s="86" t="str">
        <f t="shared" si="46"/>
        <v>NOT OK</v>
      </c>
      <c r="T232" s="85" t="s">
        <v>4792</v>
      </c>
    </row>
    <row r="233" spans="1:19" s="85" customFormat="1" ht="33.75" customHeight="1" hidden="1">
      <c r="A233" s="25" t="s">
        <v>3886</v>
      </c>
      <c r="B233" s="98" t="str">
        <f>IF($A233="","",VLOOKUP($A233,'MÃ HH'!$A$1:$C$1879,2,0))</f>
        <v xml:space="preserve">NHO XANH AUTUM CRIP 8 JEMS- 8.6KG </v>
      </c>
      <c r="C233" s="98" t="e">
        <f>IF($A233="","",VLOOKUP($A233,'MÃ HH'!$A$1:$C$215,3,0))</f>
        <v>#N/A</v>
      </c>
      <c r="D233" s="94">
        <f>VLOOKUP(A233,'[1]TỔNG HỢP'!$A:$N,14,0)</f>
        <v>0</v>
      </c>
      <c r="E233" s="97">
        <f>SUMIF('NHẬP HÀNG'!$D:$D,A233,'NHẬP HÀNG'!$H:$H)</f>
        <v>0</v>
      </c>
      <c r="F233" s="97">
        <f>SUMIF('NHẬP HÀNG'!D:D,A233,'NHẬP HÀNG'!I:I)</f>
        <v>0</v>
      </c>
      <c r="G233" s="97">
        <f>SUMIF('NHẬP HÀNG'!D:D,A233,'NHẬP HÀNG'!J:J)</f>
        <v>0</v>
      </c>
      <c r="H233" s="97">
        <f>SUMIF('NHẬP HÀNG'!D:D,A233,'NHẬP HÀNG'!K:K)</f>
        <v>0</v>
      </c>
      <c r="I233" s="97">
        <f>SUMIF('NHẬP HÀNG'!D:D,A233,'NHẬP HÀNG'!M:M)</f>
        <v>0</v>
      </c>
      <c r="J233" s="97">
        <f>SUMIF('NHẬP HÀNG'!D:D,A233,'NHẬP HÀNG'!N:N)</f>
        <v>0</v>
      </c>
      <c r="K233" s="97">
        <f>SUMIF('NHẬP HÀNG'!D:D,A233,'NHẬP HÀNG'!L:L)</f>
        <v>0</v>
      </c>
      <c r="L233" s="97">
        <f>SUMIF('XUẤT HÀNG'!D:D,A233,'XUẤT HÀNG'!G:G)</f>
        <v>0</v>
      </c>
      <c r="M233" s="97">
        <f>SUMIF('XUẤT HÀNG'!D:D,A233,'XUẤT HÀNG'!H:H)</f>
        <v>0</v>
      </c>
      <c r="N233" s="94">
        <f t="shared" si="44"/>
        <v>0</v>
      </c>
      <c r="O233" s="106"/>
      <c r="P233" s="107"/>
      <c r="Q233" s="109">
        <f t="shared" si="45"/>
        <v>0</v>
      </c>
      <c r="R233" s="48"/>
      <c r="S233" s="86" t="str">
        <f t="shared" si="46"/>
        <v>NOT OK</v>
      </c>
    </row>
    <row r="234" spans="1:19" s="85" customFormat="1" ht="32.25" customHeight="1" hidden="1">
      <c r="A234" s="100" t="s">
        <v>3722</v>
      </c>
      <c r="B234" s="98" t="str">
        <f>IF($A234="","",VLOOKUP($A234,'MÃ HH'!$A$1:$C$1876,2,0))</f>
        <v>NHO XANH AUTUMN CRIPS CÔ GÁI - 8.6KG</v>
      </c>
      <c r="C234" s="98" t="e">
        <f>IF($A234="","",VLOOKUP($A234,'MÃ HH'!$A$1:$C$215,3,0))</f>
        <v>#N/A</v>
      </c>
      <c r="D234" s="94">
        <f>VLOOKUP(A234,'[1]TỔNG HỢP'!$A:$N,14,0)</f>
        <v>0</v>
      </c>
      <c r="E234" s="97">
        <f>SUMIF('NHẬP HÀNG'!$D:$D,A234,'NHẬP HÀNG'!$H:$H)</f>
        <v>0</v>
      </c>
      <c r="F234" s="97">
        <f>SUMIF('NHẬP HÀNG'!D:D,A234,'NHẬP HÀNG'!I:I)</f>
        <v>0</v>
      </c>
      <c r="G234" s="97">
        <f>SUMIF('NHẬP HÀNG'!D:D,A234,'NHẬP HÀNG'!J:J)</f>
        <v>0</v>
      </c>
      <c r="H234" s="97">
        <f>SUMIF('NHẬP HÀNG'!D:D,A234,'NHẬP HÀNG'!K:K)</f>
        <v>0</v>
      </c>
      <c r="I234" s="97">
        <f>SUMIF('NHẬP HÀNG'!D:D,A234,'NHẬP HÀNG'!M:M)</f>
        <v>0</v>
      </c>
      <c r="J234" s="97">
        <f>SUMIF('NHẬP HÀNG'!D:D,A234,'NHẬP HÀNG'!N:N)</f>
        <v>0</v>
      </c>
      <c r="K234" s="97">
        <f>SUMIF('NHẬP HÀNG'!D:D,A234,'NHẬP HÀNG'!L:L)</f>
        <v>0</v>
      </c>
      <c r="L234" s="97">
        <f>SUMIF('XUẤT HÀNG'!D:D,A234,'XUẤT HÀNG'!G:G)</f>
        <v>0</v>
      </c>
      <c r="M234" s="97">
        <f>SUMIF('XUẤT HÀNG'!D:D,A234,'XUẤT HÀNG'!H:H)</f>
        <v>0</v>
      </c>
      <c r="N234" s="94">
        <f t="shared" si="44"/>
        <v>0</v>
      </c>
      <c r="O234" s="106"/>
      <c r="P234" s="107"/>
      <c r="Q234" s="109">
        <f t="shared" si="45"/>
        <v>0</v>
      </c>
      <c r="R234" s="48"/>
      <c r="S234" s="86" t="str">
        <f t="shared" si="46"/>
        <v>NOT OK</v>
      </c>
    </row>
    <row r="235" spans="1:19" s="85" customFormat="1" ht="39.95" customHeight="1" hidden="1">
      <c r="A235" s="41" t="s">
        <v>3396</v>
      </c>
      <c r="B235" s="98" t="str">
        <f>IF($A235="","",VLOOKUP($A235,'MÃ HH'!$A$1:$C$1876,2,0))</f>
        <v>NHO XANH AUTUMN CRISP AIRCHIEF AIR -8.6KG</v>
      </c>
      <c r="C235" s="98" t="str">
        <f>IF($A235="","",VLOOKUP($A235,'MÃ HH'!$A$1:$C$215,3,0))</f>
        <v>Thùng</v>
      </c>
      <c r="D235" s="94">
        <f>VLOOKUP(A235,'[1]TỔNG HỢP'!$A:$N,14,0)</f>
        <v>0</v>
      </c>
      <c r="E235" s="97">
        <f>SUMIF('NHẬP HÀNG'!$D:$D,A235,'NHẬP HÀNG'!$H:$H)</f>
        <v>0</v>
      </c>
      <c r="F235" s="97">
        <f>SUMIF('NHẬP HÀNG'!D:D,A235,'NHẬP HÀNG'!I:I)</f>
        <v>0</v>
      </c>
      <c r="G235" s="97">
        <f>SUMIF('NHẬP HÀNG'!D:D,A235,'NHẬP HÀNG'!J:J)</f>
        <v>0</v>
      </c>
      <c r="H235" s="97">
        <f>SUMIF('NHẬP HÀNG'!D:D,A235,'NHẬP HÀNG'!K:K)</f>
        <v>0</v>
      </c>
      <c r="I235" s="97">
        <f>SUMIF('NHẬP HÀNG'!D:D,A235,'NHẬP HÀNG'!M:M)</f>
        <v>0</v>
      </c>
      <c r="J235" s="97">
        <f>SUMIF('NHẬP HÀNG'!D:D,A235,'NHẬP HÀNG'!N:N)</f>
        <v>0</v>
      </c>
      <c r="K235" s="97">
        <f>SUMIF('NHẬP HÀNG'!D:D,A235,'NHẬP HÀNG'!L:L)</f>
        <v>0</v>
      </c>
      <c r="L235" s="97">
        <f>SUMIF('XUẤT HÀNG'!D:D,A235,'XUẤT HÀNG'!G:G)</f>
        <v>0</v>
      </c>
      <c r="M235" s="97">
        <f>SUMIF('XUẤT HÀNG'!D:D,A235,'XUẤT HÀNG'!H:H)</f>
        <v>0</v>
      </c>
      <c r="N235" s="94">
        <f t="shared" si="44"/>
        <v>0</v>
      </c>
      <c r="O235" s="106"/>
      <c r="P235" s="107"/>
      <c r="Q235" s="109">
        <f t="shared" si="45"/>
        <v>0</v>
      </c>
      <c r="R235" s="48"/>
      <c r="S235" s="86" t="str">
        <f t="shared" si="46"/>
        <v>NOT OK</v>
      </c>
    </row>
    <row r="236" spans="1:19" s="85" customFormat="1" ht="33.75" customHeight="1" hidden="1">
      <c r="A236" s="100" t="s">
        <v>3748</v>
      </c>
      <c r="B236" s="98" t="str">
        <f>IF($A236="","",VLOOKUP($A236,'MÃ HH'!$A$1:$C$1876,2,0))</f>
        <v>NHO XANH SWEET GLOBAL AIRCHIF SEA -8.6KG</v>
      </c>
      <c r="C236" s="98" t="e">
        <f>IF($A236="","",VLOOKUP($A236,'MÃ HH'!$A$1:$C$215,3,0))</f>
        <v>#N/A</v>
      </c>
      <c r="D236" s="94">
        <f>VLOOKUP(A236,'[1]TỔNG HỢP'!$A:$N,14,0)</f>
        <v>0</v>
      </c>
      <c r="E236" s="97">
        <f>SUMIF('NHẬP HÀNG'!$D:$D,A236,'NHẬP HÀNG'!$H:$H)</f>
        <v>0</v>
      </c>
      <c r="F236" s="97">
        <f>SUMIF('NHẬP HÀNG'!D:D,A236,'NHẬP HÀNG'!I:I)</f>
        <v>0</v>
      </c>
      <c r="G236" s="97">
        <f>SUMIF('NHẬP HÀNG'!D:D,A236,'NHẬP HÀNG'!J:J)</f>
        <v>0</v>
      </c>
      <c r="H236" s="97">
        <f>SUMIF('NHẬP HÀNG'!D:D,A236,'NHẬP HÀNG'!K:K)</f>
        <v>0</v>
      </c>
      <c r="I236" s="97">
        <f>SUMIF('NHẬP HÀNG'!D:D,A236,'NHẬP HÀNG'!M:M)</f>
        <v>0</v>
      </c>
      <c r="J236" s="97">
        <f>SUMIF('NHẬP HÀNG'!D:D,A236,'NHẬP HÀNG'!N:N)</f>
        <v>0</v>
      </c>
      <c r="K236" s="97">
        <f>SUMIF('NHẬP HÀNG'!D:D,A236,'NHẬP HÀNG'!L:L)</f>
        <v>0</v>
      </c>
      <c r="L236" s="97">
        <f>SUMIF('XUẤT HÀNG'!D:D,A236,'XUẤT HÀNG'!G:G)</f>
        <v>0</v>
      </c>
      <c r="M236" s="97">
        <f>SUMIF('XUẤT HÀNG'!D:D,A236,'XUẤT HÀNG'!H:H)</f>
        <v>0</v>
      </c>
      <c r="N236" s="94">
        <f t="shared" si="44"/>
        <v>0</v>
      </c>
      <c r="O236" s="106"/>
      <c r="P236" s="107"/>
      <c r="Q236" s="109">
        <f t="shared" si="45"/>
        <v>0</v>
      </c>
      <c r="R236" s="48"/>
      <c r="S236" s="86" t="str">
        <f t="shared" si="46"/>
        <v>NOT OK</v>
      </c>
    </row>
    <row r="237" spans="1:19" s="85" customFormat="1" ht="33.75" customHeight="1" hidden="1">
      <c r="A237" s="41" t="s">
        <v>3398</v>
      </c>
      <c r="B237" s="98" t="str">
        <f>IF($A237="","",VLOOKUP($A237,'MÃ HH'!$A$1:$C$1876,2,0))</f>
        <v>NHO XANH AUTUMN CRIPS CALIFORNIA AIR- 8.6KG</v>
      </c>
      <c r="C237" s="98" t="str">
        <f>IF($A237="","",VLOOKUP($A237,'MÃ HH'!$A$1:$C$215,3,0))</f>
        <v>Thùng</v>
      </c>
      <c r="D237" s="94">
        <f>VLOOKUP(A237,'[1]TỔNG HỢP'!$A:$N,14,0)</f>
        <v>0</v>
      </c>
      <c r="E237" s="97">
        <f>SUMIF('NHẬP HÀNG'!$D:$D,A237,'NHẬP HÀNG'!$H:$H)</f>
        <v>0</v>
      </c>
      <c r="F237" s="97">
        <f>SUMIF('NHẬP HÀNG'!D:D,A237,'NHẬP HÀNG'!I:I)</f>
        <v>0</v>
      </c>
      <c r="G237" s="97">
        <f>SUMIF('NHẬP HÀNG'!D:D,A237,'NHẬP HÀNG'!J:J)</f>
        <v>0</v>
      </c>
      <c r="H237" s="97">
        <f>SUMIF('NHẬP HÀNG'!D:D,A237,'NHẬP HÀNG'!K:K)</f>
        <v>0</v>
      </c>
      <c r="I237" s="97">
        <f>SUMIF('NHẬP HÀNG'!D:D,A237,'NHẬP HÀNG'!M:M)</f>
        <v>0</v>
      </c>
      <c r="J237" s="97">
        <f>SUMIF('NHẬP HÀNG'!D:D,A237,'NHẬP HÀNG'!N:N)</f>
        <v>0</v>
      </c>
      <c r="K237" s="97">
        <f>SUMIF('NHẬP HÀNG'!D:D,A237,'NHẬP HÀNG'!L:L)</f>
        <v>0</v>
      </c>
      <c r="L237" s="97">
        <f>SUMIF('XUẤT HÀNG'!D:D,A237,'XUẤT HÀNG'!G:G)</f>
        <v>0</v>
      </c>
      <c r="M237" s="97">
        <f>SUMIF('XUẤT HÀNG'!D:D,A237,'XUẤT HÀNG'!H:H)</f>
        <v>0</v>
      </c>
      <c r="N237" s="94">
        <f t="shared" si="44"/>
        <v>0</v>
      </c>
      <c r="O237" s="106"/>
      <c r="P237" s="107"/>
      <c r="Q237" s="109">
        <f t="shared" si="45"/>
        <v>0</v>
      </c>
      <c r="R237" s="48"/>
      <c r="S237" s="86" t="str">
        <f t="shared" si="46"/>
        <v>NOT OK</v>
      </c>
    </row>
    <row r="238" spans="1:19" s="85" customFormat="1" ht="33.75" customHeight="1" hidden="1">
      <c r="A238" s="41" t="s">
        <v>3400</v>
      </c>
      <c r="B238" s="98" t="str">
        <f>IF($A238="","",VLOOKUP($A238,'MÃ HH'!$A$1:$C$215,2,0))</f>
        <v>NHO XANH AUTUMN CRIPS ILUMI AIR- 8.6KG</v>
      </c>
      <c r="C238" s="98" t="str">
        <f>IF($A238="","",VLOOKUP($A238,'MÃ HH'!$A$1:$C$215,3,0))</f>
        <v>Thùng</v>
      </c>
      <c r="D238" s="94">
        <f>VLOOKUP(A238,'[1]TỔNG HỢP'!$A:$N,14,0)</f>
        <v>0</v>
      </c>
      <c r="E238" s="97">
        <f>SUMIF('NHẬP HÀNG'!$D:$D,A238,'NHẬP HÀNG'!$H:$H)</f>
        <v>0</v>
      </c>
      <c r="F238" s="97">
        <f>SUMIF('NHẬP HÀNG'!D:D,A238,'NHẬP HÀNG'!I:I)</f>
        <v>0</v>
      </c>
      <c r="G238" s="97">
        <f>SUMIF('NHẬP HÀNG'!D:D,A238,'NHẬP HÀNG'!J:J)</f>
        <v>0</v>
      </c>
      <c r="H238" s="97">
        <f>SUMIF('NHẬP HÀNG'!D:D,A238,'NHẬP HÀNG'!K:K)</f>
        <v>0</v>
      </c>
      <c r="I238" s="97">
        <f>SUMIF('NHẬP HÀNG'!D:D,A238,'NHẬP HÀNG'!M:M)</f>
        <v>0</v>
      </c>
      <c r="J238" s="97">
        <f>SUMIF('NHẬP HÀNG'!D:D,A238,'NHẬP HÀNG'!N:N)</f>
        <v>0</v>
      </c>
      <c r="K238" s="97">
        <f>SUMIF('NHẬP HÀNG'!D:D,A238,'NHẬP HÀNG'!L:L)</f>
        <v>0</v>
      </c>
      <c r="L238" s="97">
        <f>SUMIF('XUẤT HÀNG'!D:D,A238,'XUẤT HÀNG'!G:G)</f>
        <v>0</v>
      </c>
      <c r="M238" s="97">
        <f>SUMIF('XUẤT HÀNG'!D:D,A238,'XUẤT HÀNG'!H:H)</f>
        <v>0</v>
      </c>
      <c r="N238" s="94">
        <f t="shared" si="44"/>
        <v>0</v>
      </c>
      <c r="O238" s="106"/>
      <c r="P238" s="107"/>
      <c r="Q238" s="109">
        <f t="shared" si="45"/>
        <v>0</v>
      </c>
      <c r="R238" s="48"/>
      <c r="S238" s="86" t="str">
        <f t="shared" si="46"/>
        <v>NOT OK</v>
      </c>
    </row>
    <row r="239" spans="1:19" s="85" customFormat="1" ht="33.75" customHeight="1" hidden="1">
      <c r="A239" s="41" t="s">
        <v>3402</v>
      </c>
      <c r="B239" s="98" t="str">
        <f>IF($A239="","",VLOOKUP($A239,'MÃ HH'!$A$1:$C$1876,2,0))</f>
        <v>NHO XANH SWEET GLOBE ILUME SEA  - 8.6 KG</v>
      </c>
      <c r="C239" s="98" t="str">
        <f>IF($A239="","",VLOOKUP($A239,'MÃ HH'!$A$1:$C$215,3,0))</f>
        <v>Thùng</v>
      </c>
      <c r="D239" s="94">
        <f>VLOOKUP(A239,'[1]TỔNG HỢP'!$A:$N,14,0)</f>
        <v>0</v>
      </c>
      <c r="E239" s="97">
        <f>SUMIF('NHẬP HÀNG'!$D:$D,A239,'NHẬP HÀNG'!$H:$H)</f>
        <v>0</v>
      </c>
      <c r="F239" s="97">
        <f>SUMIF('NHẬP HÀNG'!D:D,A239,'NHẬP HÀNG'!I:I)</f>
        <v>0</v>
      </c>
      <c r="G239" s="97">
        <f>SUMIF('NHẬP HÀNG'!D:D,A239,'NHẬP HÀNG'!J:J)</f>
        <v>0</v>
      </c>
      <c r="H239" s="97">
        <f>SUMIF('NHẬP HÀNG'!D:D,A239,'NHẬP HÀNG'!K:K)</f>
        <v>0</v>
      </c>
      <c r="I239" s="97">
        <f>SUMIF('NHẬP HÀNG'!D:D,A239,'NHẬP HÀNG'!M:M)</f>
        <v>0</v>
      </c>
      <c r="J239" s="97">
        <f>SUMIF('NHẬP HÀNG'!D:D,A239,'NHẬP HÀNG'!N:N)</f>
        <v>0</v>
      </c>
      <c r="K239" s="97">
        <f>SUMIF('NHẬP HÀNG'!D:D,A239,'NHẬP HÀNG'!L:L)</f>
        <v>0</v>
      </c>
      <c r="L239" s="97">
        <f>SUMIF('XUẤT HÀNG'!D:D,A239,'XUẤT HÀNG'!G:G)</f>
        <v>0</v>
      </c>
      <c r="M239" s="97">
        <f>SUMIF('XUẤT HÀNG'!D:D,A239,'XUẤT HÀNG'!H:H)</f>
        <v>0</v>
      </c>
      <c r="N239" s="94">
        <f t="shared" si="44"/>
        <v>0</v>
      </c>
      <c r="O239" s="106"/>
      <c r="P239" s="107"/>
      <c r="Q239" s="109">
        <f t="shared" si="45"/>
        <v>0</v>
      </c>
      <c r="R239" s="48"/>
      <c r="S239" s="86" t="str">
        <f t="shared" si="46"/>
        <v>NOT OK</v>
      </c>
    </row>
    <row r="240" spans="1:19" s="85" customFormat="1" ht="33.75" customHeight="1" hidden="1">
      <c r="A240" s="102" t="s">
        <v>3730</v>
      </c>
      <c r="B240" s="98" t="str">
        <f>IF($A240="","",VLOOKUP($A240,'MÃ HH'!$A$1:$C$1876,2,0))</f>
        <v>NHO XANH AUTUMN CRIPS JPG - 8.6KG</v>
      </c>
      <c r="C240" s="98" t="e">
        <f>IF($A240="","",VLOOKUP($A240,'MÃ HH'!$A$1:$C$215,3,0))</f>
        <v>#N/A</v>
      </c>
      <c r="D240" s="94">
        <f>VLOOKUP(A240,'[1]TỔNG HỢP'!$A:$N,14,0)</f>
        <v>0</v>
      </c>
      <c r="E240" s="97">
        <f>SUMIF('NHẬP HÀNG'!$D:$D,A240,'NHẬP HÀNG'!$H:$H)</f>
        <v>0</v>
      </c>
      <c r="F240" s="97">
        <f>SUMIF('NHẬP HÀNG'!D:D,A240,'NHẬP HÀNG'!I:I)</f>
        <v>0</v>
      </c>
      <c r="G240" s="97">
        <f>SUMIF('NHẬP HÀNG'!D:D,A240,'NHẬP HÀNG'!J:J)</f>
        <v>0</v>
      </c>
      <c r="H240" s="97">
        <f>SUMIF('NHẬP HÀNG'!D:D,A240,'NHẬP HÀNG'!K:K)</f>
        <v>0</v>
      </c>
      <c r="I240" s="97">
        <f>SUMIF('NHẬP HÀNG'!D:D,A240,'NHẬP HÀNG'!M:M)</f>
        <v>0</v>
      </c>
      <c r="J240" s="97">
        <f>SUMIF('NHẬP HÀNG'!D:D,A240,'NHẬP HÀNG'!N:N)</f>
        <v>0</v>
      </c>
      <c r="K240" s="97">
        <f>SUMIF('NHẬP HÀNG'!D:D,A240,'NHẬP HÀNG'!L:L)</f>
        <v>0</v>
      </c>
      <c r="L240" s="97">
        <f>SUMIF('XUẤT HÀNG'!D:D,A240,'XUẤT HÀNG'!G:G)</f>
        <v>0</v>
      </c>
      <c r="M240" s="97">
        <f>SUMIF('XUẤT HÀNG'!D:D,A240,'XUẤT HÀNG'!H:H)</f>
        <v>0</v>
      </c>
      <c r="N240" s="94">
        <f t="shared" si="44"/>
        <v>0</v>
      </c>
      <c r="O240" s="106"/>
      <c r="P240" s="107"/>
      <c r="Q240" s="109">
        <f t="shared" si="45"/>
        <v>0</v>
      </c>
      <c r="R240" s="48"/>
      <c r="S240" s="86" t="str">
        <f t="shared" si="46"/>
        <v>NOT OK</v>
      </c>
    </row>
    <row r="241" spans="1:19" s="85" customFormat="1" ht="33.75" customHeight="1" hidden="1">
      <c r="A241" s="41" t="s">
        <v>3404</v>
      </c>
      <c r="B241" s="98" t="str">
        <f>IF($A241="","",VLOOKUP($A241,'MÃ HH'!$A$1:$C$215,2,0))</f>
        <v>NHO XANH SWEET GLOBAL KIM CƯƠNG SEA- 8.6KG</v>
      </c>
      <c r="C241" s="98" t="str">
        <f>IF($A241="","",VLOOKUP($A241,'MÃ HH'!$A$1:$C$215,3,0))</f>
        <v>Thùng</v>
      </c>
      <c r="D241" s="94">
        <f>VLOOKUP(A241,'[1]TỔNG HỢP'!$A:$N,14,0)</f>
        <v>0</v>
      </c>
      <c r="E241" s="97">
        <f>SUMIF('NHẬP HÀNG'!$D:$D,A241,'NHẬP HÀNG'!$H:$H)</f>
        <v>0</v>
      </c>
      <c r="F241" s="97">
        <f>SUMIF('NHẬP HÀNG'!D:D,A241,'NHẬP HÀNG'!I:I)</f>
        <v>0</v>
      </c>
      <c r="G241" s="97">
        <f>SUMIF('NHẬP HÀNG'!D:D,A241,'NHẬP HÀNG'!J:J)</f>
        <v>0</v>
      </c>
      <c r="H241" s="97">
        <f>SUMIF('NHẬP HÀNG'!D:D,A241,'NHẬP HÀNG'!K:K)</f>
        <v>0</v>
      </c>
      <c r="I241" s="97">
        <f>SUMIF('NHẬP HÀNG'!D:D,A241,'NHẬP HÀNG'!M:M)</f>
        <v>0</v>
      </c>
      <c r="J241" s="97">
        <f>SUMIF('NHẬP HÀNG'!D:D,A241,'NHẬP HÀNG'!N:N)</f>
        <v>0</v>
      </c>
      <c r="K241" s="97">
        <f>SUMIF('NHẬP HÀNG'!D:D,A241,'NHẬP HÀNG'!L:L)</f>
        <v>0</v>
      </c>
      <c r="L241" s="97">
        <f>SUMIF('XUẤT HÀNG'!D:D,A241,'XUẤT HÀNG'!G:G)</f>
        <v>0</v>
      </c>
      <c r="M241" s="97">
        <f>SUMIF('XUẤT HÀNG'!D:D,A241,'XUẤT HÀNG'!H:H)</f>
        <v>0</v>
      </c>
      <c r="N241" s="94">
        <f t="shared" si="44"/>
        <v>0</v>
      </c>
      <c r="O241" s="106"/>
      <c r="P241" s="107"/>
      <c r="Q241" s="109">
        <f t="shared" si="45"/>
        <v>0</v>
      </c>
      <c r="R241" s="48"/>
      <c r="S241" s="86" t="str">
        <f t="shared" si="46"/>
        <v>NOT OK</v>
      </c>
    </row>
    <row r="242" spans="1:19" s="85" customFormat="1" ht="33.75" customHeight="1" hidden="1">
      <c r="A242" s="41" t="s">
        <v>3406</v>
      </c>
      <c r="B242" s="98" t="str">
        <f>IF($A242="","",VLOOKUP($A242,'MÃ HH'!$A$1:$C$1876,2,0))</f>
        <v>NHO XANH SWEET GLOBAL TOBRASS AIR - 8.6KG</v>
      </c>
      <c r="C242" s="98" t="str">
        <f>IF($A242="","",VLOOKUP($A242,'MÃ HH'!$A$1:$C$215,3,0))</f>
        <v>Thùng</v>
      </c>
      <c r="D242" s="94">
        <f>VLOOKUP(A242,'[1]TỔNG HỢP'!$A:$N,14,0)</f>
        <v>0</v>
      </c>
      <c r="E242" s="97">
        <f>SUMIF('NHẬP HÀNG'!$D:$D,A242,'NHẬP HÀNG'!$H:$H)</f>
        <v>0</v>
      </c>
      <c r="F242" s="97">
        <f>SUMIF('NHẬP HÀNG'!D:D,A242,'NHẬP HÀNG'!I:I)</f>
        <v>0</v>
      </c>
      <c r="G242" s="97">
        <f>SUMIF('NHẬP HÀNG'!D:D,A242,'NHẬP HÀNG'!J:J)</f>
        <v>0</v>
      </c>
      <c r="H242" s="97">
        <f>SUMIF('NHẬP HÀNG'!D:D,A242,'NHẬP HÀNG'!K:K)</f>
        <v>0</v>
      </c>
      <c r="I242" s="97">
        <f>SUMIF('NHẬP HÀNG'!D:D,A242,'NHẬP HÀNG'!M:M)</f>
        <v>0</v>
      </c>
      <c r="J242" s="97">
        <f>SUMIF('NHẬP HÀNG'!D:D,A242,'NHẬP HÀNG'!N:N)</f>
        <v>0</v>
      </c>
      <c r="K242" s="97">
        <f>SUMIF('NHẬP HÀNG'!D:D,A242,'NHẬP HÀNG'!L:L)</f>
        <v>0</v>
      </c>
      <c r="L242" s="97">
        <f>SUMIF('XUẤT HÀNG'!D:D,A242,'XUẤT HÀNG'!G:G)</f>
        <v>0</v>
      </c>
      <c r="M242" s="97">
        <f>SUMIF('XUẤT HÀNG'!D:D,A242,'XUẤT HÀNG'!H:H)</f>
        <v>0</v>
      </c>
      <c r="N242" s="94">
        <f t="shared" si="44"/>
        <v>0</v>
      </c>
      <c r="O242" s="106"/>
      <c r="P242" s="107"/>
      <c r="Q242" s="109">
        <f t="shared" si="45"/>
        <v>0</v>
      </c>
      <c r="R242" s="48"/>
      <c r="S242" s="86" t="str">
        <f t="shared" si="46"/>
        <v>NOT OK</v>
      </c>
    </row>
    <row r="243" spans="1:19" s="85" customFormat="1" ht="33.75" customHeight="1" hidden="1">
      <c r="A243" s="100" t="s">
        <v>3750</v>
      </c>
      <c r="B243" s="98" t="str">
        <f>IF($A243="","",VLOOKUP($A243,'MÃ HH'!$A$1:$C$1876,2,0))</f>
        <v>NHO XANH SWEET GLOBAL TOBRASS SEA -8.6KG</v>
      </c>
      <c r="C243" s="98" t="e">
        <f>IF($A243="","",VLOOKUP($A243,'MÃ HH'!$A$1:$C$215,3,0))</f>
        <v>#N/A</v>
      </c>
      <c r="D243" s="94">
        <f>VLOOKUP(A243,'[1]TỔNG HỢP'!$A:$N,14,0)</f>
        <v>0</v>
      </c>
      <c r="E243" s="97">
        <f>SUMIF('NHẬP HÀNG'!$D:$D,A243,'NHẬP HÀNG'!$H:$H)</f>
        <v>0</v>
      </c>
      <c r="F243" s="97">
        <f>SUMIF('NHẬP HÀNG'!D:D,A243,'NHẬP HÀNG'!I:I)</f>
        <v>0</v>
      </c>
      <c r="G243" s="97">
        <f>SUMIF('NHẬP HÀNG'!D:D,A243,'NHẬP HÀNG'!J:J)</f>
        <v>0</v>
      </c>
      <c r="H243" s="97">
        <f>SUMIF('NHẬP HÀNG'!D:D,A243,'NHẬP HÀNG'!K:K)</f>
        <v>0</v>
      </c>
      <c r="I243" s="97">
        <f>SUMIF('NHẬP HÀNG'!D:D,A243,'NHẬP HÀNG'!M:M)</f>
        <v>0</v>
      </c>
      <c r="J243" s="97">
        <f>SUMIF('NHẬP HÀNG'!D:D,A243,'NHẬP HÀNG'!N:N)</f>
        <v>0</v>
      </c>
      <c r="K243" s="97">
        <f>SUMIF('NHẬP HÀNG'!D:D,A243,'NHẬP HÀNG'!L:L)</f>
        <v>0</v>
      </c>
      <c r="L243" s="97">
        <f>SUMIF('XUẤT HÀNG'!D:D,A243,'XUẤT HÀNG'!G:G)</f>
        <v>0</v>
      </c>
      <c r="M243" s="97">
        <f>SUMIF('XUẤT HÀNG'!D:D,A243,'XUẤT HÀNG'!H:H)</f>
        <v>0</v>
      </c>
      <c r="N243" s="94">
        <f t="shared" si="44"/>
        <v>0</v>
      </c>
      <c r="O243" s="106"/>
      <c r="P243" s="107"/>
      <c r="Q243" s="109">
        <f t="shared" si="45"/>
        <v>0</v>
      </c>
      <c r="R243" s="48"/>
      <c r="S243" s="86" t="str">
        <f t="shared" si="46"/>
        <v>NOT OK</v>
      </c>
    </row>
    <row r="244" spans="1:19" s="85" customFormat="1" ht="33.75" customHeight="1" hidden="1">
      <c r="A244" s="41" t="s">
        <v>3408</v>
      </c>
      <c r="B244" s="98" t="str">
        <f>IF($A244="","",VLOOKUP($A244,'MÃ HH'!$A$1:$C$215,2,0))</f>
        <v>NHO XANH SWEET GLOBAL WIN WIN SEA-8.6KG</v>
      </c>
      <c r="C244" s="98" t="str">
        <f>IF($A244="","",VLOOKUP($A244,'MÃ HH'!$A$1:$C$215,3,0))</f>
        <v>Thùng</v>
      </c>
      <c r="D244" s="94">
        <f>VLOOKUP(A244,'[1]TỔNG HỢP'!$A:$N,14,0)</f>
        <v>0</v>
      </c>
      <c r="E244" s="97">
        <f>SUMIF('NHẬP HÀNG'!$D:$D,A244,'NHẬP HÀNG'!$H:$H)</f>
        <v>0</v>
      </c>
      <c r="F244" s="97">
        <f>SUMIF('NHẬP HÀNG'!D:D,A244,'NHẬP HÀNG'!I:I)</f>
        <v>0</v>
      </c>
      <c r="G244" s="97">
        <f>SUMIF('NHẬP HÀNG'!D:D,A244,'NHẬP HÀNG'!J:J)</f>
        <v>0</v>
      </c>
      <c r="H244" s="97">
        <f>SUMIF('NHẬP HÀNG'!D:D,A244,'NHẬP HÀNG'!K:K)</f>
        <v>0</v>
      </c>
      <c r="I244" s="97">
        <f>SUMIF('NHẬP HÀNG'!D:D,A244,'NHẬP HÀNG'!M:M)</f>
        <v>0</v>
      </c>
      <c r="J244" s="97">
        <f>SUMIF('NHẬP HÀNG'!D:D,A244,'NHẬP HÀNG'!N:N)</f>
        <v>0</v>
      </c>
      <c r="K244" s="97">
        <f>SUMIF('NHẬP HÀNG'!D:D,A244,'NHẬP HÀNG'!L:L)</f>
        <v>0</v>
      </c>
      <c r="L244" s="97">
        <f>SUMIF('XUẤT HÀNG'!D:D,A244,'XUẤT HÀNG'!G:G)</f>
        <v>0</v>
      </c>
      <c r="M244" s="97">
        <f>SUMIF('XUẤT HÀNG'!D:D,A244,'XUẤT HÀNG'!H:H)</f>
        <v>0</v>
      </c>
      <c r="N244" s="94">
        <f t="shared" si="44"/>
        <v>0</v>
      </c>
      <c r="O244" s="106"/>
      <c r="P244" s="107"/>
      <c r="Q244" s="109">
        <f t="shared" si="45"/>
        <v>0</v>
      </c>
      <c r="R244" s="48"/>
      <c r="S244" s="86" t="str">
        <f t="shared" si="46"/>
        <v>NOT OK</v>
      </c>
    </row>
    <row r="245" spans="1:19" s="85" customFormat="1" ht="33.75" customHeight="1" hidden="1">
      <c r="A245" s="41" t="s">
        <v>3410</v>
      </c>
      <c r="B245" s="98" t="str">
        <f>IF($A245="","",VLOOKUP($A245,'MÃ HH'!$A$1:$C$215,2,0))</f>
        <v>NHO XANH SWEET GLOBAL POLAR SEA-  8.6KG</v>
      </c>
      <c r="C245" s="98" t="str">
        <f>IF($A245="","",VLOOKUP($A245,'MÃ HH'!$A$1:$C$215,3,0))</f>
        <v>Thùng</v>
      </c>
      <c r="D245" s="94">
        <f>VLOOKUP(A245,'[1]TỔNG HỢP'!$A:$N,14,0)</f>
        <v>0</v>
      </c>
      <c r="E245" s="97">
        <f>SUMIF('NHẬP HÀNG'!$D:$D,A245,'NHẬP HÀNG'!$H:$H)</f>
        <v>0</v>
      </c>
      <c r="F245" s="97">
        <f>SUMIF('NHẬP HÀNG'!D:D,A245,'NHẬP HÀNG'!I:I)</f>
        <v>0</v>
      </c>
      <c r="G245" s="97">
        <f>SUMIF('NHẬP HÀNG'!D:D,A245,'NHẬP HÀNG'!J:J)</f>
        <v>0</v>
      </c>
      <c r="H245" s="97">
        <f>SUMIF('NHẬP HÀNG'!D:D,A245,'NHẬP HÀNG'!K:K)</f>
        <v>0</v>
      </c>
      <c r="I245" s="97">
        <f>SUMIF('NHẬP HÀNG'!D:D,A245,'NHẬP HÀNG'!M:M)</f>
        <v>0</v>
      </c>
      <c r="J245" s="97">
        <f>SUMIF('NHẬP HÀNG'!D:D,A245,'NHẬP HÀNG'!N:N)</f>
        <v>0</v>
      </c>
      <c r="K245" s="97">
        <f>SUMIF('NHẬP HÀNG'!D:D,A245,'NHẬP HÀNG'!L:L)</f>
        <v>0</v>
      </c>
      <c r="L245" s="97">
        <f>SUMIF('XUẤT HÀNG'!D:D,A245,'XUẤT HÀNG'!G:G)</f>
        <v>0</v>
      </c>
      <c r="M245" s="97">
        <f>SUMIF('XUẤT HÀNG'!D:D,A245,'XUẤT HÀNG'!H:H)</f>
        <v>0</v>
      </c>
      <c r="N245" s="94">
        <f t="shared" si="44"/>
        <v>0</v>
      </c>
      <c r="O245" s="106"/>
      <c r="P245" s="107"/>
      <c r="Q245" s="109">
        <f t="shared" si="45"/>
        <v>0</v>
      </c>
      <c r="R245" s="48"/>
      <c r="S245" s="86" t="str">
        <f t="shared" si="46"/>
        <v>NOT OK</v>
      </c>
    </row>
    <row r="246" spans="1:19" s="85" customFormat="1" ht="33.75" customHeight="1" hidden="1">
      <c r="A246" s="41" t="s">
        <v>4093</v>
      </c>
      <c r="B246" s="98" t="str">
        <f>IF($A246="","",VLOOKUP($A246,'MÃ HH'!$A$1:$C$2082,2,0))</f>
        <v>NA ĐÀI LOAN</v>
      </c>
      <c r="C246" s="98" t="e">
        <f>IF($A246="","",VLOOKUP($A246,'MÃ HH'!$A$1:$C$215,3,0))</f>
        <v>#N/A</v>
      </c>
      <c r="D246" s="94">
        <f>VLOOKUP(A246,'[1]TỔNG HỢP'!$A:$N,14,0)</f>
        <v>0</v>
      </c>
      <c r="E246" s="97">
        <f>SUMIF('NHẬP HÀNG'!$D:$D,A246,'NHẬP HÀNG'!$H:$H)</f>
        <v>0</v>
      </c>
      <c r="F246" s="97">
        <f>SUMIF('NHẬP HÀNG'!D:D,A246,'NHẬP HÀNG'!I:I)</f>
        <v>0</v>
      </c>
      <c r="G246" s="97">
        <f>SUMIF('NHẬP HÀNG'!D:D,A246,'NHẬP HÀNG'!J:J)</f>
        <v>0</v>
      </c>
      <c r="H246" s="97">
        <f>SUMIF('NHẬP HÀNG'!D:D,A246,'NHẬP HÀNG'!K:K)</f>
        <v>0</v>
      </c>
      <c r="I246" s="97">
        <f>SUMIF('NHẬP HÀNG'!D:D,A246,'NHẬP HÀNG'!M:M)</f>
        <v>0</v>
      </c>
      <c r="J246" s="97">
        <f>SUMIF('NHẬP HÀNG'!D:D,A246,'NHẬP HÀNG'!N:N)</f>
        <v>0</v>
      </c>
      <c r="K246" s="97">
        <f>SUMIF('NHẬP HÀNG'!D:D,A246,'NHẬP HÀNG'!L:L)</f>
        <v>0</v>
      </c>
      <c r="L246" s="97">
        <f>SUMIF('XUẤT HÀNG'!D:D,A246,'XUẤT HÀNG'!G:G)</f>
        <v>0</v>
      </c>
      <c r="M246" s="97">
        <f>SUMIF('XUẤT HÀNG'!D:D,A246,'XUẤT HÀNG'!H:H)</f>
        <v>0</v>
      </c>
      <c r="N246" s="94">
        <f t="shared" si="44"/>
        <v>0</v>
      </c>
      <c r="O246" s="106"/>
      <c r="P246" s="107"/>
      <c r="Q246" s="109">
        <f t="shared" si="45"/>
        <v>0</v>
      </c>
      <c r="R246" s="48"/>
      <c r="S246" s="86" t="str">
        <f t="shared" si="46"/>
        <v>NOT OK</v>
      </c>
    </row>
    <row r="247" spans="1:19" s="85" customFormat="1" ht="33.75" customHeight="1" hidden="1">
      <c r="A247" s="41" t="s">
        <v>3412</v>
      </c>
      <c r="B247" s="98" t="str">
        <f>IF($A247="","",VLOOKUP($A247,'MÃ HH'!$A$1:$C$215,2,0))</f>
        <v>QUÝT ÚC ROYAL HONEY MURCOLT SIZE 56 9KG</v>
      </c>
      <c r="C247" s="98" t="str">
        <f>IF($A247="","",VLOOKUP($A247,'MÃ HH'!$A$1:$C$215,3,0))</f>
        <v>Thùng</v>
      </c>
      <c r="D247" s="94">
        <f>VLOOKUP(A247,'[1]TỔNG HỢP'!$A:$N,14,0)</f>
        <v>0</v>
      </c>
      <c r="E247" s="97">
        <f>SUMIF('NHẬP HÀNG'!$D:$D,A247,'NHẬP HÀNG'!$H:$H)</f>
        <v>0</v>
      </c>
      <c r="F247" s="97">
        <f>SUMIF('NHẬP HÀNG'!D:D,A247,'NHẬP HÀNG'!I:I)</f>
        <v>0</v>
      </c>
      <c r="G247" s="97">
        <f>SUMIF('NHẬP HÀNG'!D:D,A247,'NHẬP HÀNG'!J:J)</f>
        <v>0</v>
      </c>
      <c r="H247" s="97">
        <f>SUMIF('NHẬP HÀNG'!D:D,A247,'NHẬP HÀNG'!K:K)</f>
        <v>0</v>
      </c>
      <c r="I247" s="97">
        <f>SUMIF('NHẬP HÀNG'!D:D,A247,'NHẬP HÀNG'!M:M)</f>
        <v>0</v>
      </c>
      <c r="J247" s="97">
        <f>SUMIF('NHẬP HÀNG'!D:D,A247,'NHẬP HÀNG'!N:N)</f>
        <v>0</v>
      </c>
      <c r="K247" s="97">
        <f>SUMIF('NHẬP HÀNG'!D:D,A247,'NHẬP HÀNG'!L:L)</f>
        <v>0</v>
      </c>
      <c r="L247" s="97">
        <f>SUMIF('XUẤT HÀNG'!D:D,A247,'XUẤT HÀNG'!G:G)</f>
        <v>0</v>
      </c>
      <c r="M247" s="97">
        <f>SUMIF('XUẤT HÀNG'!D:D,A247,'XUẤT HÀNG'!H:H)</f>
        <v>0</v>
      </c>
      <c r="N247" s="94">
        <f t="shared" si="44"/>
        <v>0</v>
      </c>
      <c r="O247" s="106"/>
      <c r="P247" s="107"/>
      <c r="Q247" s="109">
        <f t="shared" si="45"/>
        <v>0</v>
      </c>
      <c r="R247" s="48"/>
      <c r="S247" s="86" t="str">
        <f t="shared" si="46"/>
        <v>NOT OK</v>
      </c>
    </row>
    <row r="248" spans="1:19" s="85" customFormat="1" ht="41.45" customHeight="1" hidden="1">
      <c r="A248" s="41" t="s">
        <v>3414</v>
      </c>
      <c r="B248" s="98" t="str">
        <f>IF($A248="","",VLOOKUP($A248,'MÃ HH'!$A$1:$C$1876,2,0))</f>
        <v>QUÝT ÚC ROYAL HONEY MURCOLT SIZE 48 9KG</v>
      </c>
      <c r="C248" s="98" t="str">
        <f>IF($A248="","",VLOOKUP($A248,'MÃ HH'!$A$1:$C$215,3,0))</f>
        <v>Thùng</v>
      </c>
      <c r="D248" s="94">
        <f>VLOOKUP(A248,'[1]TỔNG HỢP'!$A:$N,14,0)</f>
        <v>0</v>
      </c>
      <c r="E248" s="97">
        <f>SUMIF('NHẬP HÀNG'!$D:$D,A248,'NHẬP HÀNG'!$H:$H)</f>
        <v>0</v>
      </c>
      <c r="F248" s="97">
        <f>SUMIF('NHẬP HÀNG'!D:D,A248,'NHẬP HÀNG'!I:I)</f>
        <v>0</v>
      </c>
      <c r="G248" s="97">
        <f>SUMIF('NHẬP HÀNG'!D:D,A248,'NHẬP HÀNG'!J:J)</f>
        <v>0</v>
      </c>
      <c r="H248" s="97">
        <f>SUMIF('NHẬP HÀNG'!D:D,A248,'NHẬP HÀNG'!K:K)</f>
        <v>0</v>
      </c>
      <c r="I248" s="97">
        <f>SUMIF('NHẬP HÀNG'!D:D,A248,'NHẬP HÀNG'!M:M)</f>
        <v>0</v>
      </c>
      <c r="J248" s="97">
        <f>SUMIF('NHẬP HÀNG'!D:D,A248,'NHẬP HÀNG'!N:N)</f>
        <v>0</v>
      </c>
      <c r="K248" s="97">
        <f>SUMIF('NHẬP HÀNG'!D:D,A248,'NHẬP HÀNG'!L:L)</f>
        <v>0</v>
      </c>
      <c r="L248" s="97">
        <f>SUMIF('XUẤT HÀNG'!D:D,A248,'XUẤT HÀNG'!G:G)</f>
        <v>0</v>
      </c>
      <c r="M248" s="97">
        <f>SUMIF('XUẤT HÀNG'!D:D,A248,'XUẤT HÀNG'!H:H)</f>
        <v>0</v>
      </c>
      <c r="N248" s="94">
        <f t="shared" si="44"/>
        <v>0</v>
      </c>
      <c r="O248" s="106"/>
      <c r="P248" s="107"/>
      <c r="Q248" s="109">
        <f t="shared" si="45"/>
        <v>0</v>
      </c>
      <c r="R248" s="48"/>
      <c r="S248" s="86" t="str">
        <f t="shared" si="46"/>
        <v>NOT OK</v>
      </c>
    </row>
    <row r="249" spans="1:19" s="85" customFormat="1" ht="41.45" customHeight="1" hidden="1">
      <c r="A249" s="25" t="s">
        <v>4606</v>
      </c>
      <c r="B249" s="98" t="str">
        <f>IF($A249="","",VLOOKUP($A249,'MÃ HH'!$A$1:$C$1876,2,0))</f>
        <v>QUÝT 2PH 80</v>
      </c>
      <c r="C249" s="98" t="e">
        <f>IF($A249="","",VLOOKUP($A249,'MÃ HH'!$A$1:$C$215,3,0))</f>
        <v>#N/A</v>
      </c>
      <c r="D249" s="94">
        <f>VLOOKUP(A249,'[1]TỔNG HỢP'!$A:$N,14,0)</f>
        <v>0</v>
      </c>
      <c r="E249" s="97">
        <f>SUMIF('NHẬP HÀNG'!$D:$D,A249,'NHẬP HÀNG'!$H:$H)</f>
        <v>0</v>
      </c>
      <c r="F249" s="97">
        <f>SUMIF('NHẬP HÀNG'!D:D,A249,'NHẬP HÀNG'!I:I)</f>
        <v>0</v>
      </c>
      <c r="G249" s="97">
        <f>SUMIF('NHẬP HÀNG'!D:D,A249,'NHẬP HÀNG'!J:J)</f>
        <v>0</v>
      </c>
      <c r="H249" s="97">
        <f>SUMIF('NHẬP HÀNG'!D:D,A249,'NHẬP HÀNG'!K:K)</f>
        <v>0</v>
      </c>
      <c r="I249" s="97">
        <f>SUMIF('NHẬP HÀNG'!D:D,A249,'NHẬP HÀNG'!M:M)</f>
        <v>0</v>
      </c>
      <c r="J249" s="97">
        <f>SUMIF('NHẬP HÀNG'!D:D,A249,'NHẬP HÀNG'!N:N)</f>
        <v>0</v>
      </c>
      <c r="K249" s="97">
        <f>SUMIF('NHẬP HÀNG'!D:D,A249,'NHẬP HÀNG'!L:L)</f>
        <v>0</v>
      </c>
      <c r="L249" s="97">
        <f>SUMIF('XUẤT HÀNG'!D:D,A249,'XUẤT HÀNG'!G:G)</f>
        <v>0</v>
      </c>
      <c r="M249" s="97">
        <f>SUMIF('XUẤT HÀNG'!D:D,A249,'XUẤT HÀNG'!H:H)</f>
        <v>0</v>
      </c>
      <c r="N249" s="94">
        <f t="shared" si="47" ref="N249:N258">D249+E249+F249+G249+H249+I249++J249-L249-M249+K249</f>
        <v>0</v>
      </c>
      <c r="O249" s="106"/>
      <c r="P249" s="107"/>
      <c r="Q249" s="109">
        <f t="shared" si="48" ref="Q249:Q258">+N249-O249-P249</f>
        <v>0</v>
      </c>
      <c r="R249" s="48" t="s">
        <v>4793</v>
      </c>
      <c r="S249" s="86" t="str">
        <f t="shared" si="49" ref="S249:S258">IF(ABS(D249)+ABS(E249)+ABS(F249)+ABS(J249)+ABS(L249)+ABS(O249)+ABS(P249)+ABS(M249)+ABS(N249)+ABS(Q249)=0,"NOT OK","OK")</f>
        <v>NOT OK</v>
      </c>
    </row>
    <row r="250" spans="1:19" s="85" customFormat="1" ht="41.45" customHeight="1" hidden="1">
      <c r="A250" s="41" t="s">
        <v>4059</v>
      </c>
      <c r="B250" s="98" t="str">
        <f>IF($A250="","",VLOOKUP($A250,'MÃ HH'!$A$1:$C$1876,2,0))</f>
        <v>QUÝT GAOSHI 42 -10KG</v>
      </c>
      <c r="C250" s="98" t="e">
        <f>IF($A250="","",VLOOKUP($A250,'MÃ HH'!$A$1:$C$215,3,0))</f>
        <v>#N/A</v>
      </c>
      <c r="D250" s="94">
        <f>VLOOKUP(A250,'[1]TỔNG HỢP'!$A:$N,14,0)</f>
        <v>0</v>
      </c>
      <c r="E250" s="97">
        <f>SUMIF('NHẬP HÀNG'!$D:$D,A250,'NHẬP HÀNG'!$H:$H)</f>
        <v>0</v>
      </c>
      <c r="F250" s="97">
        <f>SUMIF('NHẬP HÀNG'!D:D,A250,'NHẬP HÀNG'!I:I)</f>
        <v>0</v>
      </c>
      <c r="G250" s="97">
        <f>SUMIF('NHẬP HÀNG'!D:D,A250,'NHẬP HÀNG'!J:J)</f>
        <v>0</v>
      </c>
      <c r="H250" s="97">
        <f>SUMIF('NHẬP HÀNG'!D:D,A250,'NHẬP HÀNG'!K:K)</f>
        <v>0</v>
      </c>
      <c r="I250" s="97">
        <f>SUMIF('NHẬP HÀNG'!D:D,A250,'NHẬP HÀNG'!M:M)</f>
        <v>0</v>
      </c>
      <c r="J250" s="97">
        <f>SUMIF('NHẬP HÀNG'!D:D,A250,'NHẬP HÀNG'!N:N)</f>
        <v>0</v>
      </c>
      <c r="K250" s="97">
        <f>SUMIF('NHẬP HÀNG'!D:D,A250,'NHẬP HÀNG'!L:L)</f>
        <v>0</v>
      </c>
      <c r="L250" s="97">
        <f>SUMIF('XUẤT HÀNG'!D:D,A250,'XUẤT HÀNG'!G:G)</f>
        <v>0</v>
      </c>
      <c r="M250" s="97">
        <f>SUMIF('XUẤT HÀNG'!D:D,A250,'XUẤT HÀNG'!H:H)</f>
        <v>0</v>
      </c>
      <c r="N250" s="94">
        <f t="shared" si="47"/>
        <v>0</v>
      </c>
      <c r="O250" s="106"/>
      <c r="P250" s="107"/>
      <c r="Q250" s="109">
        <f t="shared" si="48"/>
        <v>0</v>
      </c>
      <c r="R250" s="48"/>
      <c r="S250" s="86" t="str">
        <f t="shared" si="49"/>
        <v>NOT OK</v>
      </c>
    </row>
    <row r="251" spans="1:19" s="85" customFormat="1" ht="32.1" customHeight="1" hidden="1">
      <c r="A251" s="25" t="s">
        <v>4001</v>
      </c>
      <c r="B251" s="98" t="str">
        <f>IF($A251="","",VLOOKUP($A251,'MÃ HH'!$A$1:$C$1876,2,0))</f>
        <v>QUÝT GAOSHI 48 -10KG</v>
      </c>
      <c r="C251" s="98" t="e">
        <f>IF($A251="","",VLOOKUP($A251,'MÃ HH'!$A$1:$C$215,3,0))</f>
        <v>#N/A</v>
      </c>
      <c r="D251" s="94">
        <f>VLOOKUP(A251,'[1]TỔNG HỢP'!$A:$N,14,0)</f>
        <v>0</v>
      </c>
      <c r="E251" s="97">
        <f>SUMIF('NHẬP HÀNG'!$D:$D,A251,'NHẬP HÀNG'!$H:$H)</f>
        <v>0</v>
      </c>
      <c r="F251" s="97">
        <f>SUMIF('NHẬP HÀNG'!D:D,A251,'NHẬP HÀNG'!I:I)</f>
        <v>0</v>
      </c>
      <c r="G251" s="97">
        <f>SUMIF('NHẬP HÀNG'!D:D,A251,'NHẬP HÀNG'!J:J)</f>
        <v>0</v>
      </c>
      <c r="H251" s="97">
        <f>SUMIF('NHẬP HÀNG'!D:D,A251,'NHẬP HÀNG'!K:K)</f>
        <v>0</v>
      </c>
      <c r="I251" s="97">
        <f>SUMIF('NHẬP HÀNG'!D:D,A251,'NHẬP HÀNG'!M:M)</f>
        <v>0</v>
      </c>
      <c r="J251" s="97">
        <f>SUMIF('NHẬP HÀNG'!D:D,A251,'NHẬP HÀNG'!N:N)</f>
        <v>0</v>
      </c>
      <c r="K251" s="97">
        <f>SUMIF('NHẬP HÀNG'!D:D,A251,'NHẬP HÀNG'!L:L)</f>
        <v>0</v>
      </c>
      <c r="L251" s="97">
        <f>SUMIF('XUẤT HÀNG'!D:D,A251,'XUẤT HÀNG'!G:G)</f>
        <v>0</v>
      </c>
      <c r="M251" s="97">
        <f>SUMIF('XUẤT HÀNG'!D:D,A251,'XUẤT HÀNG'!H:H)</f>
        <v>0</v>
      </c>
      <c r="N251" s="94">
        <f t="shared" si="47"/>
        <v>0</v>
      </c>
      <c r="O251" s="106"/>
      <c r="P251" s="107"/>
      <c r="Q251" s="109">
        <f t="shared" si="48"/>
        <v>0</v>
      </c>
      <c r="R251" s="48"/>
      <c r="S251" s="86" t="str">
        <f t="shared" si="49"/>
        <v>NOT OK</v>
      </c>
    </row>
    <row r="252" spans="1:19" s="85" customFormat="1" ht="32.1" customHeight="1" hidden="1">
      <c r="A252" s="25" t="s">
        <v>4003</v>
      </c>
      <c r="B252" s="98" t="str">
        <f>IF($A252="","",VLOOKUP($A252,'MÃ HH'!$A$1:$C$1876,2,0))</f>
        <v>QUÝT GAOSHI 36 -10KG</v>
      </c>
      <c r="C252" s="98" t="e">
        <f>IF($A252="","",VLOOKUP($A252,'MÃ HH'!$A$1:$C$215,3,0))</f>
        <v>#N/A</v>
      </c>
      <c r="D252" s="94">
        <f>VLOOKUP(A252,'[1]TỔNG HỢP'!$A:$N,14,0)</f>
        <v>0</v>
      </c>
      <c r="E252" s="97">
        <f>SUMIF('NHẬP HÀNG'!$D:$D,A252,'NHẬP HÀNG'!$H:$H)</f>
        <v>0</v>
      </c>
      <c r="F252" s="97">
        <f>SUMIF('NHẬP HÀNG'!D:D,A252,'NHẬP HÀNG'!I:I)</f>
        <v>0</v>
      </c>
      <c r="G252" s="97">
        <f>SUMIF('NHẬP HÀNG'!D:D,A252,'NHẬP HÀNG'!J:J)</f>
        <v>0</v>
      </c>
      <c r="H252" s="97">
        <f>SUMIF('NHẬP HÀNG'!D:D,A252,'NHẬP HÀNG'!K:K)</f>
        <v>0</v>
      </c>
      <c r="I252" s="97">
        <f>SUMIF('NHẬP HÀNG'!D:D,A252,'NHẬP HÀNG'!M:M)</f>
        <v>0</v>
      </c>
      <c r="J252" s="97">
        <f>SUMIF('NHẬP HÀNG'!D:D,A252,'NHẬP HÀNG'!N:N)</f>
        <v>0</v>
      </c>
      <c r="K252" s="97">
        <f>SUMIF('NHẬP HÀNG'!D:D,A252,'NHẬP HÀNG'!L:L)</f>
        <v>0</v>
      </c>
      <c r="L252" s="97">
        <f>SUMIF('XUẤT HÀNG'!D:D,A252,'XUẤT HÀNG'!G:G)</f>
        <v>0</v>
      </c>
      <c r="M252" s="97">
        <f>SUMIF('XUẤT HÀNG'!D:D,A252,'XUẤT HÀNG'!H:H)</f>
        <v>0</v>
      </c>
      <c r="N252" s="94">
        <f t="shared" si="47"/>
        <v>0</v>
      </c>
      <c r="O252" s="106"/>
      <c r="P252" s="107"/>
      <c r="Q252" s="109">
        <f t="shared" si="48"/>
        <v>0</v>
      </c>
      <c r="R252" s="48"/>
      <c r="S252" s="86" t="str">
        <f t="shared" si="49"/>
        <v>NOT OK</v>
      </c>
    </row>
    <row r="253" spans="1:19" s="85" customFormat="1" ht="32.1" customHeight="1" hidden="1">
      <c r="A253" s="25" t="s">
        <v>3904</v>
      </c>
      <c r="B253" s="98" t="str">
        <f>IF($A253="","",VLOOKUP($A253,'MÃ HH'!$A$1:$C$1876,2,0))</f>
        <v>QUÝT COORANGE GOLD 48 - 9KG</v>
      </c>
      <c r="C253" s="98" t="e">
        <f>IF($A253="","",VLOOKUP($A253,'MÃ HH'!$A$1:$C$215,3,0))</f>
        <v>#N/A</v>
      </c>
      <c r="D253" s="94">
        <f>VLOOKUP(A253,'[1]TỔNG HỢP'!$A:$N,14,0)</f>
        <v>0</v>
      </c>
      <c r="E253" s="97">
        <f>SUMIF('NHẬP HÀNG'!$D:$D,A253,'NHẬP HÀNG'!$H:$H)</f>
        <v>0</v>
      </c>
      <c r="F253" s="97">
        <f>SUMIF('NHẬP HÀNG'!D:D,A253,'NHẬP HÀNG'!I:I)</f>
        <v>0</v>
      </c>
      <c r="G253" s="97">
        <f>SUMIF('NHẬP HÀNG'!D:D,A253,'NHẬP HÀNG'!J:J)</f>
        <v>0</v>
      </c>
      <c r="H253" s="97">
        <f>SUMIF('NHẬP HÀNG'!D:D,A253,'NHẬP HÀNG'!K:K)</f>
        <v>0</v>
      </c>
      <c r="I253" s="97">
        <f>SUMIF('NHẬP HÀNG'!D:D,A253,'NHẬP HÀNG'!M:M)</f>
        <v>0</v>
      </c>
      <c r="J253" s="97">
        <f>SUMIF('NHẬP HÀNG'!D:D,A253,'NHẬP HÀNG'!N:N)</f>
        <v>0</v>
      </c>
      <c r="K253" s="97">
        <f>SUMIF('NHẬP HÀNG'!D:D,A253,'NHẬP HÀNG'!L:L)</f>
        <v>0</v>
      </c>
      <c r="L253" s="97">
        <f>SUMIF('XUẤT HÀNG'!D:D,A253,'XUẤT HÀNG'!G:G)</f>
        <v>0</v>
      </c>
      <c r="M253" s="97">
        <f>SUMIF('XUẤT HÀNG'!D:D,A253,'XUẤT HÀNG'!H:H)</f>
        <v>0</v>
      </c>
      <c r="N253" s="94">
        <f t="shared" si="47"/>
        <v>0</v>
      </c>
      <c r="O253" s="106"/>
      <c r="P253" s="107"/>
      <c r="Q253" s="109">
        <f t="shared" si="48"/>
        <v>0</v>
      </c>
      <c r="R253" s="48"/>
      <c r="S253" s="86" t="str">
        <f t="shared" si="49"/>
        <v>NOT OK</v>
      </c>
    </row>
    <row r="254" spans="1:19" s="85" customFormat="1" ht="32.1" customHeight="1" hidden="1">
      <c r="A254" s="25" t="s">
        <v>3930</v>
      </c>
      <c r="B254" s="98" t="str">
        <f>IF($A254="","",VLOOKUP($A254,'MÃ HH'!$A$1:$C$1876,2,0))</f>
        <v>QUÝT COORANGE GOLD 42 - 9KG</v>
      </c>
      <c r="C254" s="98" t="e">
        <f>IF($A254="","",VLOOKUP($A254,'MÃ HH'!$A$1:$C$215,3,0))</f>
        <v>#N/A</v>
      </c>
      <c r="D254" s="94">
        <f>VLOOKUP(A254,'[1]TỔNG HỢP'!$A:$N,14,0)</f>
        <v>0</v>
      </c>
      <c r="E254" s="97">
        <f>SUMIF('NHẬP HÀNG'!$D:$D,A254,'NHẬP HÀNG'!$H:$H)</f>
        <v>0</v>
      </c>
      <c r="F254" s="97">
        <f>SUMIF('NHẬP HÀNG'!D:D,A254,'NHẬP HÀNG'!I:I)</f>
        <v>0</v>
      </c>
      <c r="G254" s="97">
        <f>SUMIF('NHẬP HÀNG'!D:D,A254,'NHẬP HÀNG'!J:J)</f>
        <v>0</v>
      </c>
      <c r="H254" s="97">
        <f>SUMIF('NHẬP HÀNG'!D:D,A254,'NHẬP HÀNG'!K:K)</f>
        <v>0</v>
      </c>
      <c r="I254" s="97">
        <f>SUMIF('NHẬP HÀNG'!D:D,A254,'NHẬP HÀNG'!M:M)</f>
        <v>0</v>
      </c>
      <c r="J254" s="97">
        <f>SUMIF('NHẬP HÀNG'!D:D,A254,'NHẬP HÀNG'!N:N)</f>
        <v>0</v>
      </c>
      <c r="K254" s="97">
        <f>SUMIF('NHẬP HÀNG'!D:D,A254,'NHẬP HÀNG'!L:L)</f>
        <v>0</v>
      </c>
      <c r="L254" s="97">
        <f>SUMIF('XUẤT HÀNG'!D:D,A254,'XUẤT HÀNG'!G:G)</f>
        <v>0</v>
      </c>
      <c r="M254" s="97">
        <f>SUMIF('XUẤT HÀNG'!D:D,A254,'XUẤT HÀNG'!H:H)</f>
        <v>0</v>
      </c>
      <c r="N254" s="94">
        <f t="shared" si="47"/>
        <v>0</v>
      </c>
      <c r="O254" s="106"/>
      <c r="P254" s="107"/>
      <c r="Q254" s="109">
        <f t="shared" si="48"/>
        <v>0</v>
      </c>
      <c r="R254" s="48"/>
      <c r="S254" s="86" t="str">
        <f t="shared" si="49"/>
        <v>NOT OK</v>
      </c>
    </row>
    <row r="255" spans="1:19" s="85" customFormat="1" ht="32.1" customHeight="1" hidden="1">
      <c r="A255" s="39" t="s">
        <v>3964</v>
      </c>
      <c r="B255" s="98" t="str">
        <f>IF($A255="","",VLOOKUP($A255,'MÃ HH'!$A$1:$C$1876,2,0))</f>
        <v>QUÝT  ÚC SUNTREAT  - 15 KG</v>
      </c>
      <c r="C255" s="98" t="e">
        <f>IF($A255="","",VLOOKUP($A255,'MÃ HH'!$A$1:$C$215,3,0))</f>
        <v>#N/A</v>
      </c>
      <c r="D255" s="94">
        <f>VLOOKUP(A255,'[1]TỔNG HỢP'!$A:$N,14,0)</f>
        <v>0</v>
      </c>
      <c r="E255" s="97">
        <f>SUMIF('NHẬP HÀNG'!$D:$D,A255,'NHẬP HÀNG'!$H:$H)</f>
        <v>0</v>
      </c>
      <c r="F255" s="97">
        <f>SUMIF('NHẬP HÀNG'!D:D,A255,'NHẬP HÀNG'!I:I)</f>
        <v>0</v>
      </c>
      <c r="G255" s="97">
        <f>SUMIF('NHẬP HÀNG'!D:D,A255,'NHẬP HÀNG'!J:J)</f>
        <v>0</v>
      </c>
      <c r="H255" s="97">
        <f>SUMIF('NHẬP HÀNG'!D:D,A255,'NHẬP HÀNG'!K:K)</f>
        <v>0</v>
      </c>
      <c r="I255" s="97">
        <f>SUMIF('NHẬP HÀNG'!D:D,A255,'NHẬP HÀNG'!M:M)</f>
        <v>0</v>
      </c>
      <c r="J255" s="97">
        <f>SUMIF('NHẬP HÀNG'!D:D,A255,'NHẬP HÀNG'!N:N)</f>
        <v>0</v>
      </c>
      <c r="K255" s="97">
        <f>SUMIF('NHẬP HÀNG'!D:D,A255,'NHẬP HÀNG'!L:L)</f>
        <v>0</v>
      </c>
      <c r="L255" s="97">
        <f>SUMIF('XUẤT HÀNG'!D:D,A255,'XUẤT HÀNG'!G:G)</f>
        <v>0</v>
      </c>
      <c r="M255" s="97">
        <f>SUMIF('XUẤT HÀNG'!D:D,A255,'XUẤT HÀNG'!H:H)</f>
        <v>0</v>
      </c>
      <c r="N255" s="94">
        <f t="shared" si="47"/>
        <v>0</v>
      </c>
      <c r="O255" s="106"/>
      <c r="P255" s="107"/>
      <c r="Q255" s="109">
        <f t="shared" si="48"/>
        <v>0</v>
      </c>
      <c r="R255" s="48"/>
      <c r="S255" s="86" t="str">
        <f t="shared" si="49"/>
        <v>NOT OK</v>
      </c>
    </row>
    <row r="256" spans="1:19" s="85" customFormat="1" ht="32.1" customHeight="1" hidden="1">
      <c r="A256" s="25" t="s">
        <v>3890</v>
      </c>
      <c r="B256" s="98" t="str">
        <f>IF($A256="","",VLOOKUP($A256,'MÃ HH'!$A$1:$C$1876,2,0))</f>
        <v xml:space="preserve">QUÝT ÚC TÚI MFC 12KG </v>
      </c>
      <c r="C256" s="98" t="e">
        <f>IF($A256="","",VLOOKUP($A256,'MÃ HH'!$A$1:$C$215,3,0))</f>
        <v>#N/A</v>
      </c>
      <c r="D256" s="94">
        <f>VLOOKUP(A256,'[1]TỔNG HỢP'!$A:$N,14,0)</f>
        <v>0</v>
      </c>
      <c r="E256" s="97">
        <f>SUMIF('NHẬP HÀNG'!$D:$D,A256,'NHẬP HÀNG'!$H:$H)</f>
        <v>0</v>
      </c>
      <c r="F256" s="97">
        <f>SUMIF('NHẬP HÀNG'!D:D,A256,'NHẬP HÀNG'!I:I)</f>
        <v>0</v>
      </c>
      <c r="G256" s="97">
        <f>SUMIF('NHẬP HÀNG'!D:D,A256,'NHẬP HÀNG'!J:J)</f>
        <v>0</v>
      </c>
      <c r="H256" s="97">
        <f>SUMIF('NHẬP HÀNG'!D:D,A256,'NHẬP HÀNG'!K:K)</f>
        <v>0</v>
      </c>
      <c r="I256" s="97">
        <f>SUMIF('NHẬP HÀNG'!D:D,A256,'NHẬP HÀNG'!M:M)</f>
        <v>0</v>
      </c>
      <c r="J256" s="97">
        <f>SUMIF('NHẬP HÀNG'!D:D,A256,'NHẬP HÀNG'!N:N)</f>
        <v>0</v>
      </c>
      <c r="K256" s="97">
        <f>SUMIF('NHẬP HÀNG'!D:D,A256,'NHẬP HÀNG'!L:L)</f>
        <v>0</v>
      </c>
      <c r="L256" s="97">
        <f>SUMIF('XUẤT HÀNG'!D:D,A256,'XUẤT HÀNG'!G:G)</f>
        <v>0</v>
      </c>
      <c r="M256" s="97">
        <f>SUMIF('XUẤT HÀNG'!D:D,A256,'XUẤT HÀNG'!H:H)</f>
        <v>0</v>
      </c>
      <c r="N256" s="94">
        <f t="shared" si="47"/>
        <v>0</v>
      </c>
      <c r="O256" s="106"/>
      <c r="P256" s="107"/>
      <c r="Q256" s="109">
        <f t="shared" si="48"/>
        <v>0</v>
      </c>
      <c r="R256" s="48"/>
      <c r="S256" s="86" t="str">
        <f t="shared" si="49"/>
        <v>NOT OK</v>
      </c>
    </row>
    <row r="257" spans="1:19" s="85" customFormat="1" ht="33.75" customHeight="1" hidden="1">
      <c r="A257" s="41" t="s">
        <v>3416</v>
      </c>
      <c r="B257" s="98" t="str">
        <f>IF($A257="","",VLOOKUP($A257,'MÃ HH'!$A$1:$C$215,2,0))</f>
        <v>QUÝT ÚC 56 IRON - 9KG</v>
      </c>
      <c r="C257" s="98" t="str">
        <f>IF($A257="","",VLOOKUP($A257,'MÃ HH'!$A$1:$C$215,3,0))</f>
        <v>Thùng</v>
      </c>
      <c r="D257" s="94">
        <f>VLOOKUP(A257,'[1]TỔNG HỢP'!$A:$N,14,0)</f>
        <v>0</v>
      </c>
      <c r="E257" s="97">
        <f>SUMIF('NHẬP HÀNG'!$D:$D,A257,'NHẬP HÀNG'!$H:$H)</f>
        <v>0</v>
      </c>
      <c r="F257" s="97">
        <f>SUMIF('NHẬP HÀNG'!D:D,A257,'NHẬP HÀNG'!I:I)</f>
        <v>0</v>
      </c>
      <c r="G257" s="97">
        <f>SUMIF('NHẬP HÀNG'!D:D,A257,'NHẬP HÀNG'!J:J)</f>
        <v>0</v>
      </c>
      <c r="H257" s="97">
        <f>SUMIF('NHẬP HÀNG'!D:D,A257,'NHẬP HÀNG'!K:K)</f>
        <v>0</v>
      </c>
      <c r="I257" s="97">
        <f>SUMIF('NHẬP HÀNG'!D:D,A257,'NHẬP HÀNG'!M:M)</f>
        <v>0</v>
      </c>
      <c r="J257" s="97">
        <f>SUMIF('NHẬP HÀNG'!D:D,A257,'NHẬP HÀNG'!N:N)</f>
        <v>0</v>
      </c>
      <c r="K257" s="97">
        <f>SUMIF('NHẬP HÀNG'!D:D,A257,'NHẬP HÀNG'!L:L)</f>
        <v>0</v>
      </c>
      <c r="L257" s="97">
        <f>SUMIF('XUẤT HÀNG'!D:D,A257,'XUẤT HÀNG'!G:G)</f>
        <v>0</v>
      </c>
      <c r="M257" s="97">
        <f>SUMIF('XUẤT HÀNG'!D:D,A257,'XUẤT HÀNG'!H:H)</f>
        <v>0</v>
      </c>
      <c r="N257" s="94">
        <f t="shared" si="47"/>
        <v>0</v>
      </c>
      <c r="O257" s="106"/>
      <c r="P257" s="107"/>
      <c r="Q257" s="109">
        <f t="shared" si="48"/>
        <v>0</v>
      </c>
      <c r="R257" s="48"/>
      <c r="S257" s="86" t="str">
        <f t="shared" si="49"/>
        <v>NOT OK</v>
      </c>
    </row>
    <row r="258" spans="1:19" s="85" customFormat="1" ht="33.75" customHeight="1" hidden="1">
      <c r="A258" s="41" t="s">
        <v>3418</v>
      </c>
      <c r="B258" s="98" t="str">
        <f>IF($A258="","",VLOOKUP($A258,'MÃ HH'!$A$1:$C$215,2,0))</f>
        <v>QUÝT ÚC 64 IRON - 9KG</v>
      </c>
      <c r="C258" s="98" t="str">
        <f>IF($A258="","",VLOOKUP($A258,'MÃ HH'!$A$1:$C$215,3,0))</f>
        <v>Thùng</v>
      </c>
      <c r="D258" s="94">
        <f>VLOOKUP(A258,'[1]TỔNG HỢP'!$A:$N,14,0)</f>
        <v>0</v>
      </c>
      <c r="E258" s="97">
        <f>SUMIF('NHẬP HÀNG'!$D:$D,A258,'NHẬP HÀNG'!$H:$H)</f>
        <v>0</v>
      </c>
      <c r="F258" s="97">
        <f>SUMIF('NHẬP HÀNG'!D:D,A258,'NHẬP HÀNG'!I:I)</f>
        <v>0</v>
      </c>
      <c r="G258" s="97">
        <f>SUMIF('NHẬP HÀNG'!D:D,A258,'NHẬP HÀNG'!J:J)</f>
        <v>0</v>
      </c>
      <c r="H258" s="97">
        <f>SUMIF('NHẬP HÀNG'!D:D,A258,'NHẬP HÀNG'!K:K)</f>
        <v>0</v>
      </c>
      <c r="I258" s="97">
        <f>SUMIF('NHẬP HÀNG'!D:D,A258,'NHẬP HÀNG'!M:M)</f>
        <v>0</v>
      </c>
      <c r="J258" s="97">
        <f>SUMIF('NHẬP HÀNG'!D:D,A258,'NHẬP HÀNG'!N:N)</f>
        <v>0</v>
      </c>
      <c r="K258" s="97">
        <f>SUMIF('NHẬP HÀNG'!D:D,A258,'NHẬP HÀNG'!L:L)</f>
        <v>0</v>
      </c>
      <c r="L258" s="97">
        <f>SUMIF('XUẤT HÀNG'!D:D,A258,'XUẤT HÀNG'!G:G)</f>
        <v>0</v>
      </c>
      <c r="M258" s="97">
        <f>SUMIF('XUẤT HÀNG'!D:D,A258,'XUẤT HÀNG'!H:H)</f>
        <v>0</v>
      </c>
      <c r="N258" s="94">
        <f t="shared" si="47"/>
        <v>0</v>
      </c>
      <c r="O258" s="106"/>
      <c r="P258" s="107"/>
      <c r="Q258" s="109">
        <f t="shared" si="48"/>
        <v>0</v>
      </c>
      <c r="R258" s="48"/>
      <c r="S258" s="86" t="str">
        <f t="shared" si="49"/>
        <v>NOT OK</v>
      </c>
    </row>
    <row r="259" spans="1:19" s="85" customFormat="1" ht="33.75" customHeight="1" hidden="1">
      <c r="A259" s="25" t="s">
        <v>4602</v>
      </c>
      <c r="B259" s="98" t="str">
        <f>IF($A259="","",VLOOKUP($A259,'MÃ HH'!$A$1:$C$1997,2,0))</f>
        <v>QUÝT TANGO AC GREEN MAFA 50 - 10KG</v>
      </c>
      <c r="C259" s="98" t="e">
        <f>IF($A259="","",VLOOKUP($A259,'MÃ HH'!$A$1:$C$215,3,0))</f>
        <v>#N/A</v>
      </c>
      <c r="D259" s="94">
        <f>VLOOKUP(A259,'[1]TỔNG HỢP'!$A:$N,14,0)</f>
        <v>10</v>
      </c>
      <c r="E259" s="97">
        <f>SUMIF('NHẬP HÀNG'!$D:$D,A259,'NHẬP HÀNG'!$H:$H)</f>
        <v>0</v>
      </c>
      <c r="F259" s="97">
        <f>SUMIF('NHẬP HÀNG'!D:D,A259,'NHẬP HÀNG'!I:I)</f>
        <v>0</v>
      </c>
      <c r="G259" s="97">
        <f>SUMIF('NHẬP HÀNG'!D:D,A259,'NHẬP HÀNG'!J:J)</f>
        <v>0</v>
      </c>
      <c r="H259" s="97">
        <f>SUMIF('NHẬP HÀNG'!D:D,A259,'NHẬP HÀNG'!K:K)</f>
        <v>0</v>
      </c>
      <c r="I259" s="97">
        <f>SUMIF('NHẬP HÀNG'!D:D,A259,'NHẬP HÀNG'!M:M)</f>
        <v>0</v>
      </c>
      <c r="J259" s="97">
        <f>SUMIF('NHẬP HÀNG'!D:D,A259,'NHẬP HÀNG'!N:N)</f>
        <v>0</v>
      </c>
      <c r="K259" s="97">
        <f>SUMIF('NHẬP HÀNG'!D:D,A259,'NHẬP HÀNG'!L:L)</f>
        <v>0</v>
      </c>
      <c r="L259" s="97">
        <f>SUMIF('XUẤT HÀNG'!D:D,A259,'XUẤT HÀNG'!G:G)</f>
        <v>0</v>
      </c>
      <c r="M259" s="97">
        <f>SUMIF('XUẤT HÀNG'!D:D,A259,'XUẤT HÀNG'!H:H)</f>
        <v>0</v>
      </c>
      <c r="N259" s="94">
        <f t="shared" si="50" ref="N259:N262">D259+E259+F259+G259+H259+I259++J259-L259-M259+K259</f>
        <v>10</v>
      </c>
      <c r="O259" s="106">
        <v>4</v>
      </c>
      <c r="P259" s="107"/>
      <c r="Q259" s="110">
        <f t="shared" si="51" ref="Q259:Q262">+N259-O259-P259</f>
        <v>6</v>
      </c>
      <c r="R259" s="214" t="s">
        <v>4794</v>
      </c>
      <c r="S259" s="86" t="str">
        <f t="shared" si="52" ref="S259:S262">IF(ABS(D259)+ABS(E259)+ABS(F259)+ABS(J259)+ABS(L259)+ABS(O259)+ABS(P259)+ABS(M259)+ABS(N259)+ABS(Q259)=0,"NOT OK","OK")</f>
        <v>OK</v>
      </c>
    </row>
    <row r="260" spans="1:19" s="85" customFormat="1" ht="33.75" customHeight="1" hidden="1">
      <c r="A260" s="25" t="s">
        <v>4604</v>
      </c>
      <c r="B260" s="98" t="str">
        <f>IF($A260="","",VLOOKUP($A260,'MÃ HH'!$A$1:$C$1997,2,0))</f>
        <v>QUÝT TANGO AC GREEN MAFA 60 - 10KG</v>
      </c>
      <c r="C260" s="98" t="e">
        <f>IF($A260="","",VLOOKUP($A260,'MÃ HH'!$A$1:$C$215,3,0))</f>
        <v>#N/A</v>
      </c>
      <c r="D260" s="94">
        <f>VLOOKUP(A260,'[1]TỔNG HỢP'!$A:$N,14,0)</f>
        <v>-6</v>
      </c>
      <c r="E260" s="97">
        <f>SUMIF('NHẬP HÀNG'!$D:$D,A260,'NHẬP HÀNG'!$H:$H)</f>
        <v>0</v>
      </c>
      <c r="F260" s="97">
        <f>SUMIF('NHẬP HÀNG'!D:D,A260,'NHẬP HÀNG'!I:I)</f>
        <v>0</v>
      </c>
      <c r="G260" s="97">
        <f>SUMIF('NHẬP HÀNG'!D:D,A260,'NHẬP HÀNG'!J:J)</f>
        <v>0</v>
      </c>
      <c r="H260" s="97">
        <f>SUMIF('NHẬP HÀNG'!D:D,A260,'NHẬP HÀNG'!K:K)</f>
        <v>0</v>
      </c>
      <c r="I260" s="97">
        <f>SUMIF('NHẬP HÀNG'!D:D,A260,'NHẬP HÀNG'!M:M)</f>
        <v>0</v>
      </c>
      <c r="J260" s="97">
        <f>SUMIF('NHẬP HÀNG'!D:D,A260,'NHẬP HÀNG'!N:N)</f>
        <v>0</v>
      </c>
      <c r="K260" s="97">
        <f>SUMIF('NHẬP HÀNG'!D:D,A260,'NHẬP HÀNG'!L:L)</f>
        <v>0</v>
      </c>
      <c r="L260" s="97">
        <f>SUMIF('XUẤT HÀNG'!D:D,A260,'XUẤT HÀNG'!G:G)</f>
        <v>0</v>
      </c>
      <c r="M260" s="97">
        <f>SUMIF('XUẤT HÀNG'!D:D,A260,'XUẤT HÀNG'!H:H)</f>
        <v>0</v>
      </c>
      <c r="N260" s="94">
        <f t="shared" si="50"/>
        <v>-6</v>
      </c>
      <c r="O260" s="106"/>
      <c r="P260" s="107"/>
      <c r="Q260" s="110">
        <f t="shared" si="51"/>
        <v>-6</v>
      </c>
      <c r="R260" s="208"/>
      <c r="S260" s="86" t="str">
        <f t="shared" si="52"/>
        <v>OK</v>
      </c>
    </row>
    <row r="261" spans="1:19" s="85" customFormat="1" ht="33.75" customHeight="1" hidden="1">
      <c r="A261" s="41" t="s">
        <v>4299</v>
      </c>
      <c r="B261" s="98" t="str">
        <f>IF($A261="","",VLOOKUP($A261,'MÃ HH'!$A$1:$C$2792,2,0))</f>
        <v>TẮC MẬT</v>
      </c>
      <c r="C261" s="98" t="e">
        <f>IF($A261="","",VLOOKUP($A261,'MÃ HH'!$A$1:$C$215,3,0))</f>
        <v>#N/A</v>
      </c>
      <c r="D261" s="94">
        <f>VLOOKUP(A261,'[1]TỔNG HỢP'!$A:$N,14,0)</f>
        <v>0</v>
      </c>
      <c r="E261" s="97">
        <f>SUMIF('NHẬP HÀNG'!$D:$D,A261,'NHẬP HÀNG'!$H:$H)</f>
        <v>0</v>
      </c>
      <c r="F261" s="97">
        <f>SUMIF('NHẬP HÀNG'!D:D,A261,'NHẬP HÀNG'!I:I)</f>
        <v>0</v>
      </c>
      <c r="G261" s="97">
        <f>SUMIF('NHẬP HÀNG'!D:D,A261,'NHẬP HÀNG'!J:J)</f>
        <v>0</v>
      </c>
      <c r="H261" s="97">
        <f>SUMIF('NHẬP HÀNG'!D:D,A261,'NHẬP HÀNG'!K:K)</f>
        <v>0</v>
      </c>
      <c r="I261" s="97">
        <f>SUMIF('NHẬP HÀNG'!D:D,A261,'NHẬP HÀNG'!M:M)</f>
        <v>0</v>
      </c>
      <c r="J261" s="97">
        <f>SUMIF('NHẬP HÀNG'!D:D,A261,'NHẬP HÀNG'!N:N)</f>
        <v>0</v>
      </c>
      <c r="K261" s="97">
        <f>SUMIF('NHẬP HÀNG'!D:D,A261,'NHẬP HÀNG'!L:L)</f>
        <v>0</v>
      </c>
      <c r="L261" s="97">
        <f>SUMIF('XUẤT HÀNG'!D:D,A261,'XUẤT HÀNG'!G:G)</f>
        <v>0</v>
      </c>
      <c r="M261" s="97">
        <f>SUMIF('XUẤT HÀNG'!D:D,A261,'XUẤT HÀNG'!H:H)</f>
        <v>0</v>
      </c>
      <c r="N261" s="94">
        <f t="shared" si="50"/>
        <v>0</v>
      </c>
      <c r="O261" s="106"/>
      <c r="P261" s="107"/>
      <c r="Q261" s="109">
        <f t="shared" si="51"/>
        <v>0</v>
      </c>
      <c r="R261" s="48"/>
      <c r="S261" s="86" t="str">
        <f t="shared" si="52"/>
        <v>NOT OK</v>
      </c>
    </row>
    <row r="262" spans="1:19" s="85" customFormat="1" ht="33.75" customHeight="1" hidden="1">
      <c r="A262" s="25" t="s">
        <v>4648</v>
      </c>
      <c r="B262" s="98" t="str">
        <f>IF($A262="","",VLOOKUP($A262,'MÃ HH'!$A$1:$C$2792,2,0))</f>
        <v>QUÝT APH LẪN SIZE</v>
      </c>
      <c r="C262" s="98" t="e">
        <f>IF($A262="","",VLOOKUP($A262,'MÃ HH'!$A$1:$C$215,3,0))</f>
        <v>#N/A</v>
      </c>
      <c r="D262" s="94">
        <f>VLOOKUP(A262,'[1]TỔNG HỢP'!$A:$N,14,0)</f>
        <v>156</v>
      </c>
      <c r="E262" s="97">
        <f>SUMIF('NHẬP HÀNG'!$D:$D,A262,'NHẬP HÀNG'!$H:$H)</f>
        <v>0</v>
      </c>
      <c r="F262" s="97">
        <f>SUMIF('NHẬP HÀNG'!D:D,A262,'NHẬP HÀNG'!I:I)</f>
        <v>0</v>
      </c>
      <c r="G262" s="97">
        <f>SUMIF('NHẬP HÀNG'!D:D,A262,'NHẬP HÀNG'!J:J)</f>
        <v>0</v>
      </c>
      <c r="H262" s="97">
        <f>SUMIF('NHẬP HÀNG'!D:D,A262,'NHẬP HÀNG'!K:K)</f>
        <v>0</v>
      </c>
      <c r="I262" s="97">
        <f>SUMIF('NHẬP HÀNG'!D:D,A262,'NHẬP HÀNG'!M:M)</f>
        <v>0</v>
      </c>
      <c r="J262" s="97">
        <f>SUMIF('NHẬP HÀNG'!D:D,A262,'NHẬP HÀNG'!N:N)</f>
        <v>0</v>
      </c>
      <c r="K262" s="97">
        <f>SUMIF('NHẬP HÀNG'!D:D,A262,'NHẬP HÀNG'!L:L)</f>
        <v>0</v>
      </c>
      <c r="L262" s="97">
        <f>SUMIF('XUẤT HÀNG'!D:D,A262,'XUẤT HÀNG'!G:G)</f>
        <v>2</v>
      </c>
      <c r="M262" s="97">
        <f>SUMIF('XUẤT HÀNG'!D:D,A262,'XUẤT HÀNG'!H:H)</f>
        <v>0</v>
      </c>
      <c r="N262" s="94">
        <f t="shared" si="50"/>
        <v>154</v>
      </c>
      <c r="O262" s="106"/>
      <c r="P262" s="107"/>
      <c r="Q262" s="110">
        <f t="shared" si="51"/>
        <v>154</v>
      </c>
      <c r="R262" s="205" t="s">
        <v>4795</v>
      </c>
      <c r="S262" s="86" t="str">
        <f t="shared" si="52"/>
        <v>OK</v>
      </c>
    </row>
    <row r="263" spans="1:19" s="85" customFormat="1" ht="33.75" customHeight="1" hidden="1">
      <c r="A263" s="25" t="s">
        <v>4127</v>
      </c>
      <c r="B263" s="98" t="str">
        <f>IF($A263="","",VLOOKUP($A263,'MÃ HH'!$A$1:$C$2082,2,0))</f>
        <v>QUÝT APH 54 - 7.3KG</v>
      </c>
      <c r="C263" s="98" t="e">
        <f>IF($A263="","",VLOOKUP($A263,'MÃ HH'!$A$1:$C$215,3,0))</f>
        <v>#N/A</v>
      </c>
      <c r="D263" s="94">
        <f>VLOOKUP(A263,'[1]TỔNG HỢP'!$A:$N,14,0)</f>
        <v>3</v>
      </c>
      <c r="E263" s="97">
        <f>SUMIF('NHẬP HÀNG'!$D:$D,A263,'NHẬP HÀNG'!$H:$H)</f>
        <v>0</v>
      </c>
      <c r="F263" s="97">
        <f>SUMIF('NHẬP HÀNG'!D:D,A263,'NHẬP HÀNG'!I:I)</f>
        <v>0</v>
      </c>
      <c r="G263" s="97">
        <f>SUMIF('NHẬP HÀNG'!D:D,A263,'NHẬP HÀNG'!J:J)</f>
        <v>0</v>
      </c>
      <c r="H263" s="97">
        <f>SUMIF('NHẬP HÀNG'!D:D,A263,'NHẬP HÀNG'!K:K)</f>
        <v>0</v>
      </c>
      <c r="I263" s="97">
        <f>SUMIF('NHẬP HÀNG'!D:D,A263,'NHẬP HÀNG'!M:M)</f>
        <v>0</v>
      </c>
      <c r="J263" s="97">
        <f>SUMIF('NHẬP HÀNG'!D:D,A263,'NHẬP HÀNG'!N:N)</f>
        <v>0</v>
      </c>
      <c r="K263" s="97">
        <f>SUMIF('NHẬP HÀNG'!D:D,A263,'NHẬP HÀNG'!L:L)</f>
        <v>0</v>
      </c>
      <c r="L263" s="97">
        <f>SUMIF('XUẤT HÀNG'!D:D,A263,'XUẤT HÀNG'!G:G)</f>
        <v>0</v>
      </c>
      <c r="M263" s="97">
        <f>SUMIF('XUẤT HÀNG'!D:D,A263,'XUẤT HÀNG'!H:H)</f>
        <v>0</v>
      </c>
      <c r="N263" s="94">
        <f t="shared" si="53" ref="N263:N319">D263+E263+F263+G263+H263+I263++J263-L263-M263+K263</f>
        <v>3</v>
      </c>
      <c r="O263" s="106"/>
      <c r="P263" s="107"/>
      <c r="Q263" s="110">
        <f t="shared" si="54" ref="Q263:Q319">+N263-O263-P263</f>
        <v>3</v>
      </c>
      <c r="R263" s="205"/>
      <c r="S263" s="86" t="str">
        <f t="shared" si="55" ref="S263:S319">IF(ABS(D263)+ABS(E263)+ABS(F263)+ABS(J263)+ABS(L263)+ABS(O263)+ABS(P263)+ABS(M263)+ABS(N263)+ABS(Q263)=0,"NOT OK","OK")</f>
        <v>OK</v>
      </c>
    </row>
    <row r="264" spans="1:19" s="85" customFormat="1" ht="33.75" customHeight="1" hidden="1">
      <c r="A264" s="25" t="s">
        <v>4171</v>
      </c>
      <c r="B264" s="98" t="str">
        <f>IF($A264="","",VLOOKUP($A264,'MÃ HH'!$A$1:$C$2082,2,0))</f>
        <v>QUÝT APH 42 - 7.3KG</v>
      </c>
      <c r="C264" s="98" t="e">
        <f>IF($A264="","",VLOOKUP($A264,'MÃ HH'!$A$1:$C$215,3,0))</f>
        <v>#N/A</v>
      </c>
      <c r="D264" s="94">
        <f>VLOOKUP(A264,'[1]TỔNG HỢP'!$A:$N,14,0)</f>
        <v>-208</v>
      </c>
      <c r="E264" s="97">
        <f>SUMIF('NHẬP HÀNG'!$D:$D,A264,'NHẬP HÀNG'!$H:$H)</f>
        <v>0</v>
      </c>
      <c r="F264" s="97">
        <f>SUMIF('NHẬP HÀNG'!D:D,A264,'NHẬP HÀNG'!I:I)</f>
        <v>0</v>
      </c>
      <c r="G264" s="97">
        <f>SUMIF('NHẬP HÀNG'!D:D,A264,'NHẬP HÀNG'!J:J)</f>
        <v>0</v>
      </c>
      <c r="H264" s="97">
        <f>SUMIF('NHẬP HÀNG'!D:D,A264,'NHẬP HÀNG'!K:K)</f>
        <v>0</v>
      </c>
      <c r="I264" s="97">
        <f>SUMIF('NHẬP HÀNG'!D:D,A264,'NHẬP HÀNG'!M:M)</f>
        <v>0</v>
      </c>
      <c r="J264" s="97">
        <f>SUMIF('NHẬP HÀNG'!D:D,A264,'NHẬP HÀNG'!N:N)</f>
        <v>0</v>
      </c>
      <c r="K264" s="97">
        <f>SUMIF('NHẬP HÀNG'!D:D,A264,'NHẬP HÀNG'!L:L)</f>
        <v>0</v>
      </c>
      <c r="L264" s="97">
        <f>SUMIF('XUẤT HÀNG'!D:D,A264,'XUẤT HÀNG'!G:G)</f>
        <v>0</v>
      </c>
      <c r="M264" s="97">
        <f>SUMIF('XUẤT HÀNG'!D:D,A264,'XUẤT HÀNG'!H:H)</f>
        <v>0</v>
      </c>
      <c r="N264" s="94">
        <f t="shared" si="53"/>
        <v>-208</v>
      </c>
      <c r="O264" s="106"/>
      <c r="P264" s="107"/>
      <c r="Q264" s="110">
        <f t="shared" si="54"/>
        <v>-208</v>
      </c>
      <c r="R264" s="205"/>
      <c r="S264" s="86" t="str">
        <f t="shared" si="55"/>
        <v>OK</v>
      </c>
    </row>
    <row r="265" spans="1:19" s="85" customFormat="1" ht="33.75" customHeight="1" hidden="1">
      <c r="A265" s="39" t="s">
        <v>4315</v>
      </c>
      <c r="B265" s="98" t="str">
        <f>IF($A265="","",VLOOKUP($A265,'MÃ HH'!$A$1:$C$2082,2,0))</f>
        <v>QUÝT APH 36 - 7.3KG</v>
      </c>
      <c r="C265" s="98"/>
      <c r="D265" s="94">
        <f>VLOOKUP(A265,'[1]TỔNG HỢP'!$A:$N,14,0)</f>
        <v>-33</v>
      </c>
      <c r="E265" s="97">
        <f>SUMIF('NHẬP HÀNG'!$D:$D,A265,'NHẬP HÀNG'!$H:$H)</f>
        <v>0</v>
      </c>
      <c r="F265" s="97">
        <f>SUMIF('NHẬP HÀNG'!D:D,A265,'NHẬP HÀNG'!I:I)</f>
        <v>0</v>
      </c>
      <c r="G265" s="97">
        <f>SUMIF('NHẬP HÀNG'!D:D,A265,'NHẬP HÀNG'!J:J)</f>
        <v>0</v>
      </c>
      <c r="H265" s="97">
        <f>SUMIF('NHẬP HÀNG'!D:D,A265,'NHẬP HÀNG'!K:K)</f>
        <v>0</v>
      </c>
      <c r="I265" s="97">
        <f>SUMIF('NHẬP HÀNG'!D:D,A265,'NHẬP HÀNG'!M:M)</f>
        <v>0</v>
      </c>
      <c r="J265" s="97">
        <f>SUMIF('NHẬP HÀNG'!D:D,A265,'NHẬP HÀNG'!N:N)</f>
        <v>0</v>
      </c>
      <c r="K265" s="97">
        <f>SUMIF('NHẬP HÀNG'!D:D,A265,'NHẬP HÀNG'!L:L)</f>
        <v>0</v>
      </c>
      <c r="L265" s="97">
        <f>SUMIF('XUẤT HÀNG'!D:D,A265,'XUẤT HÀNG'!G:G)</f>
        <v>0</v>
      </c>
      <c r="M265" s="97">
        <f>SUMIF('XUẤT HÀNG'!D:D,A265,'XUẤT HÀNG'!H:H)</f>
        <v>0</v>
      </c>
      <c r="N265" s="94">
        <f t="shared" si="53"/>
        <v>-33</v>
      </c>
      <c r="O265" s="106"/>
      <c r="P265" s="107"/>
      <c r="Q265" s="110">
        <f t="shared" si="54"/>
        <v>-33</v>
      </c>
      <c r="R265" s="205"/>
      <c r="S265" s="86" t="str">
        <f t="shared" si="55"/>
        <v>OK</v>
      </c>
    </row>
    <row r="266" spans="1:19" s="85" customFormat="1" ht="33.75" customHeight="1" hidden="1">
      <c r="A266" s="25" t="s">
        <v>4173</v>
      </c>
      <c r="B266" s="98" t="str">
        <f>IF($A266="","",VLOOKUP($A266,'MÃ HH'!$A$1:$C$2082,2,0))</f>
        <v>QUÝT APH 48 - 7.3KG</v>
      </c>
      <c r="C266" s="98" t="e">
        <f>IF($A266="","",VLOOKUP($A266,'MÃ HH'!$A$1:$C$215,3,0))</f>
        <v>#N/A</v>
      </c>
      <c r="D266" s="94">
        <f>VLOOKUP(A266,'[1]TỔNG HỢP'!$A:$N,14,0)</f>
        <v>86</v>
      </c>
      <c r="E266" s="97">
        <f>SUMIF('NHẬP HÀNG'!$D:$D,A266,'NHẬP HÀNG'!$H:$H)</f>
        <v>0</v>
      </c>
      <c r="F266" s="97">
        <f>SUMIF('NHẬP HÀNG'!D:D,A266,'NHẬP HÀNG'!I:I)</f>
        <v>0</v>
      </c>
      <c r="G266" s="97">
        <f>SUMIF('NHẬP HÀNG'!D:D,A266,'NHẬP HÀNG'!J:J)</f>
        <v>0</v>
      </c>
      <c r="H266" s="97">
        <f>SUMIF('NHẬP HÀNG'!D:D,A266,'NHẬP HÀNG'!K:K)</f>
        <v>0</v>
      </c>
      <c r="I266" s="97">
        <f>SUMIF('NHẬP HÀNG'!D:D,A266,'NHẬP HÀNG'!M:M)</f>
        <v>0</v>
      </c>
      <c r="J266" s="97">
        <f>SUMIF('NHẬP HÀNG'!D:D,A266,'NHẬP HÀNG'!N:N)</f>
        <v>0</v>
      </c>
      <c r="K266" s="97">
        <f>SUMIF('NHẬP HÀNG'!D:D,A266,'NHẬP HÀNG'!L:L)</f>
        <v>0</v>
      </c>
      <c r="L266" s="97">
        <f>SUMIF('XUẤT HÀNG'!D:D,A266,'XUẤT HÀNG'!G:G)</f>
        <v>4</v>
      </c>
      <c r="M266" s="97">
        <f>SUMIF('XUẤT HÀNG'!D:D,A266,'XUẤT HÀNG'!H:H)</f>
        <v>0</v>
      </c>
      <c r="N266" s="94">
        <f t="shared" si="53"/>
        <v>82</v>
      </c>
      <c r="O266" s="106"/>
      <c r="P266" s="107"/>
      <c r="Q266" s="110">
        <f t="shared" si="54"/>
        <v>82</v>
      </c>
      <c r="R266" s="205"/>
      <c r="S266" s="86" t="str">
        <f t="shared" si="55"/>
        <v>OK</v>
      </c>
    </row>
    <row r="267" spans="1:19" s="85" customFormat="1" ht="33.75" customHeight="1" hidden="1">
      <c r="A267" s="25" t="s">
        <v>4279</v>
      </c>
      <c r="B267" s="98" t="str">
        <f>IF($A267="","",VLOOKUP($A267,'MÃ HH'!$A$1:$C$2082,2,0))</f>
        <v>QUÝT APH 75 - 7.3KG</v>
      </c>
      <c r="C267" s="98" t="e">
        <f>IF($A267="","",VLOOKUP($A267,'MÃ HH'!$A$1:$C$215,3,0))</f>
        <v>#N/A</v>
      </c>
      <c r="D267" s="94">
        <f>VLOOKUP(A267,'[1]TỔNG HỢP'!$A:$N,14,0)</f>
        <v>0</v>
      </c>
      <c r="E267" s="97">
        <f>SUMIF('NHẬP HÀNG'!$D:$D,A267,'NHẬP HÀNG'!$H:$H)</f>
        <v>0</v>
      </c>
      <c r="F267" s="97">
        <f>SUMIF('NHẬP HÀNG'!D:D,A267,'NHẬP HÀNG'!I:I)</f>
        <v>0</v>
      </c>
      <c r="G267" s="97">
        <f>SUMIF('NHẬP HÀNG'!D:D,A267,'NHẬP HÀNG'!J:J)</f>
        <v>0</v>
      </c>
      <c r="H267" s="97">
        <f>SUMIF('NHẬP HÀNG'!D:D,A267,'NHẬP HÀNG'!K:K)</f>
        <v>0</v>
      </c>
      <c r="I267" s="97">
        <f>SUMIF('NHẬP HÀNG'!D:D,A267,'NHẬP HÀNG'!M:M)</f>
        <v>0</v>
      </c>
      <c r="J267" s="97">
        <f>SUMIF('NHẬP HÀNG'!D:D,A267,'NHẬP HÀNG'!N:N)</f>
        <v>0</v>
      </c>
      <c r="K267" s="97">
        <f>SUMIF('NHẬP HÀNG'!D:D,A267,'NHẬP HÀNG'!L:L)</f>
        <v>0</v>
      </c>
      <c r="L267" s="97">
        <f>SUMIF('XUẤT HÀNG'!D:D,A267,'XUẤT HÀNG'!G:G)</f>
        <v>0</v>
      </c>
      <c r="M267" s="97">
        <f>SUMIF('XUẤT HÀNG'!D:D,A267,'XUẤT HÀNG'!H:H)</f>
        <v>0</v>
      </c>
      <c r="N267" s="94">
        <f t="shared" si="53"/>
        <v>0</v>
      </c>
      <c r="O267" s="106"/>
      <c r="P267" s="107"/>
      <c r="Q267" s="109">
        <f t="shared" si="54"/>
        <v>0</v>
      </c>
      <c r="R267" s="48"/>
      <c r="S267" s="86" t="str">
        <f t="shared" si="55"/>
        <v>NOT OK</v>
      </c>
    </row>
    <row r="268" spans="1:19" s="85" customFormat="1" ht="33.75" customHeight="1" hidden="1">
      <c r="A268" s="41" t="s">
        <v>3420</v>
      </c>
      <c r="B268" s="98" t="str">
        <f>IF($A268="","",VLOOKUP($A268,'MÃ HH'!$A$1:$C$1876,2,0))</f>
        <v>QUÝT ÚC MC CITRUS 40-9KG</v>
      </c>
      <c r="C268" s="98" t="str">
        <f>IF($A268="","",VLOOKUP($A268,'MÃ HH'!$A$1:$C$215,3,0))</f>
        <v>Thùng</v>
      </c>
      <c r="D268" s="94">
        <f>VLOOKUP(A268,'[1]TỔNG HỢP'!$A:$N,14,0)</f>
        <v>0</v>
      </c>
      <c r="E268" s="97">
        <f>SUMIF('NHẬP HÀNG'!$D:$D,A268,'NHẬP HÀNG'!$H:$H)</f>
        <v>0</v>
      </c>
      <c r="F268" s="97">
        <f>SUMIF('NHẬP HÀNG'!D:D,A268,'NHẬP HÀNG'!I:I)</f>
        <v>0</v>
      </c>
      <c r="G268" s="97">
        <f>SUMIF('NHẬP HÀNG'!D:D,A268,'NHẬP HÀNG'!J:J)</f>
        <v>0</v>
      </c>
      <c r="H268" s="97">
        <f>SUMIF('NHẬP HÀNG'!D:D,A268,'NHẬP HÀNG'!K:K)</f>
        <v>0</v>
      </c>
      <c r="I268" s="97">
        <f>SUMIF('NHẬP HÀNG'!D:D,A268,'NHẬP HÀNG'!M:M)</f>
        <v>0</v>
      </c>
      <c r="J268" s="97">
        <f>SUMIF('NHẬP HÀNG'!D:D,A268,'NHẬP HÀNG'!N:N)</f>
        <v>0</v>
      </c>
      <c r="K268" s="97">
        <f>SUMIF('NHẬP HÀNG'!D:D,A268,'NHẬP HÀNG'!L:L)</f>
        <v>0</v>
      </c>
      <c r="L268" s="97">
        <f>SUMIF('XUẤT HÀNG'!D:D,A268,'XUẤT HÀNG'!G:G)</f>
        <v>0</v>
      </c>
      <c r="M268" s="97">
        <f>SUMIF('XUẤT HÀNG'!D:D,A268,'XUẤT HÀNG'!H:H)</f>
        <v>0</v>
      </c>
      <c r="N268" s="94">
        <f t="shared" si="53"/>
        <v>0</v>
      </c>
      <c r="O268" s="106"/>
      <c r="P268" s="107"/>
      <c r="Q268" s="109">
        <f t="shared" si="54"/>
        <v>0</v>
      </c>
      <c r="R268" s="48"/>
      <c r="S268" s="86" t="str">
        <f t="shared" si="55"/>
        <v>NOT OK</v>
      </c>
    </row>
    <row r="269" spans="1:19" s="85" customFormat="1" ht="33.75" customHeight="1" hidden="1">
      <c r="A269" s="41" t="s">
        <v>3422</v>
      </c>
      <c r="B269" s="98" t="str">
        <f>IF($A269="","",VLOOKUP($A269,'MÃ HH'!$A$1:$C$1876,2,0))</f>
        <v>QUÝT ÚC MC CITRUS 48-9KG</v>
      </c>
      <c r="C269" s="98" t="str">
        <f>IF($A269="","",VLOOKUP($A269,'MÃ HH'!$A$1:$C$215,3,0))</f>
        <v>Thùng</v>
      </c>
      <c r="D269" s="94">
        <f>VLOOKUP(A269,'[1]TỔNG HỢP'!$A:$N,14,0)</f>
        <v>0</v>
      </c>
      <c r="E269" s="97">
        <f>SUMIF('NHẬP HÀNG'!$D:$D,A269,'NHẬP HÀNG'!$H:$H)</f>
        <v>0</v>
      </c>
      <c r="F269" s="97">
        <f>SUMIF('NHẬP HÀNG'!D:D,A269,'NHẬP HÀNG'!I:I)</f>
        <v>0</v>
      </c>
      <c r="G269" s="97">
        <f>SUMIF('NHẬP HÀNG'!D:D,A269,'NHẬP HÀNG'!J:J)</f>
        <v>0</v>
      </c>
      <c r="H269" s="97">
        <f>SUMIF('NHẬP HÀNG'!D:D,A269,'NHẬP HÀNG'!K:K)</f>
        <v>0</v>
      </c>
      <c r="I269" s="97">
        <f>SUMIF('NHẬP HÀNG'!D:D,A269,'NHẬP HÀNG'!M:M)</f>
        <v>0</v>
      </c>
      <c r="J269" s="97">
        <f>SUMIF('NHẬP HÀNG'!D:D,A269,'NHẬP HÀNG'!N:N)</f>
        <v>0</v>
      </c>
      <c r="K269" s="97">
        <f>SUMIF('NHẬP HÀNG'!D:D,A269,'NHẬP HÀNG'!L:L)</f>
        <v>0</v>
      </c>
      <c r="L269" s="97">
        <f>SUMIF('XUẤT HÀNG'!D:D,A269,'XUẤT HÀNG'!G:G)</f>
        <v>0</v>
      </c>
      <c r="M269" s="97">
        <f>SUMIF('XUẤT HÀNG'!D:D,A269,'XUẤT HÀNG'!H:H)</f>
        <v>0</v>
      </c>
      <c r="N269" s="94">
        <f t="shared" si="53"/>
        <v>0</v>
      </c>
      <c r="O269" s="106"/>
      <c r="P269" s="107"/>
      <c r="Q269" s="109">
        <f t="shared" si="54"/>
        <v>0</v>
      </c>
      <c r="R269" s="48"/>
      <c r="S269" s="86" t="str">
        <f t="shared" si="55"/>
        <v>NOT OK</v>
      </c>
    </row>
    <row r="270" spans="1:19" s="85" customFormat="1" ht="33.75" customHeight="1" hidden="1">
      <c r="A270" s="41" t="s">
        <v>3424</v>
      </c>
      <c r="B270" s="98" t="str">
        <f>IF($A270="","",VLOOKUP($A270,'MÃ HH'!$A$1:$C$1876,2,0))</f>
        <v>QUÝT ÚC MC CITRUS 56-9KG</v>
      </c>
      <c r="C270" s="98" t="str">
        <f>IF($A270="","",VLOOKUP($A270,'MÃ HH'!$A$1:$C$215,3,0))</f>
        <v>Thùng</v>
      </c>
      <c r="D270" s="94">
        <f>VLOOKUP(A270,'[1]TỔNG HỢP'!$A:$N,14,0)</f>
        <v>0</v>
      </c>
      <c r="E270" s="97">
        <f>SUMIF('NHẬP HÀNG'!$D:$D,A270,'NHẬP HÀNG'!$H:$H)</f>
        <v>0</v>
      </c>
      <c r="F270" s="97">
        <f>SUMIF('NHẬP HÀNG'!D:D,A270,'NHẬP HÀNG'!I:I)</f>
        <v>0</v>
      </c>
      <c r="G270" s="97">
        <f>SUMIF('NHẬP HÀNG'!D:D,A270,'NHẬP HÀNG'!J:J)</f>
        <v>0</v>
      </c>
      <c r="H270" s="97">
        <f>SUMIF('NHẬP HÀNG'!D:D,A270,'NHẬP HÀNG'!K:K)</f>
        <v>0</v>
      </c>
      <c r="I270" s="97">
        <f>SUMIF('NHẬP HÀNG'!D:D,A270,'NHẬP HÀNG'!M:M)</f>
        <v>0</v>
      </c>
      <c r="J270" s="97">
        <f>SUMIF('NHẬP HÀNG'!D:D,A270,'NHẬP HÀNG'!N:N)</f>
        <v>0</v>
      </c>
      <c r="K270" s="97">
        <f>SUMIF('NHẬP HÀNG'!D:D,A270,'NHẬP HÀNG'!L:L)</f>
        <v>0</v>
      </c>
      <c r="L270" s="97">
        <f>SUMIF('XUẤT HÀNG'!D:D,A270,'XUẤT HÀNG'!G:G)</f>
        <v>0</v>
      </c>
      <c r="M270" s="97">
        <f>SUMIF('XUẤT HÀNG'!D:D,A270,'XUẤT HÀNG'!H:H)</f>
        <v>0</v>
      </c>
      <c r="N270" s="94">
        <f t="shared" si="53"/>
        <v>0</v>
      </c>
      <c r="O270" s="106"/>
      <c r="P270" s="107"/>
      <c r="Q270" s="109">
        <f t="shared" si="54"/>
        <v>0</v>
      </c>
      <c r="R270" s="48"/>
      <c r="S270" s="86" t="str">
        <f t="shared" si="55"/>
        <v>NOT OK</v>
      </c>
    </row>
    <row r="271" spans="1:19" s="85" customFormat="1" ht="33.75" customHeight="1" hidden="1">
      <c r="A271" s="41" t="s">
        <v>3426</v>
      </c>
      <c r="B271" s="98" t="str">
        <f>IF($A271="","",VLOOKUP($A271,'MÃ HH'!$A$1:$C$1876,2,0))</f>
        <v>QUÝT ÚC MC CITRUS 64-9KG</v>
      </c>
      <c r="C271" s="98" t="str">
        <f>IF($A271="","",VLOOKUP($A271,'MÃ HH'!$A$1:$C$215,3,0))</f>
        <v>Thùng</v>
      </c>
      <c r="D271" s="94">
        <f>VLOOKUP(A271,'[1]TỔNG HỢP'!$A:$N,14,0)</f>
        <v>0</v>
      </c>
      <c r="E271" s="97">
        <f>SUMIF('NHẬP HÀNG'!$D:$D,A271,'NHẬP HÀNG'!$H:$H)</f>
        <v>0</v>
      </c>
      <c r="F271" s="97">
        <f>SUMIF('NHẬP HÀNG'!D:D,A271,'NHẬP HÀNG'!I:I)</f>
        <v>0</v>
      </c>
      <c r="G271" s="97">
        <f>SUMIF('NHẬP HÀNG'!D:D,A271,'NHẬP HÀNG'!J:J)</f>
        <v>0</v>
      </c>
      <c r="H271" s="97">
        <f>SUMIF('NHẬP HÀNG'!D:D,A271,'NHẬP HÀNG'!K:K)</f>
        <v>0</v>
      </c>
      <c r="I271" s="97">
        <f>SUMIF('NHẬP HÀNG'!D:D,A271,'NHẬP HÀNG'!M:M)</f>
        <v>0</v>
      </c>
      <c r="J271" s="97">
        <f>SUMIF('NHẬP HÀNG'!D:D,A271,'NHẬP HÀNG'!N:N)</f>
        <v>0</v>
      </c>
      <c r="K271" s="97">
        <f>SUMIF('NHẬP HÀNG'!D:D,A271,'NHẬP HÀNG'!L:L)</f>
        <v>0</v>
      </c>
      <c r="L271" s="97">
        <f>SUMIF('XUẤT HÀNG'!D:D,A271,'XUẤT HÀNG'!G:G)</f>
        <v>0</v>
      </c>
      <c r="M271" s="97">
        <f>SUMIF('XUẤT HÀNG'!D:D,A271,'XUẤT HÀNG'!H:H)</f>
        <v>0</v>
      </c>
      <c r="N271" s="94">
        <f t="shared" si="53"/>
        <v>0</v>
      </c>
      <c r="O271" s="106"/>
      <c r="P271" s="107"/>
      <c r="Q271" s="109">
        <f t="shared" si="54"/>
        <v>0</v>
      </c>
      <c r="R271" s="48"/>
      <c r="S271" s="86" t="str">
        <f t="shared" si="55"/>
        <v>NOT OK</v>
      </c>
    </row>
    <row r="272" spans="1:19" s="85" customFormat="1" ht="33.75" customHeight="1" hidden="1">
      <c r="A272" s="100" t="s">
        <v>3754</v>
      </c>
      <c r="B272" s="98" t="str">
        <f>IF($A272="","",VLOOKUP($A272,'MÃ HH'!$A$1:$C$1876,2,0))</f>
        <v>QUÝT ÚC OPAL 48 - 9KG</v>
      </c>
      <c r="C272" s="98" t="e">
        <f>IF($A272="","",VLOOKUP($A272,'MÃ HH'!$A$1:$C$215,3,0))</f>
        <v>#N/A</v>
      </c>
      <c r="D272" s="94">
        <f>VLOOKUP(A272,'[1]TỔNG HỢP'!$A:$N,14,0)</f>
        <v>0</v>
      </c>
      <c r="E272" s="97">
        <f>SUMIF('NHẬP HÀNG'!$D:$D,A272,'NHẬP HÀNG'!$H:$H)</f>
        <v>0</v>
      </c>
      <c r="F272" s="97">
        <f>SUMIF('NHẬP HÀNG'!D:D,A272,'NHẬP HÀNG'!I:I)</f>
        <v>0</v>
      </c>
      <c r="G272" s="97">
        <f>SUMIF('NHẬP HÀNG'!D:D,A272,'NHẬP HÀNG'!J:J)</f>
        <v>0</v>
      </c>
      <c r="H272" s="97">
        <f>SUMIF('NHẬP HÀNG'!D:D,A272,'NHẬP HÀNG'!K:K)</f>
        <v>0</v>
      </c>
      <c r="I272" s="97">
        <f>SUMIF('NHẬP HÀNG'!D:D,A272,'NHẬP HÀNG'!M:M)</f>
        <v>0</v>
      </c>
      <c r="J272" s="97">
        <f>SUMIF('NHẬP HÀNG'!D:D,A272,'NHẬP HÀNG'!N:N)</f>
        <v>0</v>
      </c>
      <c r="K272" s="97">
        <f>SUMIF('NHẬP HÀNG'!D:D,A272,'NHẬP HÀNG'!L:L)</f>
        <v>0</v>
      </c>
      <c r="L272" s="97">
        <f>SUMIF('XUẤT HÀNG'!D:D,A272,'XUẤT HÀNG'!G:G)</f>
        <v>0</v>
      </c>
      <c r="M272" s="97">
        <f>SUMIF('XUẤT HÀNG'!D:D,A272,'XUẤT HÀNG'!H:H)</f>
        <v>0</v>
      </c>
      <c r="N272" s="94">
        <f t="shared" si="53"/>
        <v>0</v>
      </c>
      <c r="O272" s="106"/>
      <c r="P272" s="107"/>
      <c r="Q272" s="109">
        <f t="shared" si="54"/>
        <v>0</v>
      </c>
      <c r="R272" s="48"/>
      <c r="S272" s="86" t="str">
        <f t="shared" si="55"/>
        <v>NOT OK</v>
      </c>
    </row>
    <row r="273" spans="1:19" s="85" customFormat="1" ht="33.75" customHeight="1" hidden="1">
      <c r="A273" s="100" t="s">
        <v>3758</v>
      </c>
      <c r="B273" s="98" t="str">
        <f>IF($A273="","",VLOOKUP($A273,'MÃ HH'!$A$1:$C$1876,2,0))</f>
        <v>QUÝT ÚC OPAL 56 -9 KG</v>
      </c>
      <c r="C273" s="98" t="e">
        <f>IF($A273="","",VLOOKUP($A273,'MÃ HH'!$A$1:$C$215,3,0))</f>
        <v>#N/A</v>
      </c>
      <c r="D273" s="94">
        <f>VLOOKUP(A273,'[1]TỔNG HỢP'!$A:$N,14,0)</f>
        <v>0</v>
      </c>
      <c r="E273" s="97">
        <f>SUMIF('NHẬP HÀNG'!$D:$D,A273,'NHẬP HÀNG'!$H:$H)</f>
        <v>0</v>
      </c>
      <c r="F273" s="97">
        <f>SUMIF('NHẬP HÀNG'!D:D,A273,'NHẬP HÀNG'!I:I)</f>
        <v>0</v>
      </c>
      <c r="G273" s="97">
        <f>SUMIF('NHẬP HÀNG'!D:D,A273,'NHẬP HÀNG'!J:J)</f>
        <v>0</v>
      </c>
      <c r="H273" s="97">
        <f>SUMIF('NHẬP HÀNG'!D:D,A273,'NHẬP HÀNG'!K:K)</f>
        <v>0</v>
      </c>
      <c r="I273" s="97">
        <f>SUMIF('NHẬP HÀNG'!D:D,A273,'NHẬP HÀNG'!M:M)</f>
        <v>0</v>
      </c>
      <c r="J273" s="97">
        <f>SUMIF('NHẬP HÀNG'!D:D,A273,'NHẬP HÀNG'!N:N)</f>
        <v>0</v>
      </c>
      <c r="K273" s="97">
        <f>SUMIF('NHẬP HÀNG'!D:D,A273,'NHẬP HÀNG'!L:L)</f>
        <v>0</v>
      </c>
      <c r="L273" s="97">
        <f>SUMIF('XUẤT HÀNG'!D:D,A273,'XUẤT HÀNG'!G:G)</f>
        <v>0</v>
      </c>
      <c r="M273" s="97">
        <f>SUMIF('XUẤT HÀNG'!D:D,A273,'XUẤT HÀNG'!H:H)</f>
        <v>0</v>
      </c>
      <c r="N273" s="94">
        <f t="shared" si="53"/>
        <v>0</v>
      </c>
      <c r="O273" s="106"/>
      <c r="P273" s="107"/>
      <c r="Q273" s="109">
        <f t="shared" si="54"/>
        <v>0</v>
      </c>
      <c r="R273" s="48"/>
      <c r="S273" s="86" t="str">
        <f t="shared" si="55"/>
        <v>NOT OK</v>
      </c>
    </row>
    <row r="274" spans="1:19" s="85" customFormat="1" ht="33.75" customHeight="1" hidden="1">
      <c r="A274" s="100" t="s">
        <v>3760</v>
      </c>
      <c r="B274" s="98" t="str">
        <f>IF($A274="","",VLOOKUP($A274,'MÃ HH'!$A$1:$C$283,2,0))</f>
        <v>QUÝT ÚC SUNTREAT 40 - 9 KG</v>
      </c>
      <c r="C274" s="98" t="e">
        <f>IF($A274="","",VLOOKUP($A274,'MÃ HH'!$A$1:$C$215,3,0))</f>
        <v>#N/A</v>
      </c>
      <c r="D274" s="94">
        <f>VLOOKUP(A274,'[1]TỔNG HỢP'!$A:$N,14,0)</f>
        <v>0</v>
      </c>
      <c r="E274" s="97">
        <f>SUMIF('NHẬP HÀNG'!$D:$D,A274,'NHẬP HÀNG'!$H:$H)</f>
        <v>0</v>
      </c>
      <c r="F274" s="97">
        <f>SUMIF('NHẬP HÀNG'!D:D,A274,'NHẬP HÀNG'!I:I)</f>
        <v>0</v>
      </c>
      <c r="G274" s="97">
        <f>SUMIF('NHẬP HÀNG'!D:D,A274,'NHẬP HÀNG'!J:J)</f>
        <v>0</v>
      </c>
      <c r="H274" s="97">
        <f>SUMIF('NHẬP HÀNG'!D:D,A274,'NHẬP HÀNG'!K:K)</f>
        <v>0</v>
      </c>
      <c r="I274" s="97">
        <f>SUMIF('NHẬP HÀNG'!D:D,A274,'NHẬP HÀNG'!M:M)</f>
        <v>0</v>
      </c>
      <c r="J274" s="97">
        <f>SUMIF('NHẬP HÀNG'!D:D,A274,'NHẬP HÀNG'!N:N)</f>
        <v>0</v>
      </c>
      <c r="K274" s="97">
        <f>SUMIF('NHẬP HÀNG'!D:D,A274,'NHẬP HÀNG'!L:L)</f>
        <v>0</v>
      </c>
      <c r="L274" s="97">
        <f>SUMIF('XUẤT HÀNG'!D:D,A274,'XUẤT HÀNG'!G:G)</f>
        <v>0</v>
      </c>
      <c r="M274" s="97">
        <f>SUMIF('XUẤT HÀNG'!D:D,A274,'XUẤT HÀNG'!H:H)</f>
        <v>0</v>
      </c>
      <c r="N274" s="94">
        <f t="shared" si="53"/>
        <v>0</v>
      </c>
      <c r="O274" s="106"/>
      <c r="P274" s="107"/>
      <c r="Q274" s="109">
        <f t="shared" si="54"/>
        <v>0</v>
      </c>
      <c r="R274" s="48"/>
      <c r="S274" s="86" t="str">
        <f t="shared" si="55"/>
        <v>NOT OK</v>
      </c>
    </row>
    <row r="275" spans="1:19" s="85" customFormat="1" ht="33.75" customHeight="1" hidden="1">
      <c r="A275" s="100" t="s">
        <v>3762</v>
      </c>
      <c r="B275" s="98" t="str">
        <f>IF($A275="","",VLOOKUP($A275,'MÃ HH'!$A$1:$C$283,2,0))</f>
        <v>QUÝT ÚC SUNTREAT 48 - 9 KG</v>
      </c>
      <c r="C275" s="98" t="e">
        <f>IF($A275="","",VLOOKUP($A275,'MÃ HH'!$A$1:$C$215,3,0))</f>
        <v>#N/A</v>
      </c>
      <c r="D275" s="94">
        <f>VLOOKUP(A275,'[1]TỔNG HỢP'!$A:$N,14,0)</f>
        <v>0</v>
      </c>
      <c r="E275" s="97">
        <f>SUMIF('NHẬP HÀNG'!$D:$D,A275,'NHẬP HÀNG'!$H:$H)</f>
        <v>0</v>
      </c>
      <c r="F275" s="97">
        <f>SUMIF('NHẬP HÀNG'!D:D,A275,'NHẬP HÀNG'!I:I)</f>
        <v>0</v>
      </c>
      <c r="G275" s="97">
        <f>SUMIF('NHẬP HÀNG'!D:D,A275,'NHẬP HÀNG'!J:J)</f>
        <v>0</v>
      </c>
      <c r="H275" s="97">
        <f>SUMIF('NHẬP HÀNG'!D:D,A275,'NHẬP HÀNG'!K:K)</f>
        <v>0</v>
      </c>
      <c r="I275" s="97">
        <f>SUMIF('NHẬP HÀNG'!D:D,A275,'NHẬP HÀNG'!M:M)</f>
        <v>0</v>
      </c>
      <c r="J275" s="97">
        <f>SUMIF('NHẬP HÀNG'!D:D,A275,'NHẬP HÀNG'!N:N)</f>
        <v>0</v>
      </c>
      <c r="K275" s="97">
        <f>SUMIF('NHẬP HÀNG'!D:D,A275,'NHẬP HÀNG'!L:L)</f>
        <v>0</v>
      </c>
      <c r="L275" s="97">
        <f>SUMIF('XUẤT HÀNG'!D:D,A275,'XUẤT HÀNG'!G:G)</f>
        <v>0</v>
      </c>
      <c r="M275" s="97">
        <f>SUMIF('XUẤT HÀNG'!D:D,A275,'XUẤT HÀNG'!H:H)</f>
        <v>0</v>
      </c>
      <c r="N275" s="94">
        <f t="shared" si="53"/>
        <v>0</v>
      </c>
      <c r="O275" s="106"/>
      <c r="P275" s="107"/>
      <c r="Q275" s="109">
        <f t="shared" si="54"/>
        <v>0</v>
      </c>
      <c r="R275" s="48"/>
      <c r="S275" s="86" t="str">
        <f t="shared" si="55"/>
        <v>NOT OK</v>
      </c>
    </row>
    <row r="276" spans="1:19" s="85" customFormat="1" ht="33.75" customHeight="1" hidden="1">
      <c r="A276" s="39" t="s">
        <v>3764</v>
      </c>
      <c r="B276" s="98" t="str">
        <f>IF($A276="","",VLOOKUP($A276,'MÃ HH'!$A$1:$C$283,2,0))</f>
        <v>QUÝT ÚC SUNTREAT 46 - 9 KG</v>
      </c>
      <c r="C276" s="98" t="e">
        <f>IF($A276="","",VLOOKUP($A276,'MÃ HH'!$A$1:$C$215,3,0))</f>
        <v>#N/A</v>
      </c>
      <c r="D276" s="94">
        <f>VLOOKUP(A276,'[1]TỔNG HỢP'!$A:$N,14,0)</f>
        <v>0</v>
      </c>
      <c r="E276" s="97">
        <f>SUMIF('NHẬP HÀNG'!$D:$D,A276,'NHẬP HÀNG'!$H:$H)</f>
        <v>0</v>
      </c>
      <c r="F276" s="97">
        <f>SUMIF('NHẬP HÀNG'!D:D,A276,'NHẬP HÀNG'!I:I)</f>
        <v>0</v>
      </c>
      <c r="G276" s="97">
        <f>SUMIF('NHẬP HÀNG'!D:D,A276,'NHẬP HÀNG'!J:J)</f>
        <v>0</v>
      </c>
      <c r="H276" s="97">
        <f>SUMIF('NHẬP HÀNG'!D:D,A276,'NHẬP HÀNG'!K:K)</f>
        <v>0</v>
      </c>
      <c r="I276" s="97">
        <f>SUMIF('NHẬP HÀNG'!D:D,A276,'NHẬP HÀNG'!M:M)</f>
        <v>0</v>
      </c>
      <c r="J276" s="97">
        <f>SUMIF('NHẬP HÀNG'!D:D,A276,'NHẬP HÀNG'!N:N)</f>
        <v>0</v>
      </c>
      <c r="K276" s="97">
        <f>SUMIF('NHẬP HÀNG'!D:D,A276,'NHẬP HÀNG'!L:L)</f>
        <v>0</v>
      </c>
      <c r="L276" s="97">
        <f>SUMIF('XUẤT HÀNG'!D:D,A276,'XUẤT HÀNG'!G:G)</f>
        <v>0</v>
      </c>
      <c r="M276" s="97">
        <f>SUMIF('XUẤT HÀNG'!D:D,A276,'XUẤT HÀNG'!H:H)</f>
        <v>0</v>
      </c>
      <c r="N276" s="94">
        <f t="shared" si="53"/>
        <v>0</v>
      </c>
      <c r="O276" s="106"/>
      <c r="P276" s="107"/>
      <c r="Q276" s="109">
        <f t="shared" si="54"/>
        <v>0</v>
      </c>
      <c r="R276" s="48"/>
      <c r="S276" s="86" t="str">
        <f t="shared" si="55"/>
        <v>NOT OK</v>
      </c>
    </row>
    <row r="277" spans="1:19" s="85" customFormat="1" ht="33.75" customHeight="1" hidden="1">
      <c r="A277" s="100" t="s">
        <v>3872</v>
      </c>
      <c r="B277" s="98" t="str">
        <f>IF($A277="","",VLOOKUP($A277,'MÃ HH'!$A$1:$C$1876,2,0))</f>
        <v>QUÝT ÚC SUNTREAT 56 - 9 KG</v>
      </c>
      <c r="C277" s="98" t="e">
        <f>IF($A277="","",VLOOKUP($A277,'MÃ HH'!$A$1:$C$215,3,0))</f>
        <v>#N/A</v>
      </c>
      <c r="D277" s="94">
        <f>VLOOKUP(A277,'[1]TỔNG HỢP'!$A:$N,14,0)</f>
        <v>0</v>
      </c>
      <c r="E277" s="97">
        <f>SUMIF('NHẬP HÀNG'!$D:$D,A277,'NHẬP HÀNG'!$H:$H)</f>
        <v>0</v>
      </c>
      <c r="F277" s="97">
        <f>SUMIF('NHẬP HÀNG'!D:D,A277,'NHẬP HÀNG'!I:I)</f>
        <v>0</v>
      </c>
      <c r="G277" s="97">
        <f>SUMIF('NHẬP HÀNG'!D:D,A277,'NHẬP HÀNG'!J:J)</f>
        <v>0</v>
      </c>
      <c r="H277" s="97">
        <f>SUMIF('NHẬP HÀNG'!D:D,A277,'NHẬP HÀNG'!K:K)</f>
        <v>0</v>
      </c>
      <c r="I277" s="97">
        <f>SUMIF('NHẬP HÀNG'!D:D,A277,'NHẬP HÀNG'!M:M)</f>
        <v>0</v>
      </c>
      <c r="J277" s="97">
        <f>SUMIF('NHẬP HÀNG'!D:D,A277,'NHẬP HÀNG'!N:N)</f>
        <v>0</v>
      </c>
      <c r="K277" s="97">
        <f>SUMIF('NHẬP HÀNG'!D:D,A277,'NHẬP HÀNG'!L:L)</f>
        <v>0</v>
      </c>
      <c r="L277" s="97">
        <f>SUMIF('XUẤT HÀNG'!D:D,A277,'XUẤT HÀNG'!G:G)</f>
        <v>0</v>
      </c>
      <c r="M277" s="97">
        <f>SUMIF('XUẤT HÀNG'!D:D,A277,'XUẤT HÀNG'!H:H)</f>
        <v>0</v>
      </c>
      <c r="N277" s="94">
        <f t="shared" si="53"/>
        <v>0</v>
      </c>
      <c r="O277" s="106"/>
      <c r="P277" s="107"/>
      <c r="Q277" s="109">
        <f t="shared" si="54"/>
        <v>0</v>
      </c>
      <c r="R277" s="48"/>
      <c r="S277" s="86" t="str">
        <f t="shared" si="55"/>
        <v>NOT OK</v>
      </c>
    </row>
    <row r="278" spans="1:19" s="85" customFormat="1" ht="32.45" customHeight="1" hidden="1">
      <c r="A278" s="39" t="s">
        <v>3934</v>
      </c>
      <c r="B278" s="98" t="str">
        <f>IF($A278="","",VLOOKUP($A278,'MÃ HH'!$A$1:$C$1876,2,0))</f>
        <v>QUÝT CITRUS 56 THÙNG VÀNG - 9KG</v>
      </c>
      <c r="C278" s="98" t="e">
        <f>IF($A278="","",VLOOKUP($A278,'MÃ HH'!$A$1:$C$215,3,0))</f>
        <v>#N/A</v>
      </c>
      <c r="D278" s="94">
        <f>VLOOKUP(A278,'[1]TỔNG HỢP'!$A:$N,14,0)</f>
        <v>0</v>
      </c>
      <c r="E278" s="97">
        <f>SUMIF('NHẬP HÀNG'!$D:$D,A278,'NHẬP HÀNG'!$H:$H)</f>
        <v>0</v>
      </c>
      <c r="F278" s="97">
        <f>SUMIF('NHẬP HÀNG'!D:D,A278,'NHẬP HÀNG'!I:I)</f>
        <v>0</v>
      </c>
      <c r="G278" s="97">
        <f>SUMIF('NHẬP HÀNG'!D:D,A278,'NHẬP HÀNG'!J:J)</f>
        <v>0</v>
      </c>
      <c r="H278" s="97">
        <f>SUMIF('NHẬP HÀNG'!D:D,A278,'NHẬP HÀNG'!K:K)</f>
        <v>0</v>
      </c>
      <c r="I278" s="97">
        <f>SUMIF('NHẬP HÀNG'!D:D,A278,'NHẬP HÀNG'!M:M)</f>
        <v>0</v>
      </c>
      <c r="J278" s="97">
        <f>SUMIF('NHẬP HÀNG'!D:D,A278,'NHẬP HÀNG'!N:N)</f>
        <v>0</v>
      </c>
      <c r="K278" s="97">
        <f>SUMIF('NHẬP HÀNG'!D:D,A278,'NHẬP HÀNG'!L:L)</f>
        <v>0</v>
      </c>
      <c r="L278" s="97">
        <f>SUMIF('XUẤT HÀNG'!D:D,A278,'XUẤT HÀNG'!G:G)</f>
        <v>0</v>
      </c>
      <c r="M278" s="97">
        <f>SUMIF('XUẤT HÀNG'!D:D,A278,'XUẤT HÀNG'!H:H)</f>
        <v>0</v>
      </c>
      <c r="N278" s="94">
        <f t="shared" si="53"/>
        <v>0</v>
      </c>
      <c r="O278" s="106"/>
      <c r="P278" s="107"/>
      <c r="Q278" s="109">
        <f t="shared" si="54"/>
        <v>0</v>
      </c>
      <c r="R278" s="48"/>
      <c r="S278" s="86" t="str">
        <f t="shared" si="55"/>
        <v>NOT OK</v>
      </c>
    </row>
    <row r="279" spans="1:19" s="85" customFormat="1" ht="32.25" customHeight="1" hidden="1">
      <c r="A279" s="39" t="s">
        <v>3970</v>
      </c>
      <c r="B279" s="98" t="str">
        <f>IF($A279="","",VLOOKUP($A279,'MÃ HH'!$A$1:$C$1876,2,0))</f>
        <v>QUÝT UC ROSE WOOD 64</v>
      </c>
      <c r="C279" s="98" t="e">
        <f>IF($A279="","",VLOOKUP($A279,'MÃ HH'!$A$1:$C$215,3,0))</f>
        <v>#N/A</v>
      </c>
      <c r="D279" s="94">
        <f>VLOOKUP(A279,'[1]TỔNG HỢP'!$A:$N,14,0)</f>
        <v>0</v>
      </c>
      <c r="E279" s="97">
        <f>SUMIF('NHẬP HÀNG'!$D:$D,A279,'NHẬP HÀNG'!$H:$H)</f>
        <v>0</v>
      </c>
      <c r="F279" s="97">
        <f>SUMIF('NHẬP HÀNG'!D:D,A279,'NHẬP HÀNG'!I:I)</f>
        <v>0</v>
      </c>
      <c r="G279" s="97">
        <f>SUMIF('NHẬP HÀNG'!D:D,A279,'NHẬP HÀNG'!J:J)</f>
        <v>0</v>
      </c>
      <c r="H279" s="97">
        <f>SUMIF('NHẬP HÀNG'!D:D,A279,'NHẬP HÀNG'!K:K)</f>
        <v>0</v>
      </c>
      <c r="I279" s="97">
        <f>SUMIF('NHẬP HÀNG'!D:D,A279,'NHẬP HÀNG'!M:M)</f>
        <v>0</v>
      </c>
      <c r="J279" s="97">
        <f>SUMIF('NHẬP HÀNG'!D:D,A279,'NHẬP HÀNG'!N:N)</f>
        <v>0</v>
      </c>
      <c r="K279" s="97">
        <f>SUMIF('NHẬP HÀNG'!D:D,A279,'NHẬP HÀNG'!L:L)</f>
        <v>0</v>
      </c>
      <c r="L279" s="97">
        <f>SUMIF('XUẤT HÀNG'!D:D,A279,'XUẤT HÀNG'!G:G)</f>
        <v>0</v>
      </c>
      <c r="M279" s="97">
        <f>SUMIF('XUẤT HÀNG'!D:D,A279,'XUẤT HÀNG'!H:H)</f>
        <v>0</v>
      </c>
      <c r="N279" s="94">
        <f t="shared" si="53"/>
        <v>0</v>
      </c>
      <c r="O279" s="106"/>
      <c r="P279" s="107"/>
      <c r="Q279" s="109">
        <f t="shared" si="54"/>
        <v>0</v>
      </c>
      <c r="R279" s="48"/>
      <c r="S279" s="86" t="str">
        <f t="shared" si="55"/>
        <v>NOT OK</v>
      </c>
    </row>
    <row r="280" spans="1:19" s="85" customFormat="1" ht="33.75" customHeight="1" hidden="1">
      <c r="A280" s="39" t="s">
        <v>3972</v>
      </c>
      <c r="B280" s="98" t="str">
        <f>IF($A280="","",VLOOKUP($A280,'MÃ HH'!$A$1:$C$1876,2,0))</f>
        <v>QUÝT  ÚC SWEETEE 72</v>
      </c>
      <c r="C280" s="98" t="e">
        <f>IF($A280="","",VLOOKUP($A280,'MÃ HH'!$A$1:$C$215,3,0))</f>
        <v>#N/A</v>
      </c>
      <c r="D280" s="94">
        <f>VLOOKUP(A280,'[1]TỔNG HỢP'!$A:$N,14,0)</f>
        <v>0</v>
      </c>
      <c r="E280" s="97">
        <f>SUMIF('NHẬP HÀNG'!$D:$D,A280,'NHẬP HÀNG'!$H:$H)</f>
        <v>0</v>
      </c>
      <c r="F280" s="97">
        <f>SUMIF('NHẬP HÀNG'!D:D,A280,'NHẬP HÀNG'!I:I)</f>
        <v>0</v>
      </c>
      <c r="G280" s="97">
        <f>SUMIF('NHẬP HÀNG'!D:D,A280,'NHẬP HÀNG'!J:J)</f>
        <v>0</v>
      </c>
      <c r="H280" s="97">
        <f>SUMIF('NHẬP HÀNG'!D:D,A280,'NHẬP HÀNG'!K:K)</f>
        <v>0</v>
      </c>
      <c r="I280" s="97">
        <f>SUMIF('NHẬP HÀNG'!D:D,A280,'NHẬP HÀNG'!M:M)</f>
        <v>0</v>
      </c>
      <c r="J280" s="97">
        <f>SUMIF('NHẬP HÀNG'!D:D,A280,'NHẬP HÀNG'!N:N)</f>
        <v>0</v>
      </c>
      <c r="K280" s="97">
        <f>SUMIF('NHẬP HÀNG'!D:D,A280,'NHẬP HÀNG'!L:L)</f>
        <v>0</v>
      </c>
      <c r="L280" s="97">
        <f>SUMIF('XUẤT HÀNG'!D:D,A280,'XUẤT HÀNG'!G:G)</f>
        <v>0</v>
      </c>
      <c r="M280" s="97">
        <f>SUMIF('XUẤT HÀNG'!D:D,A280,'XUẤT HÀNG'!H:H)</f>
        <v>0</v>
      </c>
      <c r="N280" s="94">
        <f t="shared" si="53"/>
        <v>0</v>
      </c>
      <c r="O280" s="106"/>
      <c r="P280" s="107"/>
      <c r="Q280" s="109">
        <f t="shared" si="54"/>
        <v>0</v>
      </c>
      <c r="R280" s="48"/>
      <c r="S280" s="86" t="str">
        <f t="shared" si="55"/>
        <v>NOT OK</v>
      </c>
    </row>
    <row r="281" spans="1:19" s="85" customFormat="1" ht="33.75" customHeight="1" hidden="1">
      <c r="A281" s="100" t="s">
        <v>3766</v>
      </c>
      <c r="B281" s="98" t="str">
        <f>IF($A281="","",VLOOKUP($A281,'MÃ HH'!$A$1:$C$1876,2,0))</f>
        <v>QUÝT ÚC SUNTREAT 64 - 9 KG</v>
      </c>
      <c r="C281" s="98" t="e">
        <f>IF($A281="","",VLOOKUP($A281,'MÃ HH'!$A$1:$C$215,3,0))</f>
        <v>#N/A</v>
      </c>
      <c r="D281" s="94">
        <f>VLOOKUP(A281,'[1]TỔNG HỢP'!$A:$N,14,0)</f>
        <v>0</v>
      </c>
      <c r="E281" s="97">
        <f>SUMIF('NHẬP HÀNG'!$D:$D,A281,'NHẬP HÀNG'!$H:$H)</f>
        <v>0</v>
      </c>
      <c r="F281" s="97">
        <f>SUMIF('NHẬP HÀNG'!D:D,A281,'NHẬP HÀNG'!I:I)</f>
        <v>0</v>
      </c>
      <c r="G281" s="97">
        <f>SUMIF('NHẬP HÀNG'!D:D,A281,'NHẬP HÀNG'!J:J)</f>
        <v>0</v>
      </c>
      <c r="H281" s="97">
        <f>SUMIF('NHẬP HÀNG'!D:D,A281,'NHẬP HÀNG'!K:K)</f>
        <v>0</v>
      </c>
      <c r="I281" s="97">
        <f>SUMIF('NHẬP HÀNG'!D:D,A281,'NHẬP HÀNG'!M:M)</f>
        <v>0</v>
      </c>
      <c r="J281" s="97">
        <f>SUMIF('NHẬP HÀNG'!D:D,A281,'NHẬP HÀNG'!N:N)</f>
        <v>0</v>
      </c>
      <c r="K281" s="97">
        <f>SUMIF('NHẬP HÀNG'!D:D,A281,'NHẬP HÀNG'!L:L)</f>
        <v>0</v>
      </c>
      <c r="L281" s="97">
        <f>SUMIF('XUẤT HÀNG'!D:D,A281,'XUẤT HÀNG'!G:G)</f>
        <v>0</v>
      </c>
      <c r="M281" s="97">
        <f>SUMIF('XUẤT HÀNG'!D:D,A281,'XUẤT HÀNG'!H:H)</f>
        <v>0</v>
      </c>
      <c r="N281" s="94">
        <f t="shared" si="53"/>
        <v>0</v>
      </c>
      <c r="O281" s="106"/>
      <c r="P281" s="107"/>
      <c r="Q281" s="109">
        <f t="shared" si="54"/>
        <v>0</v>
      </c>
      <c r="R281" s="48"/>
      <c r="S281" s="86" t="str">
        <f t="shared" si="55"/>
        <v>NOT OK</v>
      </c>
    </row>
    <row r="282" spans="1:19" s="85" customFormat="1" ht="33.75" customHeight="1" hidden="1">
      <c r="A282" s="100" t="s">
        <v>3768</v>
      </c>
      <c r="B282" s="98" t="str">
        <f>IF($A282="","",VLOOKUP($A282,'MÃ HH'!$A$1:$C$1876,2,0))</f>
        <v>QUÝT ÚC SUNTREAT 72 - 9 KG</v>
      </c>
      <c r="C282" s="98" t="e">
        <f>IF($A282="","",VLOOKUP($A282,'MÃ HH'!$A$1:$C$215,3,0))</f>
        <v>#N/A</v>
      </c>
      <c r="D282" s="94">
        <f>VLOOKUP(A282,'[1]TỔNG HỢP'!$A:$N,14,0)</f>
        <v>0</v>
      </c>
      <c r="E282" s="97">
        <f>SUMIF('NHẬP HÀNG'!$D:$D,A282,'NHẬP HÀNG'!$H:$H)</f>
        <v>0</v>
      </c>
      <c r="F282" s="97">
        <f>SUMIF('NHẬP HÀNG'!D:D,A282,'NHẬP HÀNG'!I:I)</f>
        <v>0</v>
      </c>
      <c r="G282" s="97">
        <f>SUMIF('NHẬP HÀNG'!D:D,A282,'NHẬP HÀNG'!J:J)</f>
        <v>0</v>
      </c>
      <c r="H282" s="97">
        <f>SUMIF('NHẬP HÀNG'!D:D,A282,'NHẬP HÀNG'!K:K)</f>
        <v>0</v>
      </c>
      <c r="I282" s="97">
        <f>SUMIF('NHẬP HÀNG'!D:D,A282,'NHẬP HÀNG'!M:M)</f>
        <v>0</v>
      </c>
      <c r="J282" s="97">
        <f>SUMIF('NHẬP HÀNG'!D:D,A282,'NHẬP HÀNG'!N:N)</f>
        <v>0</v>
      </c>
      <c r="K282" s="97">
        <f>SUMIF('NHẬP HÀNG'!D:D,A282,'NHẬP HÀNG'!L:L)</f>
        <v>0</v>
      </c>
      <c r="L282" s="97">
        <f>SUMIF('XUẤT HÀNG'!D:D,A282,'XUẤT HÀNG'!G:G)</f>
        <v>0</v>
      </c>
      <c r="M282" s="97">
        <f>SUMIF('XUẤT HÀNG'!D:D,A282,'XUẤT HÀNG'!H:H)</f>
        <v>0</v>
      </c>
      <c r="N282" s="94">
        <f t="shared" si="53"/>
        <v>0</v>
      </c>
      <c r="O282" s="106"/>
      <c r="P282" s="107"/>
      <c r="Q282" s="109">
        <f t="shared" si="54"/>
        <v>0</v>
      </c>
      <c r="R282" s="48"/>
      <c r="S282" s="86" t="str">
        <f t="shared" si="55"/>
        <v>NOT OK</v>
      </c>
    </row>
    <row r="283" spans="1:19" s="85" customFormat="1" ht="33.75" customHeight="1" hidden="1">
      <c r="A283" s="118" t="s">
        <v>3824</v>
      </c>
      <c r="B283" s="98" t="str">
        <f>IF($A283="","",VLOOKUP($A283,'MÃ HH'!$A$1:$C$1876,2,0))</f>
        <v>QUÝT ÚC 888 SIZE 48 - 9KG</v>
      </c>
      <c r="C283" s="98" t="e">
        <f>IF($A283="","",VLOOKUP($A283,'MÃ HH'!$A$1:$C$215,3,0))</f>
        <v>#N/A</v>
      </c>
      <c r="D283" s="94">
        <f>VLOOKUP(A283,'[1]TỔNG HỢP'!$A:$N,14,0)</f>
        <v>0</v>
      </c>
      <c r="E283" s="97">
        <f>SUMIF('NHẬP HÀNG'!$D:$D,A283,'NHẬP HÀNG'!$H:$H)</f>
        <v>0</v>
      </c>
      <c r="F283" s="97">
        <f>SUMIF('NHẬP HÀNG'!D:D,A283,'NHẬP HÀNG'!I:I)</f>
        <v>0</v>
      </c>
      <c r="G283" s="97">
        <f>SUMIF('NHẬP HÀNG'!D:D,A283,'NHẬP HÀNG'!J:J)</f>
        <v>0</v>
      </c>
      <c r="H283" s="97">
        <f>SUMIF('NHẬP HÀNG'!D:D,A283,'NHẬP HÀNG'!K:K)</f>
        <v>0</v>
      </c>
      <c r="I283" s="97">
        <f>SUMIF('NHẬP HÀNG'!D:D,A283,'NHẬP HÀNG'!M:M)</f>
        <v>0</v>
      </c>
      <c r="J283" s="97">
        <f>SUMIF('NHẬP HÀNG'!D:D,A283,'NHẬP HÀNG'!N:N)</f>
        <v>0</v>
      </c>
      <c r="K283" s="97">
        <f>SUMIF('NHẬP HÀNG'!D:D,A283,'NHẬP HÀNG'!L:L)</f>
        <v>0</v>
      </c>
      <c r="L283" s="97">
        <f>SUMIF('XUẤT HÀNG'!D:D,A283,'XUẤT HÀNG'!G:G)</f>
        <v>0</v>
      </c>
      <c r="M283" s="97">
        <f>SUMIF('XUẤT HÀNG'!D:D,A283,'XUẤT HÀNG'!H:H)</f>
        <v>0</v>
      </c>
      <c r="N283" s="94">
        <f t="shared" si="53"/>
        <v>0</v>
      </c>
      <c r="O283" s="106"/>
      <c r="P283" s="107"/>
      <c r="Q283" s="109">
        <f t="shared" si="54"/>
        <v>0</v>
      </c>
      <c r="R283" s="48"/>
      <c r="S283" s="86" t="str">
        <f t="shared" si="55"/>
        <v>NOT OK</v>
      </c>
    </row>
    <row r="284" spans="1:19" s="85" customFormat="1" ht="33.75" customHeight="1" hidden="1">
      <c r="A284" s="118" t="s">
        <v>3832</v>
      </c>
      <c r="B284" s="98" t="str">
        <f>IF($A284="","",VLOOKUP($A284,'MÃ HH'!$A$1:$C$1876,2,0))</f>
        <v>QUÝT ÚC 888 SIZE 45 - 9KG</v>
      </c>
      <c r="C284" s="98" t="e">
        <f>IF($A284="","",VLOOKUP($A284,'MÃ HH'!$A$1:$C$215,3,0))</f>
        <v>#N/A</v>
      </c>
      <c r="D284" s="94">
        <f>VLOOKUP(A284,'[1]TỔNG HỢP'!$A:$N,14,0)</f>
        <v>0</v>
      </c>
      <c r="E284" s="97">
        <f>SUMIF('NHẬP HÀNG'!$D:$D,A284,'NHẬP HÀNG'!$H:$H)</f>
        <v>0</v>
      </c>
      <c r="F284" s="97">
        <f>SUMIF('NHẬP HÀNG'!D:D,A284,'NHẬP HÀNG'!I:I)</f>
        <v>0</v>
      </c>
      <c r="G284" s="97">
        <f>SUMIF('NHẬP HÀNG'!D:D,A284,'NHẬP HÀNG'!J:J)</f>
        <v>0</v>
      </c>
      <c r="H284" s="97">
        <f>SUMIF('NHẬP HÀNG'!D:D,A284,'NHẬP HÀNG'!K:K)</f>
        <v>0</v>
      </c>
      <c r="I284" s="97">
        <f>SUMIF('NHẬP HÀNG'!D:D,A284,'NHẬP HÀNG'!M:M)</f>
        <v>0</v>
      </c>
      <c r="J284" s="97">
        <f>SUMIF('NHẬP HÀNG'!D:D,A284,'NHẬP HÀNG'!N:N)</f>
        <v>0</v>
      </c>
      <c r="K284" s="97">
        <f>SUMIF('NHẬP HÀNG'!D:D,A284,'NHẬP HÀNG'!L:L)</f>
        <v>0</v>
      </c>
      <c r="L284" s="97">
        <f>SUMIF('XUẤT HÀNG'!D:D,A284,'XUẤT HÀNG'!G:G)</f>
        <v>0</v>
      </c>
      <c r="M284" s="97">
        <f>SUMIF('XUẤT HÀNG'!D:D,A284,'XUẤT HÀNG'!H:H)</f>
        <v>0</v>
      </c>
      <c r="N284" s="94">
        <f t="shared" si="53"/>
        <v>0</v>
      </c>
      <c r="O284" s="106"/>
      <c r="P284" s="107"/>
      <c r="Q284" s="109">
        <f t="shared" si="54"/>
        <v>0</v>
      </c>
      <c r="R284" s="48"/>
      <c r="S284" s="86" t="str">
        <f t="shared" si="55"/>
        <v>NOT OK</v>
      </c>
    </row>
    <row r="285" spans="1:19" s="85" customFormat="1" ht="33.75" customHeight="1" hidden="1">
      <c r="A285" s="25" t="s">
        <v>3894</v>
      </c>
      <c r="B285" s="98" t="str">
        <f>IF($A285="","",VLOOKUP($A285,'MÃ HH'!$A$1:$C$1876,2,0))</f>
        <v>QUÝT ÚC 678 S48</v>
      </c>
      <c r="C285" s="98" t="e">
        <f>IF($A285="","",VLOOKUP($A285,'MÃ HH'!$A$1:$C$215,3,0))</f>
        <v>#N/A</v>
      </c>
      <c r="D285" s="94">
        <f>VLOOKUP(A285,'[1]TỔNG HỢP'!$A:$N,14,0)</f>
        <v>0</v>
      </c>
      <c r="E285" s="97">
        <f>SUMIF('NHẬP HÀNG'!$D:$D,A285,'NHẬP HÀNG'!$H:$H)</f>
        <v>0</v>
      </c>
      <c r="F285" s="97">
        <f>SUMIF('NHẬP HÀNG'!D:D,A285,'NHẬP HÀNG'!I:I)</f>
        <v>0</v>
      </c>
      <c r="G285" s="97">
        <f>SUMIF('NHẬP HÀNG'!D:D,A285,'NHẬP HÀNG'!J:J)</f>
        <v>0</v>
      </c>
      <c r="H285" s="97">
        <f>SUMIF('NHẬP HÀNG'!D:D,A285,'NHẬP HÀNG'!K:K)</f>
        <v>0</v>
      </c>
      <c r="I285" s="97">
        <f>SUMIF('NHẬP HÀNG'!D:D,A285,'NHẬP HÀNG'!M:M)</f>
        <v>0</v>
      </c>
      <c r="J285" s="97">
        <f>SUMIF('NHẬP HÀNG'!D:D,A285,'NHẬP HÀNG'!N:N)</f>
        <v>0</v>
      </c>
      <c r="K285" s="97">
        <f>SUMIF('NHẬP HÀNG'!D:D,A285,'NHẬP HÀNG'!L:L)</f>
        <v>0</v>
      </c>
      <c r="L285" s="97">
        <f>SUMIF('XUẤT HÀNG'!D:D,A285,'XUẤT HÀNG'!G:G)</f>
        <v>0</v>
      </c>
      <c r="M285" s="97">
        <f>SUMIF('XUẤT HÀNG'!D:D,A285,'XUẤT HÀNG'!H:H)</f>
        <v>0</v>
      </c>
      <c r="N285" s="94">
        <f t="shared" si="53"/>
        <v>0</v>
      </c>
      <c r="O285" s="106"/>
      <c r="P285" s="107"/>
      <c r="Q285" s="109">
        <f t="shared" si="54"/>
        <v>0</v>
      </c>
      <c r="R285" s="48"/>
      <c r="S285" s="86" t="str">
        <f t="shared" si="55"/>
        <v>NOT OK</v>
      </c>
    </row>
    <row r="286" spans="1:19" s="85" customFormat="1" ht="33.75" customHeight="1" hidden="1">
      <c r="A286" s="118" t="s">
        <v>3826</v>
      </c>
      <c r="B286" s="98" t="str">
        <f>IF($A286="","",VLOOKUP($A286,'MÃ HH'!$A$1:$C$1876,2,0))</f>
        <v xml:space="preserve">QUÝT ÚC TREASURE 48 - 9KG </v>
      </c>
      <c r="C286" s="98" t="e">
        <f>IF($A286="","",VLOOKUP($A286,'MÃ HH'!$A$1:$C$215,3,0))</f>
        <v>#N/A</v>
      </c>
      <c r="D286" s="94">
        <f>VLOOKUP(A286,'[1]TỔNG HỢP'!$A:$N,14,0)</f>
        <v>0</v>
      </c>
      <c r="E286" s="97">
        <f>SUMIF('NHẬP HÀNG'!$D:$D,A286,'NHẬP HÀNG'!$H:$H)</f>
        <v>0</v>
      </c>
      <c r="F286" s="97">
        <f>SUMIF('NHẬP HÀNG'!D:D,A286,'NHẬP HÀNG'!I:I)</f>
        <v>0</v>
      </c>
      <c r="G286" s="97">
        <f>SUMIF('NHẬP HÀNG'!D:D,A286,'NHẬP HÀNG'!J:J)</f>
        <v>0</v>
      </c>
      <c r="H286" s="97">
        <f>SUMIF('NHẬP HÀNG'!D:D,A286,'NHẬP HÀNG'!K:K)</f>
        <v>0</v>
      </c>
      <c r="I286" s="97">
        <f>SUMIF('NHẬP HÀNG'!D:D,A286,'NHẬP HÀNG'!M:M)</f>
        <v>0</v>
      </c>
      <c r="J286" s="97">
        <f>SUMIF('NHẬP HÀNG'!D:D,A286,'NHẬP HÀNG'!N:N)</f>
        <v>0</v>
      </c>
      <c r="K286" s="97">
        <f>SUMIF('NHẬP HÀNG'!D:D,A286,'NHẬP HÀNG'!L:L)</f>
        <v>0</v>
      </c>
      <c r="L286" s="97">
        <f>SUMIF('XUẤT HÀNG'!D:D,A286,'XUẤT HÀNG'!G:G)</f>
        <v>0</v>
      </c>
      <c r="M286" s="97">
        <f>SUMIF('XUẤT HÀNG'!D:D,A286,'XUẤT HÀNG'!H:H)</f>
        <v>0</v>
      </c>
      <c r="N286" s="94">
        <f t="shared" si="53"/>
        <v>0</v>
      </c>
      <c r="O286" s="106"/>
      <c r="P286" s="107"/>
      <c r="Q286" s="109">
        <f t="shared" si="54"/>
        <v>0</v>
      </c>
      <c r="R286" s="48"/>
      <c r="S286" s="86" t="str">
        <f t="shared" si="55"/>
        <v>NOT OK</v>
      </c>
    </row>
    <row r="287" spans="1:19" s="85" customFormat="1" ht="33.75" customHeight="1" hidden="1">
      <c r="A287" s="25" t="s">
        <v>3854</v>
      </c>
      <c r="B287" s="98" t="str">
        <f>IF($A287="","",VLOOKUP($A287,'MÃ HH'!$A$1:$C$1876,2,0))</f>
        <v>QUÝT ÚC BLUEGUM 48 - 9KG</v>
      </c>
      <c r="C287" s="98" t="e">
        <f>IF($A287="","",VLOOKUP($A287,'MÃ HH'!$A$1:$C$215,3,0))</f>
        <v>#N/A</v>
      </c>
      <c r="D287" s="94">
        <f>VLOOKUP(A287,'[1]TỔNG HỢP'!$A:$N,14,0)</f>
        <v>0</v>
      </c>
      <c r="E287" s="97">
        <f>SUMIF('NHẬP HÀNG'!$D:$D,A287,'NHẬP HÀNG'!$H:$H)</f>
        <v>0</v>
      </c>
      <c r="F287" s="97">
        <f>SUMIF('NHẬP HÀNG'!D:D,A287,'NHẬP HÀNG'!I:I)</f>
        <v>0</v>
      </c>
      <c r="G287" s="97">
        <f>SUMIF('NHẬP HÀNG'!D:D,A287,'NHẬP HÀNG'!J:J)</f>
        <v>0</v>
      </c>
      <c r="H287" s="97">
        <f>SUMIF('NHẬP HÀNG'!D:D,A287,'NHẬP HÀNG'!K:K)</f>
        <v>0</v>
      </c>
      <c r="I287" s="97">
        <f>SUMIF('NHẬP HÀNG'!D:D,A287,'NHẬP HÀNG'!M:M)</f>
        <v>0</v>
      </c>
      <c r="J287" s="97">
        <f>SUMIF('NHẬP HÀNG'!D:D,A287,'NHẬP HÀNG'!N:N)</f>
        <v>0</v>
      </c>
      <c r="K287" s="97">
        <f>SUMIF('NHẬP HÀNG'!D:D,A287,'NHẬP HÀNG'!L:L)</f>
        <v>0</v>
      </c>
      <c r="L287" s="97">
        <f>SUMIF('XUẤT HÀNG'!D:D,A287,'XUẤT HÀNG'!G:G)</f>
        <v>0</v>
      </c>
      <c r="M287" s="97">
        <f>SUMIF('XUẤT HÀNG'!D:D,A287,'XUẤT HÀNG'!H:H)</f>
        <v>0</v>
      </c>
      <c r="N287" s="94">
        <f t="shared" si="53"/>
        <v>0</v>
      </c>
      <c r="O287" s="106"/>
      <c r="P287" s="107"/>
      <c r="Q287" s="109">
        <f t="shared" si="54"/>
        <v>0</v>
      </c>
      <c r="R287" s="48"/>
      <c r="S287" s="86" t="str">
        <f t="shared" si="55"/>
        <v>NOT OK</v>
      </c>
    </row>
    <row r="288" spans="1:19" s="85" customFormat="1" ht="33.75" customHeight="1" hidden="1">
      <c r="A288" s="118" t="s">
        <v>3828</v>
      </c>
      <c r="B288" s="98" t="str">
        <f>IF($A288="","",VLOOKUP($A288,'MÃ HH'!$A$1:$C$283,2,0))</f>
        <v xml:space="preserve">QUÝT ÚC TREASURE 36 - 9KG </v>
      </c>
      <c r="C288" s="98" t="e">
        <f>IF($A288="","",VLOOKUP($A288,'MÃ HH'!$A$1:$C$215,3,0))</f>
        <v>#N/A</v>
      </c>
      <c r="D288" s="94">
        <f>VLOOKUP(A288,'[1]TỔNG HỢP'!$A:$N,14,0)</f>
        <v>0</v>
      </c>
      <c r="E288" s="97">
        <f>SUMIF('NHẬP HÀNG'!$D:$D,A288,'NHẬP HÀNG'!$H:$H)</f>
        <v>0</v>
      </c>
      <c r="F288" s="97">
        <f>SUMIF('NHẬP HÀNG'!D:D,A288,'NHẬP HÀNG'!I:I)</f>
        <v>0</v>
      </c>
      <c r="G288" s="97">
        <f>SUMIF('NHẬP HÀNG'!D:D,A288,'NHẬP HÀNG'!J:J)</f>
        <v>0</v>
      </c>
      <c r="H288" s="97">
        <f>SUMIF('NHẬP HÀNG'!D:D,A288,'NHẬP HÀNG'!K:K)</f>
        <v>0</v>
      </c>
      <c r="I288" s="97">
        <f>SUMIF('NHẬP HÀNG'!D:D,A288,'NHẬP HÀNG'!M:M)</f>
        <v>0</v>
      </c>
      <c r="J288" s="97">
        <f>SUMIF('NHẬP HÀNG'!D:D,A288,'NHẬP HÀNG'!N:N)</f>
        <v>0</v>
      </c>
      <c r="K288" s="97">
        <f>SUMIF('NHẬP HÀNG'!D:D,A288,'NHẬP HÀNG'!L:L)</f>
        <v>0</v>
      </c>
      <c r="L288" s="97">
        <f>SUMIF('XUẤT HÀNG'!D:D,A288,'XUẤT HÀNG'!G:G)</f>
        <v>0</v>
      </c>
      <c r="M288" s="97">
        <f>SUMIF('XUẤT HÀNG'!D:D,A288,'XUẤT HÀNG'!H:H)</f>
        <v>0</v>
      </c>
      <c r="N288" s="94">
        <f t="shared" si="53"/>
        <v>0</v>
      </c>
      <c r="O288" s="106"/>
      <c r="P288" s="107"/>
      <c r="Q288" s="109">
        <f t="shared" si="54"/>
        <v>0</v>
      </c>
      <c r="R288" s="48"/>
      <c r="S288" s="86" t="str">
        <f t="shared" si="55"/>
        <v>NOT OK</v>
      </c>
    </row>
    <row r="289" spans="1:19" s="85" customFormat="1" ht="33.75" customHeight="1" hidden="1">
      <c r="A289" s="118" t="s">
        <v>3830</v>
      </c>
      <c r="B289" s="98" t="str">
        <f>IF($A289="","",VLOOKUP($A289,'MÃ HH'!$A$1:$C$283,2,0))</f>
        <v xml:space="preserve">QUÝT ÚC TREASURE 42 - 9KG </v>
      </c>
      <c r="C289" s="98" t="e">
        <f>IF($A289="","",VLOOKUP($A289,'MÃ HH'!$A$1:$C$215,3,0))</f>
        <v>#N/A</v>
      </c>
      <c r="D289" s="94">
        <f>VLOOKUP(A289,'[1]TỔNG HỢP'!$A:$N,14,0)</f>
        <v>0</v>
      </c>
      <c r="E289" s="97">
        <f>SUMIF('NHẬP HÀNG'!$D:$D,A289,'NHẬP HÀNG'!$H:$H)</f>
        <v>0</v>
      </c>
      <c r="F289" s="97">
        <f>SUMIF('NHẬP HÀNG'!D:D,A289,'NHẬP HÀNG'!I:I)</f>
        <v>0</v>
      </c>
      <c r="G289" s="97">
        <f>SUMIF('NHẬP HÀNG'!D:D,A289,'NHẬP HÀNG'!J:J)</f>
        <v>0</v>
      </c>
      <c r="H289" s="97">
        <f>SUMIF('NHẬP HÀNG'!D:D,A289,'NHẬP HÀNG'!K:K)</f>
        <v>0</v>
      </c>
      <c r="I289" s="97">
        <f>SUMIF('NHẬP HÀNG'!D:D,A289,'NHẬP HÀNG'!M:M)</f>
        <v>0</v>
      </c>
      <c r="J289" s="97">
        <f>SUMIF('NHẬP HÀNG'!D:D,A289,'NHẬP HÀNG'!N:N)</f>
        <v>0</v>
      </c>
      <c r="K289" s="97">
        <f>SUMIF('NHẬP HÀNG'!D:D,A289,'NHẬP HÀNG'!L:L)</f>
        <v>0</v>
      </c>
      <c r="L289" s="97">
        <f>SUMIF('XUẤT HÀNG'!D:D,A289,'XUẤT HÀNG'!G:G)</f>
        <v>0</v>
      </c>
      <c r="M289" s="97">
        <f>SUMIF('XUẤT HÀNG'!D:D,A289,'XUẤT HÀNG'!H:H)</f>
        <v>0</v>
      </c>
      <c r="N289" s="94">
        <f t="shared" si="53"/>
        <v>0</v>
      </c>
      <c r="O289" s="106"/>
      <c r="P289" s="107"/>
      <c r="Q289" s="109">
        <f t="shared" si="54"/>
        <v>0</v>
      </c>
      <c r="R289" s="48"/>
      <c r="S289" s="86" t="str">
        <f t="shared" si="55"/>
        <v>NOT OK</v>
      </c>
    </row>
    <row r="290" spans="1:19" s="85" customFormat="1" ht="42.95" customHeight="1" hidden="1">
      <c r="A290" s="100" t="s">
        <v>3770</v>
      </c>
      <c r="B290" s="98" t="str">
        <f>IF($A290="","",VLOOKUP($A290,'MÃ HH'!$A$1:$C$1876,2,0))</f>
        <v>QUÝT ÚC CITRUS THÙNG ĐEN 36</v>
      </c>
      <c r="C290" s="98" t="e">
        <f>IF($A290="","",VLOOKUP($A290,'MÃ HH'!$A$1:$C$215,3,0))</f>
        <v>#N/A</v>
      </c>
      <c r="D290" s="94">
        <f>VLOOKUP(A290,'[1]TỔNG HỢP'!$A:$N,14,0)</f>
        <v>0</v>
      </c>
      <c r="E290" s="97">
        <f>SUMIF('NHẬP HÀNG'!$D:$D,A290,'NHẬP HÀNG'!$H:$H)</f>
        <v>0</v>
      </c>
      <c r="F290" s="97">
        <f>SUMIF('NHẬP HÀNG'!D:D,A290,'NHẬP HÀNG'!I:I)</f>
        <v>0</v>
      </c>
      <c r="G290" s="97">
        <f>SUMIF('NHẬP HÀNG'!D:D,A290,'NHẬP HÀNG'!J:J)</f>
        <v>0</v>
      </c>
      <c r="H290" s="97">
        <f>SUMIF('NHẬP HÀNG'!D:D,A290,'NHẬP HÀNG'!K:K)</f>
        <v>0</v>
      </c>
      <c r="I290" s="97">
        <f>SUMIF('NHẬP HÀNG'!D:D,A290,'NHẬP HÀNG'!M:M)</f>
        <v>0</v>
      </c>
      <c r="J290" s="97">
        <f>SUMIF('NHẬP HÀNG'!D:D,A290,'NHẬP HÀNG'!N:N)</f>
        <v>0</v>
      </c>
      <c r="K290" s="97">
        <f>SUMIF('NHẬP HÀNG'!D:D,A290,'NHẬP HÀNG'!L:L)</f>
        <v>0</v>
      </c>
      <c r="L290" s="97">
        <f>SUMIF('XUẤT HÀNG'!D:D,A290,'XUẤT HÀNG'!G:G)</f>
        <v>0</v>
      </c>
      <c r="M290" s="97">
        <f>SUMIF('XUẤT HÀNG'!D:D,A290,'XUẤT HÀNG'!H:H)</f>
        <v>0</v>
      </c>
      <c r="N290" s="94">
        <f t="shared" si="53"/>
        <v>0</v>
      </c>
      <c r="O290" s="106"/>
      <c r="P290" s="107"/>
      <c r="Q290" s="109">
        <f t="shared" si="54"/>
        <v>0</v>
      </c>
      <c r="R290" s="48"/>
      <c r="S290" s="86" t="str">
        <f t="shared" si="55"/>
        <v>NOT OK</v>
      </c>
    </row>
    <row r="291" spans="1:19" s="85" customFormat="1" ht="33.75" customHeight="1" hidden="1">
      <c r="A291" s="100" t="s">
        <v>3772</v>
      </c>
      <c r="B291" s="98" t="str">
        <f>IF($A291="","",VLOOKUP($A291,'MÃ HH'!$A$1:$C$283,2,0))</f>
        <v>QUÝT ÚC CITRUS THÙNG ĐEN 64</v>
      </c>
      <c r="C291" s="98" t="e">
        <f>IF($A291="","",VLOOKUP($A291,'MÃ HH'!$A$1:$C$215,3,0))</f>
        <v>#N/A</v>
      </c>
      <c r="D291" s="94">
        <f>VLOOKUP(A291,'[1]TỔNG HỢP'!$A:$N,14,0)</f>
        <v>0</v>
      </c>
      <c r="E291" s="97">
        <f>SUMIF('NHẬP HÀNG'!$D:$D,A291,'NHẬP HÀNG'!$H:$H)</f>
        <v>0</v>
      </c>
      <c r="F291" s="97">
        <f>SUMIF('NHẬP HÀNG'!D:D,A291,'NHẬP HÀNG'!I:I)</f>
        <v>0</v>
      </c>
      <c r="G291" s="97">
        <f>SUMIF('NHẬP HÀNG'!D:D,A291,'NHẬP HÀNG'!J:J)</f>
        <v>0</v>
      </c>
      <c r="H291" s="97">
        <f>SUMIF('NHẬP HÀNG'!D:D,A291,'NHẬP HÀNG'!K:K)</f>
        <v>0</v>
      </c>
      <c r="I291" s="97">
        <f>SUMIF('NHẬP HÀNG'!D:D,A291,'NHẬP HÀNG'!M:M)</f>
        <v>0</v>
      </c>
      <c r="J291" s="97">
        <f>SUMIF('NHẬP HÀNG'!D:D,A291,'NHẬP HÀNG'!N:N)</f>
        <v>0</v>
      </c>
      <c r="K291" s="97">
        <f>SUMIF('NHẬP HÀNG'!D:D,A291,'NHẬP HÀNG'!L:L)</f>
        <v>0</v>
      </c>
      <c r="L291" s="97">
        <f>SUMIF('XUẤT HÀNG'!D:D,A291,'XUẤT HÀNG'!G:G)</f>
        <v>0</v>
      </c>
      <c r="M291" s="97">
        <f>SUMIF('XUẤT HÀNG'!D:D,A291,'XUẤT HÀNG'!H:H)</f>
        <v>0</v>
      </c>
      <c r="N291" s="94">
        <f t="shared" si="53"/>
        <v>0</v>
      </c>
      <c r="O291" s="106"/>
      <c r="P291" s="107"/>
      <c r="Q291" s="109">
        <f t="shared" si="54"/>
        <v>0</v>
      </c>
      <c r="R291" s="48"/>
      <c r="S291" s="86" t="str">
        <f t="shared" si="55"/>
        <v>NOT OK</v>
      </c>
    </row>
    <row r="292" spans="1:19" s="85" customFormat="1" ht="33.75" customHeight="1" hidden="1">
      <c r="A292" s="122" t="s">
        <v>3812</v>
      </c>
      <c r="B292" s="98" t="str">
        <f>IF($A292="","",VLOOKUP($A292,'MÃ HH'!$A$1:$C$1876,2,0))</f>
        <v>QUÝT ÚC SUNWEST 40 - 9KG</v>
      </c>
      <c r="C292" s="98" t="e">
        <f>IF($A292="","",VLOOKUP($A292,'MÃ HH'!$A$1:$C$215,3,0))</f>
        <v>#N/A</v>
      </c>
      <c r="D292" s="94">
        <f>VLOOKUP(A292,'[1]TỔNG HỢP'!$A:$N,14,0)</f>
        <v>0</v>
      </c>
      <c r="E292" s="97">
        <f>SUMIF('NHẬP HÀNG'!$D:$D,A292,'NHẬP HÀNG'!$H:$H)</f>
        <v>0</v>
      </c>
      <c r="F292" s="97">
        <f>SUMIF('NHẬP HÀNG'!D:D,A292,'NHẬP HÀNG'!I:I)</f>
        <v>0</v>
      </c>
      <c r="G292" s="97">
        <f>SUMIF('NHẬP HÀNG'!D:D,A292,'NHẬP HÀNG'!J:J)</f>
        <v>0</v>
      </c>
      <c r="H292" s="97">
        <f>SUMIF('NHẬP HÀNG'!D:D,A292,'NHẬP HÀNG'!K:K)</f>
        <v>0</v>
      </c>
      <c r="I292" s="97">
        <f>SUMIF('NHẬP HÀNG'!D:D,A292,'NHẬP HÀNG'!M:M)</f>
        <v>0</v>
      </c>
      <c r="J292" s="97">
        <f>SUMIF('NHẬP HÀNG'!D:D,A292,'NHẬP HÀNG'!N:N)</f>
        <v>0</v>
      </c>
      <c r="K292" s="97">
        <f>SUMIF('NHẬP HÀNG'!D:D,A292,'NHẬP HÀNG'!L:L)</f>
        <v>0</v>
      </c>
      <c r="L292" s="97">
        <f>SUMIF('XUẤT HÀNG'!D:D,A292,'XUẤT HÀNG'!G:G)</f>
        <v>0</v>
      </c>
      <c r="M292" s="97">
        <f>SUMIF('XUẤT HÀNG'!D:D,A292,'XUẤT HÀNG'!H:H)</f>
        <v>0</v>
      </c>
      <c r="N292" s="94">
        <f t="shared" si="53"/>
        <v>0</v>
      </c>
      <c r="O292" s="106"/>
      <c r="P292" s="107"/>
      <c r="Q292" s="109">
        <f t="shared" si="54"/>
        <v>0</v>
      </c>
      <c r="R292" s="48"/>
      <c r="S292" s="86" t="str">
        <f t="shared" si="55"/>
        <v>NOT OK</v>
      </c>
    </row>
    <row r="293" spans="1:19" s="85" customFormat="1" ht="33.75" customHeight="1" hidden="1">
      <c r="A293" s="122" t="s">
        <v>3814</v>
      </c>
      <c r="B293" s="98" t="str">
        <f>IF($A293="","",VLOOKUP($A293,'MÃ HH'!$A$1:$C$1876,2,0))</f>
        <v>QUÝT ÚC SUNWEST 48 - 9KG</v>
      </c>
      <c r="C293" s="98" t="e">
        <f>IF($A293="","",VLOOKUP($A293,'MÃ HH'!$A$1:$C$215,3,0))</f>
        <v>#N/A</v>
      </c>
      <c r="D293" s="94">
        <f>VLOOKUP(A293,'[1]TỔNG HỢP'!$A:$N,14,0)</f>
        <v>0</v>
      </c>
      <c r="E293" s="97">
        <f>SUMIF('NHẬP HÀNG'!$D:$D,A293,'NHẬP HÀNG'!$H:$H)</f>
        <v>0</v>
      </c>
      <c r="F293" s="97">
        <f>SUMIF('NHẬP HÀNG'!D:D,A293,'NHẬP HÀNG'!I:I)</f>
        <v>0</v>
      </c>
      <c r="G293" s="97">
        <f>SUMIF('NHẬP HÀNG'!D:D,A293,'NHẬP HÀNG'!J:J)</f>
        <v>0</v>
      </c>
      <c r="H293" s="97">
        <f>SUMIF('NHẬP HÀNG'!D:D,A293,'NHẬP HÀNG'!K:K)</f>
        <v>0</v>
      </c>
      <c r="I293" s="97">
        <f>SUMIF('NHẬP HÀNG'!D:D,A293,'NHẬP HÀNG'!M:M)</f>
        <v>0</v>
      </c>
      <c r="J293" s="97">
        <f>SUMIF('NHẬP HÀNG'!D:D,A293,'NHẬP HÀNG'!N:N)</f>
        <v>0</v>
      </c>
      <c r="K293" s="97">
        <f>SUMIF('NHẬP HÀNG'!D:D,A293,'NHẬP HÀNG'!L:L)</f>
        <v>0</v>
      </c>
      <c r="L293" s="97">
        <f>SUMIF('XUẤT HÀNG'!D:D,A293,'XUẤT HÀNG'!G:G)</f>
        <v>0</v>
      </c>
      <c r="M293" s="97">
        <f>SUMIF('XUẤT HÀNG'!D:D,A293,'XUẤT HÀNG'!H:H)</f>
        <v>0</v>
      </c>
      <c r="N293" s="94">
        <f t="shared" si="53"/>
        <v>0</v>
      </c>
      <c r="O293" s="106"/>
      <c r="P293" s="107"/>
      <c r="Q293" s="109">
        <f t="shared" si="54"/>
        <v>0</v>
      </c>
      <c r="R293" s="48"/>
      <c r="S293" s="86" t="str">
        <f t="shared" si="55"/>
        <v>NOT OK</v>
      </c>
    </row>
    <row r="294" spans="1:19" s="85" customFormat="1" ht="33.75" customHeight="1" hidden="1">
      <c r="A294" s="100" t="s">
        <v>3776</v>
      </c>
      <c r="B294" s="98" t="str">
        <f>IF($A294="","",VLOOKUP($A294,'MÃ HH'!$A$1:$C$1876,2,0))</f>
        <v>QUÝT ÚC NIPPY 48- 18KG</v>
      </c>
      <c r="C294" s="98" t="e">
        <f>IF($A294="","",VLOOKUP($A294,'MÃ HH'!$A$1:$C$215,3,0))</f>
        <v>#N/A</v>
      </c>
      <c r="D294" s="94">
        <f>VLOOKUP(A294,'[1]TỔNG HỢP'!$A:$N,14,0)</f>
        <v>0</v>
      </c>
      <c r="E294" s="97">
        <f>SUMIF('NHẬP HÀNG'!$D:$D,A294,'NHẬP HÀNG'!$H:$H)</f>
        <v>0</v>
      </c>
      <c r="F294" s="97">
        <f>SUMIF('NHẬP HÀNG'!D:D,A294,'NHẬP HÀNG'!I:I)</f>
        <v>0</v>
      </c>
      <c r="G294" s="97">
        <f>SUMIF('NHẬP HÀNG'!D:D,A294,'NHẬP HÀNG'!J:J)</f>
        <v>0</v>
      </c>
      <c r="H294" s="97">
        <f>SUMIF('NHẬP HÀNG'!D:D,A294,'NHẬP HÀNG'!K:K)</f>
        <v>0</v>
      </c>
      <c r="I294" s="97">
        <f>SUMIF('NHẬP HÀNG'!D:D,A294,'NHẬP HÀNG'!M:M)</f>
        <v>0</v>
      </c>
      <c r="J294" s="97">
        <f>SUMIF('NHẬP HÀNG'!D:D,A294,'NHẬP HÀNG'!N:N)</f>
        <v>0</v>
      </c>
      <c r="K294" s="97">
        <f>SUMIF('NHẬP HÀNG'!D:D,A294,'NHẬP HÀNG'!L:L)</f>
        <v>0</v>
      </c>
      <c r="L294" s="97">
        <f>SUMIF('XUẤT HÀNG'!D:D,A294,'XUẤT HÀNG'!G:G)</f>
        <v>0</v>
      </c>
      <c r="M294" s="97">
        <f>SUMIF('XUẤT HÀNG'!D:D,A294,'XUẤT HÀNG'!H:H)</f>
        <v>0</v>
      </c>
      <c r="N294" s="94">
        <f t="shared" si="53"/>
        <v>0</v>
      </c>
      <c r="O294" s="106"/>
      <c r="P294" s="107"/>
      <c r="Q294" s="109">
        <f t="shared" si="54"/>
        <v>0</v>
      </c>
      <c r="R294" s="48"/>
      <c r="S294" s="86" t="str">
        <f t="shared" si="55"/>
        <v>NOT OK</v>
      </c>
    </row>
    <row r="295" spans="1:19" s="85" customFormat="1" ht="33.75" customHeight="1" hidden="1">
      <c r="A295" s="100" t="s">
        <v>4175</v>
      </c>
      <c r="B295" s="98" t="str">
        <f>IF($A295="","",VLOOKUP($A295,'MÃ HH'!$A$1:$C$1876,2,0))</f>
        <v>KIM QUẤT L</v>
      </c>
      <c r="C295" s="98" t="e">
        <f>IF($A295="","",VLOOKUP($A295,'MÃ HH'!$A$1:$C$215,3,0))</f>
        <v>#N/A</v>
      </c>
      <c r="D295" s="94">
        <f>VLOOKUP(A295,'[1]TỔNG HỢP'!$A:$N,14,0)</f>
        <v>0</v>
      </c>
      <c r="E295" s="97">
        <f>SUMIF('NHẬP HÀNG'!$D:$D,A295,'NHẬP HÀNG'!$H:$H)</f>
        <v>0</v>
      </c>
      <c r="F295" s="97">
        <f>SUMIF('NHẬP HÀNG'!D:D,A295,'NHẬP HÀNG'!I:I)</f>
        <v>0</v>
      </c>
      <c r="G295" s="97">
        <f>SUMIF('NHẬP HÀNG'!D:D,A295,'NHẬP HÀNG'!J:J)</f>
        <v>0</v>
      </c>
      <c r="H295" s="97">
        <f>SUMIF('NHẬP HÀNG'!D:D,A295,'NHẬP HÀNG'!K:K)</f>
        <v>0</v>
      </c>
      <c r="I295" s="97">
        <f>SUMIF('NHẬP HÀNG'!D:D,A295,'NHẬP HÀNG'!M:M)</f>
        <v>0</v>
      </c>
      <c r="J295" s="97">
        <f>SUMIF('NHẬP HÀNG'!D:D,A295,'NHẬP HÀNG'!N:N)</f>
        <v>0</v>
      </c>
      <c r="K295" s="97">
        <f>SUMIF('NHẬP HÀNG'!D:D,A295,'NHẬP HÀNG'!L:L)</f>
        <v>0</v>
      </c>
      <c r="L295" s="97">
        <f>SUMIF('XUẤT HÀNG'!D:D,A295,'XUẤT HÀNG'!G:G)</f>
        <v>0</v>
      </c>
      <c r="M295" s="97">
        <f>SUMIF('XUẤT HÀNG'!D:D,A295,'XUẤT HÀNG'!H:H)</f>
        <v>0</v>
      </c>
      <c r="N295" s="94">
        <f t="shared" si="53"/>
        <v>0</v>
      </c>
      <c r="O295" s="106"/>
      <c r="P295" s="107"/>
      <c r="Q295" s="109">
        <f t="shared" si="54"/>
        <v>0</v>
      </c>
      <c r="R295" s="48"/>
      <c r="S295" s="86" t="str">
        <f t="shared" si="55"/>
        <v>NOT OK</v>
      </c>
    </row>
    <row r="296" spans="1:19" s="85" customFormat="1" ht="33.75" customHeight="1" hidden="1">
      <c r="A296" s="100" t="s">
        <v>4177</v>
      </c>
      <c r="B296" s="98" t="str">
        <f>IF($A296="","",VLOOKUP($A296,'MÃ HH'!$A$1:$C$1876,2,0))</f>
        <v>KIM QUẤT M</v>
      </c>
      <c r="C296" s="98" t="e">
        <f>IF($A296="","",VLOOKUP($A296,'MÃ HH'!$A$1:$C$215,3,0))</f>
        <v>#N/A</v>
      </c>
      <c r="D296" s="94">
        <f>VLOOKUP(A296,'[1]TỔNG HỢP'!$A:$N,14,0)</f>
        <v>0</v>
      </c>
      <c r="E296" s="97">
        <f>SUMIF('NHẬP HÀNG'!$D:$D,A296,'NHẬP HÀNG'!$H:$H)</f>
        <v>0</v>
      </c>
      <c r="F296" s="97">
        <f>SUMIF('NHẬP HÀNG'!D:D,A296,'NHẬP HÀNG'!I:I)</f>
        <v>0</v>
      </c>
      <c r="G296" s="97">
        <f>SUMIF('NHẬP HÀNG'!D:D,A296,'NHẬP HÀNG'!J:J)</f>
        <v>0</v>
      </c>
      <c r="H296" s="97">
        <f>SUMIF('NHẬP HÀNG'!D:D,A296,'NHẬP HÀNG'!K:K)</f>
        <v>0</v>
      </c>
      <c r="I296" s="97">
        <f>SUMIF('NHẬP HÀNG'!D:D,A296,'NHẬP HÀNG'!M:M)</f>
        <v>0</v>
      </c>
      <c r="J296" s="97">
        <f>SUMIF('NHẬP HÀNG'!D:D,A296,'NHẬP HÀNG'!N:N)</f>
        <v>0</v>
      </c>
      <c r="K296" s="97">
        <f>SUMIF('NHẬP HÀNG'!D:D,A296,'NHẬP HÀNG'!L:L)</f>
        <v>0</v>
      </c>
      <c r="L296" s="97">
        <f>SUMIF('XUẤT HÀNG'!D:D,A296,'XUẤT HÀNG'!G:G)</f>
        <v>0</v>
      </c>
      <c r="M296" s="97">
        <f>SUMIF('XUẤT HÀNG'!D:D,A296,'XUẤT HÀNG'!H:H)</f>
        <v>0</v>
      </c>
      <c r="N296" s="94">
        <f t="shared" si="53"/>
        <v>0</v>
      </c>
      <c r="O296" s="106"/>
      <c r="P296" s="107"/>
      <c r="Q296" s="109">
        <f t="shared" si="54"/>
        <v>0</v>
      </c>
      <c r="R296" s="48"/>
      <c r="S296" s="86" t="str">
        <f t="shared" si="55"/>
        <v>NOT OK</v>
      </c>
    </row>
    <row r="297" spans="1:19" s="85" customFormat="1" ht="33.75" customHeight="1" hidden="1">
      <c r="A297" s="123" t="s">
        <v>4496</v>
      </c>
      <c r="B297" s="98" t="str">
        <f>IF($A297="","",VLOOKUP($A297,'MÃ HH'!$A$1:$C$1876,2,0))</f>
        <v>TÁO AMBROSIA 32  -18KG</v>
      </c>
      <c r="C297" s="98" t="e">
        <f>IF($A297="","",VLOOKUP($A297,'MÃ HH'!$A$1:$C$215,3,0))</f>
        <v>#N/A</v>
      </c>
      <c r="D297" s="94">
        <f>VLOOKUP(A297,'[1]TỔNG HỢP'!$A:$N,14,0)</f>
        <v>15</v>
      </c>
      <c r="E297" s="97">
        <f>SUMIF('NHẬP HÀNG'!$D:$D,A297,'NHẬP HÀNG'!$H:$H)</f>
        <v>0</v>
      </c>
      <c r="F297" s="97">
        <f>SUMIF('NHẬP HÀNG'!D:D,A297,'NHẬP HÀNG'!I:I)</f>
        <v>0</v>
      </c>
      <c r="G297" s="97">
        <f>SUMIF('NHẬP HÀNG'!D:D,A297,'NHẬP HÀNG'!J:J)</f>
        <v>0</v>
      </c>
      <c r="H297" s="97">
        <f>SUMIF('NHẬP HÀNG'!D:D,A297,'NHẬP HÀNG'!K:K)</f>
        <v>0</v>
      </c>
      <c r="I297" s="97">
        <f>SUMIF('NHẬP HÀNG'!D:D,A297,'NHẬP HÀNG'!M:M)</f>
        <v>0</v>
      </c>
      <c r="J297" s="97">
        <f>SUMIF('NHẬP HÀNG'!D:D,A297,'NHẬP HÀNG'!N:N)</f>
        <v>0</v>
      </c>
      <c r="K297" s="97">
        <f>SUMIF('NHẬP HÀNG'!D:D,A297,'NHẬP HÀNG'!L:L)</f>
        <v>0</v>
      </c>
      <c r="L297" s="97">
        <f>SUMIF('XUẤT HÀNG'!D:D,A297,'XUẤT HÀNG'!G:G)</f>
        <v>0</v>
      </c>
      <c r="M297" s="97">
        <f>SUMIF('XUẤT HÀNG'!D:D,A297,'XUẤT HÀNG'!H:H)</f>
        <v>0</v>
      </c>
      <c r="N297" s="94">
        <f t="shared" si="53"/>
        <v>15</v>
      </c>
      <c r="O297" s="106">
        <v>7</v>
      </c>
      <c r="P297" s="107"/>
      <c r="Q297" s="110">
        <f t="shared" si="54"/>
        <v>8</v>
      </c>
      <c r="R297" s="205" t="s">
        <v>4796</v>
      </c>
      <c r="S297" s="86" t="str">
        <f t="shared" si="55"/>
        <v>OK</v>
      </c>
    </row>
    <row r="298" spans="1:19" s="85" customFormat="1" ht="33.75" customHeight="1" hidden="1">
      <c r="A298" s="41" t="s">
        <v>3428</v>
      </c>
      <c r="B298" s="98" t="str">
        <f>IF($A298="","",VLOOKUP($A298,'MÃ HH'!$A$1:$C$1876,2,0))</f>
        <v>TÁO AMBROSIA 35 - 10KG</v>
      </c>
      <c r="C298" s="98" t="str">
        <f>IF($A298="","",VLOOKUP($A298,'MÃ HH'!$A$1:$C$215,3,0))</f>
        <v>Thùng</v>
      </c>
      <c r="D298" s="94">
        <f>VLOOKUP(A298,'[1]TỔNG HỢP'!$A:$N,14,0)</f>
        <v>0</v>
      </c>
      <c r="E298" s="97">
        <f>SUMIF('NHẬP HÀNG'!$D:$D,A298,'NHẬP HÀNG'!$H:$H)</f>
        <v>0</v>
      </c>
      <c r="F298" s="97">
        <f>SUMIF('NHẬP HÀNG'!D:D,A298,'NHẬP HÀNG'!I:I)</f>
        <v>0</v>
      </c>
      <c r="G298" s="97">
        <f>SUMIF('NHẬP HÀNG'!D:D,A298,'NHẬP HÀNG'!J:J)</f>
        <v>0</v>
      </c>
      <c r="H298" s="97">
        <f>SUMIF('NHẬP HÀNG'!D:D,A298,'NHẬP HÀNG'!K:K)</f>
        <v>0</v>
      </c>
      <c r="I298" s="97">
        <f>SUMIF('NHẬP HÀNG'!D:D,A298,'NHẬP HÀNG'!M:M)</f>
        <v>0</v>
      </c>
      <c r="J298" s="97">
        <f>SUMIF('NHẬP HÀNG'!D:D,A298,'NHẬP HÀNG'!N:N)</f>
        <v>0</v>
      </c>
      <c r="K298" s="97">
        <f>SUMIF('NHẬP HÀNG'!D:D,A298,'NHẬP HÀNG'!L:L)</f>
        <v>0</v>
      </c>
      <c r="L298" s="97">
        <f>SUMIF('XUẤT HÀNG'!D:D,A298,'XUẤT HÀNG'!G:G)</f>
        <v>0</v>
      </c>
      <c r="M298" s="97">
        <f>SUMIF('XUẤT HÀNG'!D:D,A298,'XUẤT HÀNG'!H:H)</f>
        <v>0</v>
      </c>
      <c r="N298" s="94">
        <f t="shared" si="53"/>
        <v>0</v>
      </c>
      <c r="O298" s="106"/>
      <c r="P298" s="107"/>
      <c r="Q298" s="109">
        <f t="shared" si="54"/>
        <v>0</v>
      </c>
      <c r="R298" s="216"/>
      <c r="S298" s="86" t="str">
        <f t="shared" si="55"/>
        <v>NOT OK</v>
      </c>
    </row>
    <row r="299" spans="1:19" s="85" customFormat="1" ht="33.75" customHeight="1" hidden="1">
      <c r="A299" s="41" t="s">
        <v>3430</v>
      </c>
      <c r="B299" s="98" t="str">
        <f>IF($A299="","",VLOOKUP($A299,'MÃ HH'!$A$1:$C$1876,2,0))</f>
        <v>TÁO AMBROSIA 30 - 10KG</v>
      </c>
      <c r="C299" s="98" t="str">
        <f>IF($A299="","",VLOOKUP($A299,'MÃ HH'!$A$1:$C$215,3,0))</f>
        <v>Thùng</v>
      </c>
      <c r="D299" s="94">
        <f>VLOOKUP(A299,'[1]TỔNG HỢP'!$A:$N,14,0)</f>
        <v>-7</v>
      </c>
      <c r="E299" s="97">
        <f>SUMIF('NHẬP HÀNG'!$D:$D,A299,'NHẬP HÀNG'!$H:$H)</f>
        <v>0</v>
      </c>
      <c r="F299" s="97">
        <f>SUMIF('NHẬP HÀNG'!D:D,A299,'NHẬP HÀNG'!I:I)</f>
        <v>0</v>
      </c>
      <c r="G299" s="97">
        <f>SUMIF('NHẬP HÀNG'!D:D,A299,'NHẬP HÀNG'!J:J)</f>
        <v>0</v>
      </c>
      <c r="H299" s="97">
        <f>SUMIF('NHẬP HÀNG'!D:D,A299,'NHẬP HÀNG'!K:K)</f>
        <v>0</v>
      </c>
      <c r="I299" s="97">
        <f>SUMIF('NHẬP HÀNG'!D:D,A299,'NHẬP HÀNG'!M:M)</f>
        <v>0</v>
      </c>
      <c r="J299" s="97">
        <f>SUMIF('NHẬP HÀNG'!D:D,A299,'NHẬP HÀNG'!N:N)</f>
        <v>0</v>
      </c>
      <c r="K299" s="97">
        <f>SUMIF('NHẬP HÀNG'!D:D,A299,'NHẬP HÀNG'!L:L)</f>
        <v>0</v>
      </c>
      <c r="L299" s="97">
        <f>SUMIF('XUẤT HÀNG'!D:D,A299,'XUẤT HÀNG'!G:G)</f>
        <v>0</v>
      </c>
      <c r="M299" s="97">
        <f>SUMIF('XUẤT HÀNG'!D:D,A299,'XUẤT HÀNG'!H:H)</f>
        <v>0</v>
      </c>
      <c r="N299" s="94">
        <f t="shared" si="53"/>
        <v>-7</v>
      </c>
      <c r="O299" s="106"/>
      <c r="P299" s="107"/>
      <c r="Q299" s="110">
        <f t="shared" si="54"/>
        <v>-7</v>
      </c>
      <c r="R299" s="205"/>
      <c r="S299" s="86" t="str">
        <f t="shared" si="55"/>
        <v>OK</v>
      </c>
    </row>
    <row r="300" spans="1:19" s="85" customFormat="1" ht="34.9" customHeight="1" hidden="1">
      <c r="A300" s="41" t="s">
        <v>3432</v>
      </c>
      <c r="B300" s="98" t="str">
        <f>IF($A300="","",VLOOKUP($A300,'MÃ HH'!$A$1:$C$1876,2,0))</f>
        <v>TÁO AMBROSIA 100 - 18KG</v>
      </c>
      <c r="C300" s="98" t="str">
        <f>IF($A300="","",VLOOKUP($A300,'MÃ HH'!$A$1:$C$215,3,0))</f>
        <v>Thùng</v>
      </c>
      <c r="D300" s="94">
        <f>VLOOKUP(A300,'[1]TỔNG HỢP'!$A:$N,14,0)</f>
        <v>0</v>
      </c>
      <c r="E300" s="97">
        <f>SUMIF('NHẬP HÀNG'!$D:$D,A300,'NHẬP HÀNG'!$H:$H)</f>
        <v>0</v>
      </c>
      <c r="F300" s="97">
        <f>SUMIF('NHẬP HÀNG'!D:D,A300,'NHẬP HÀNG'!I:I)</f>
        <v>0</v>
      </c>
      <c r="G300" s="97">
        <f>SUMIF('NHẬP HÀNG'!D:D,A300,'NHẬP HÀNG'!J:J)</f>
        <v>0</v>
      </c>
      <c r="H300" s="97">
        <f>SUMIF('NHẬP HÀNG'!D:D,A300,'NHẬP HÀNG'!K:K)</f>
        <v>0</v>
      </c>
      <c r="I300" s="97">
        <f>SUMIF('NHẬP HÀNG'!D:D,A300,'NHẬP HÀNG'!M:M)</f>
        <v>0</v>
      </c>
      <c r="J300" s="97">
        <f>SUMIF('NHẬP HÀNG'!D:D,A300,'NHẬP HÀNG'!N:N)</f>
        <v>0</v>
      </c>
      <c r="K300" s="97">
        <f>SUMIF('NHẬP HÀNG'!D:D,A300,'NHẬP HÀNG'!L:L)</f>
        <v>0</v>
      </c>
      <c r="L300" s="97">
        <f>SUMIF('XUẤT HÀNG'!D:D,A300,'XUẤT HÀNG'!G:G)</f>
        <v>0</v>
      </c>
      <c r="M300" s="97">
        <f>SUMIF('XUẤT HÀNG'!D:D,A300,'XUẤT HÀNG'!H:H)</f>
        <v>0</v>
      </c>
      <c r="N300" s="94">
        <f t="shared" si="53"/>
        <v>0</v>
      </c>
      <c r="O300" s="106"/>
      <c r="P300" s="107"/>
      <c r="Q300" s="109">
        <f t="shared" si="54"/>
        <v>0</v>
      </c>
      <c r="R300" s="48"/>
      <c r="S300" s="86" t="str">
        <f t="shared" si="55"/>
        <v>NOT OK</v>
      </c>
    </row>
    <row r="301" spans="1:19" s="85" customFormat="1" ht="33.75" customHeight="1" hidden="1">
      <c r="A301" s="100" t="s">
        <v>3732</v>
      </c>
      <c r="B301" s="98" t="str">
        <f>IF($A301="","",VLOOKUP($A301,'MÃ HH'!$A$1:$C$234,2,0))</f>
        <v>TÁO AMBROSIA 70 - 18 KG</v>
      </c>
      <c r="C301" s="98" t="e">
        <f>IF($A301="","",VLOOKUP($A301,'MÃ HH'!$A$1:$C$215,3,0))</f>
        <v>#N/A</v>
      </c>
      <c r="D301" s="94">
        <f>VLOOKUP(A301,'[1]TỔNG HỢP'!$A:$N,14,0)</f>
        <v>-1</v>
      </c>
      <c r="E301" s="97">
        <f>SUMIF('NHẬP HÀNG'!$D:$D,A301,'NHẬP HÀNG'!$H:$H)</f>
        <v>0</v>
      </c>
      <c r="F301" s="97">
        <f>SUMIF('NHẬP HÀNG'!D:D,A301,'NHẬP HÀNG'!I:I)</f>
        <v>0</v>
      </c>
      <c r="G301" s="97">
        <f>SUMIF('NHẬP HÀNG'!D:D,A301,'NHẬP HÀNG'!J:J)</f>
        <v>0</v>
      </c>
      <c r="H301" s="97">
        <f>SUMIF('NHẬP HÀNG'!D:D,A301,'NHẬP HÀNG'!K:K)</f>
        <v>0</v>
      </c>
      <c r="I301" s="97">
        <f>SUMIF('NHẬP HÀNG'!D:D,A301,'NHẬP HÀNG'!M:M)</f>
        <v>0</v>
      </c>
      <c r="J301" s="97">
        <f>SUMIF('NHẬP HÀNG'!D:D,A301,'NHẬP HÀNG'!N:N)</f>
        <v>0</v>
      </c>
      <c r="K301" s="97">
        <f>SUMIF('NHẬP HÀNG'!D:D,A301,'NHẬP HÀNG'!L:L)</f>
        <v>0</v>
      </c>
      <c r="L301" s="97">
        <f>SUMIF('XUẤT HÀNG'!D:D,A301,'XUẤT HÀNG'!G:G)</f>
        <v>0</v>
      </c>
      <c r="M301" s="97">
        <f>SUMIF('XUẤT HÀNG'!D:D,A301,'XUẤT HÀNG'!H:H)</f>
        <v>0</v>
      </c>
      <c r="N301" s="94">
        <f t="shared" si="53"/>
        <v>-1</v>
      </c>
      <c r="O301" s="106"/>
      <c r="P301" s="107"/>
      <c r="Q301" s="110">
        <f t="shared" si="54"/>
        <v>-1</v>
      </c>
      <c r="R301" s="111" t="s">
        <v>4797</v>
      </c>
      <c r="S301" s="86" t="str">
        <f t="shared" si="55"/>
        <v>OK</v>
      </c>
    </row>
    <row r="302" spans="1:19" s="85" customFormat="1" ht="33.75" customHeight="1" hidden="1">
      <c r="A302" s="123" t="s">
        <v>4029</v>
      </c>
      <c r="B302" s="98" t="str">
        <f>IF($A302="","",VLOOKUP($A302,'MÃ HH'!$A$1:$C$2082,2,0))</f>
        <v>TÁO AMBROSIA 72  -18KG</v>
      </c>
      <c r="C302" s="98" t="e">
        <f>IF($A302="","",VLOOKUP($A302,'MÃ HH'!$A$1:$C$215,3,0))</f>
        <v>#N/A</v>
      </c>
      <c r="D302" s="94">
        <f>VLOOKUP(A302,'[1]TỔNG HỢP'!$A:$N,14,0)</f>
        <v>1</v>
      </c>
      <c r="E302" s="97">
        <f>SUMIF('NHẬP HÀNG'!$D:$D,A302,'NHẬP HÀNG'!$H:$H)</f>
        <v>0</v>
      </c>
      <c r="F302" s="97">
        <f>SUMIF('NHẬP HÀNG'!D:D,A302,'NHẬP HÀNG'!I:I)</f>
        <v>0</v>
      </c>
      <c r="G302" s="97">
        <f>SUMIF('NHẬP HÀNG'!D:D,A302,'NHẬP HÀNG'!J:J)</f>
        <v>0</v>
      </c>
      <c r="H302" s="97">
        <f>SUMIF('NHẬP HÀNG'!D:D,A302,'NHẬP HÀNG'!K:K)</f>
        <v>0</v>
      </c>
      <c r="I302" s="97">
        <f>SUMIF('NHẬP HÀNG'!D:D,A302,'NHẬP HÀNG'!M:M)</f>
        <v>0</v>
      </c>
      <c r="J302" s="97">
        <f>SUMIF('NHẬP HÀNG'!D:D,A302,'NHẬP HÀNG'!N:N)</f>
        <v>0</v>
      </c>
      <c r="K302" s="97">
        <f>SUMIF('NHẬP HÀNG'!D:D,A302,'NHẬP HÀNG'!L:L)</f>
        <v>0</v>
      </c>
      <c r="L302" s="97">
        <f>SUMIF('XUẤT HÀNG'!D:D,A302,'XUẤT HÀNG'!G:G)</f>
        <v>0</v>
      </c>
      <c r="M302" s="97">
        <f>SUMIF('XUẤT HÀNG'!D:D,A302,'XUẤT HÀNG'!H:H)</f>
        <v>0</v>
      </c>
      <c r="N302" s="94">
        <f t="shared" si="53"/>
        <v>1</v>
      </c>
      <c r="O302" s="106">
        <v>1</v>
      </c>
      <c r="P302" s="107"/>
      <c r="Q302" s="109">
        <f t="shared" si="54"/>
        <v>0</v>
      </c>
      <c r="R302" s="48" t="s">
        <v>4798</v>
      </c>
      <c r="S302" s="86" t="str">
        <f t="shared" si="55"/>
        <v>OK</v>
      </c>
    </row>
    <row r="303" spans="1:19" s="85" customFormat="1" ht="33.75" customHeight="1" hidden="1">
      <c r="A303" s="123" t="s">
        <v>4035</v>
      </c>
      <c r="B303" s="98" t="str">
        <f>IF($A303="","",VLOOKUP($A303,'MÃ HH'!$A$1:$C$2082,2,0))</f>
        <v>TÁO AMBROSIA 64-18KG</v>
      </c>
      <c r="C303" s="98" t="e">
        <f>IF($A303="","",VLOOKUP($A303,'MÃ HH'!$A$1:$C$215,3,0))</f>
        <v>#N/A</v>
      </c>
      <c r="D303" s="94">
        <f>VLOOKUP(A303,'[1]TỔNG HỢP'!$A:$N,14,0)</f>
        <v>0</v>
      </c>
      <c r="E303" s="97">
        <f>SUMIF('NHẬP HÀNG'!$D:$D,A303,'NHẬP HÀNG'!$H:$H)</f>
        <v>0</v>
      </c>
      <c r="F303" s="97">
        <f>SUMIF('NHẬP HÀNG'!D:D,A303,'NHẬP HÀNG'!I:I)</f>
        <v>0</v>
      </c>
      <c r="G303" s="97">
        <f>SUMIF('NHẬP HÀNG'!D:D,A303,'NHẬP HÀNG'!J:J)</f>
        <v>0</v>
      </c>
      <c r="H303" s="97">
        <f>SUMIF('NHẬP HÀNG'!D:D,A303,'NHẬP HÀNG'!K:K)</f>
        <v>0</v>
      </c>
      <c r="I303" s="97">
        <f>SUMIF('NHẬP HÀNG'!D:D,A303,'NHẬP HÀNG'!M:M)</f>
        <v>0</v>
      </c>
      <c r="J303" s="97">
        <f>SUMIF('NHẬP HÀNG'!D:D,A303,'NHẬP HÀNG'!N:N)</f>
        <v>0</v>
      </c>
      <c r="K303" s="97">
        <f>SUMIF('NHẬP HÀNG'!D:D,A303,'NHẬP HÀNG'!L:L)</f>
        <v>0</v>
      </c>
      <c r="L303" s="97">
        <f>SUMIF('XUẤT HÀNG'!D:D,A303,'XUẤT HÀNG'!G:G)</f>
        <v>0</v>
      </c>
      <c r="M303" s="97">
        <f>SUMIF('XUẤT HÀNG'!D:D,A303,'XUẤT HÀNG'!H:H)</f>
        <v>0</v>
      </c>
      <c r="N303" s="94">
        <f t="shared" si="53"/>
        <v>0</v>
      </c>
      <c r="O303" s="106"/>
      <c r="P303" s="107"/>
      <c r="Q303" s="109">
        <f t="shared" si="54"/>
        <v>0</v>
      </c>
      <c r="R303" s="48"/>
      <c r="S303" s="86" t="str">
        <f t="shared" si="55"/>
        <v>NOT OK</v>
      </c>
    </row>
    <row r="304" spans="1:19" s="85" customFormat="1" ht="33.75" customHeight="1" hidden="1">
      <c r="A304" s="41" t="s">
        <v>3434</v>
      </c>
      <c r="B304" s="98" t="str">
        <f>IF($A304="","",VLOOKUP($A304,'MÃ HH'!$A$1:$C$1876,2,0))</f>
        <v>TÁO AMBROSIA 80 - 18KG</v>
      </c>
      <c r="C304" s="98" t="str">
        <f>IF($A304="","",VLOOKUP($A304,'MÃ HH'!$A$1:$C$215,3,0))</f>
        <v>Thùng</v>
      </c>
      <c r="D304" s="94">
        <f>VLOOKUP(A304,'[1]TỔNG HỢP'!$A:$N,14,0)</f>
        <v>1</v>
      </c>
      <c r="E304" s="97">
        <f>SUMIF('NHẬP HÀNG'!$D:$D,A304,'NHẬP HÀNG'!$H:$H)</f>
        <v>0</v>
      </c>
      <c r="F304" s="97">
        <f>SUMIF('NHẬP HÀNG'!D:D,A304,'NHẬP HÀNG'!I:I)</f>
        <v>0</v>
      </c>
      <c r="G304" s="97">
        <f>SUMIF('NHẬP HÀNG'!D:D,A304,'NHẬP HÀNG'!J:J)</f>
        <v>0</v>
      </c>
      <c r="H304" s="97">
        <f>SUMIF('NHẬP HÀNG'!D:D,A304,'NHẬP HÀNG'!K:K)</f>
        <v>0</v>
      </c>
      <c r="I304" s="97">
        <f>SUMIF('NHẬP HÀNG'!D:D,A304,'NHẬP HÀNG'!M:M)</f>
        <v>0</v>
      </c>
      <c r="J304" s="97">
        <f>SUMIF('NHẬP HÀNG'!D:D,A304,'NHẬP HÀNG'!N:N)</f>
        <v>0</v>
      </c>
      <c r="K304" s="97">
        <f>SUMIF('NHẬP HÀNG'!D:D,A304,'NHẬP HÀNG'!L:L)</f>
        <v>0</v>
      </c>
      <c r="L304" s="97">
        <f>SUMIF('XUẤT HÀNG'!D:D,A304,'XUẤT HÀNG'!G:G)</f>
        <v>0</v>
      </c>
      <c r="M304" s="97">
        <f>SUMIF('XUẤT HÀNG'!D:D,A304,'XUẤT HÀNG'!H:H)</f>
        <v>0</v>
      </c>
      <c r="N304" s="94">
        <f t="shared" si="53"/>
        <v>1</v>
      </c>
      <c r="O304" s="106"/>
      <c r="P304" s="107"/>
      <c r="Q304" s="110">
        <f t="shared" si="54"/>
        <v>1</v>
      </c>
      <c r="R304" s="111" t="s">
        <v>4799</v>
      </c>
      <c r="S304" s="86" t="str">
        <f t="shared" si="55"/>
        <v>OK</v>
      </c>
    </row>
    <row r="305" spans="1:19" s="85" customFormat="1" ht="33.75" customHeight="1" hidden="1">
      <c r="A305" s="41" t="s">
        <v>3436</v>
      </c>
      <c r="B305" s="98" t="str">
        <f>IF($A305="","",VLOOKUP($A305,'MÃ HH'!$A$1:$C$1876,2,0))</f>
        <v>TÁO AMBROSIA 90  -18KG</v>
      </c>
      <c r="C305" s="98" t="str">
        <f>IF($A305="","",VLOOKUP($A305,'MÃ HH'!$A$1:$C$215,3,0))</f>
        <v>Thùng</v>
      </c>
      <c r="D305" s="94">
        <f>VLOOKUP(A305,'[1]TỔNG HỢP'!$A:$N,14,0)</f>
        <v>0</v>
      </c>
      <c r="E305" s="97">
        <f>SUMIF('NHẬP HÀNG'!$D:$D,A305,'NHẬP HÀNG'!$H:$H)</f>
        <v>0</v>
      </c>
      <c r="F305" s="97">
        <f>SUMIF('NHẬP HÀNG'!D:D,A305,'NHẬP HÀNG'!I:I)</f>
        <v>0</v>
      </c>
      <c r="G305" s="97">
        <f>SUMIF('NHẬP HÀNG'!D:D,A305,'NHẬP HÀNG'!J:J)</f>
        <v>0</v>
      </c>
      <c r="H305" s="97">
        <f>SUMIF('NHẬP HÀNG'!D:D,A305,'NHẬP HÀNG'!K:K)</f>
        <v>0</v>
      </c>
      <c r="I305" s="97">
        <f>SUMIF('NHẬP HÀNG'!D:D,A305,'NHẬP HÀNG'!M:M)</f>
        <v>0</v>
      </c>
      <c r="J305" s="97">
        <f>SUMIF('NHẬP HÀNG'!D:D,A305,'NHẬP HÀNG'!N:N)</f>
        <v>0</v>
      </c>
      <c r="K305" s="97">
        <f>SUMIF('NHẬP HÀNG'!D:D,A305,'NHẬP HÀNG'!L:L)</f>
        <v>0</v>
      </c>
      <c r="L305" s="97">
        <f>SUMIF('XUẤT HÀNG'!D:D,A305,'XUẤT HÀNG'!G:G)</f>
        <v>0</v>
      </c>
      <c r="M305" s="97">
        <f>SUMIF('XUẤT HÀNG'!D:D,A305,'XUẤT HÀNG'!H:H)</f>
        <v>0</v>
      </c>
      <c r="N305" s="94">
        <f t="shared" si="53"/>
        <v>0</v>
      </c>
      <c r="O305" s="106"/>
      <c r="P305" s="107"/>
      <c r="Q305" s="109">
        <f t="shared" si="54"/>
        <v>0</v>
      </c>
      <c r="R305" s="48"/>
      <c r="S305" s="86" t="str">
        <f t="shared" si="55"/>
        <v>NOT OK</v>
      </c>
    </row>
    <row r="306" spans="1:19" s="85" customFormat="1" ht="33.75" customHeight="1" hidden="1">
      <c r="A306" s="41" t="s">
        <v>3438</v>
      </c>
      <c r="B306" s="98" t="str">
        <f>IF($A306="","",VLOOKUP($A306,'MÃ HH'!$A$1:$C$1876,2,0))</f>
        <v>TÁO BREEZE 30 - 10KG</v>
      </c>
      <c r="C306" s="98" t="str">
        <f>IF($A306="","",VLOOKUP($A306,'MÃ HH'!$A$1:$C$215,3,0))</f>
        <v>Thùng</v>
      </c>
      <c r="D306" s="94">
        <f>VLOOKUP(A306,'[1]TỔNG HỢP'!$A:$N,14,0)</f>
        <v>0</v>
      </c>
      <c r="E306" s="97">
        <f>SUMIF('NHẬP HÀNG'!$D:$D,A306,'NHẬP HÀNG'!$H:$H)</f>
        <v>0</v>
      </c>
      <c r="F306" s="97">
        <f>SUMIF('NHẬP HÀNG'!D:D,A306,'NHẬP HÀNG'!I:I)</f>
        <v>0</v>
      </c>
      <c r="G306" s="97">
        <f>SUMIF('NHẬP HÀNG'!D:D,A306,'NHẬP HÀNG'!J:J)</f>
        <v>0</v>
      </c>
      <c r="H306" s="97">
        <f>SUMIF('NHẬP HÀNG'!D:D,A306,'NHẬP HÀNG'!K:K)</f>
        <v>0</v>
      </c>
      <c r="I306" s="97">
        <f>SUMIF('NHẬP HÀNG'!D:D,A306,'NHẬP HÀNG'!M:M)</f>
        <v>0</v>
      </c>
      <c r="J306" s="97">
        <f>SUMIF('NHẬP HÀNG'!D:D,A306,'NHẬP HÀNG'!N:N)</f>
        <v>0</v>
      </c>
      <c r="K306" s="97">
        <f>SUMIF('NHẬP HÀNG'!D:D,A306,'NHẬP HÀNG'!L:L)</f>
        <v>0</v>
      </c>
      <c r="L306" s="97">
        <f>SUMIF('XUẤT HÀNG'!D:D,A306,'XUẤT HÀNG'!G:G)</f>
        <v>0</v>
      </c>
      <c r="M306" s="97">
        <f>SUMIF('XUẤT HÀNG'!D:D,A306,'XUẤT HÀNG'!H:H)</f>
        <v>0</v>
      </c>
      <c r="N306" s="94">
        <f t="shared" si="53"/>
        <v>0</v>
      </c>
      <c r="O306" s="106"/>
      <c r="P306" s="107"/>
      <c r="Q306" s="109">
        <f t="shared" si="54"/>
        <v>0</v>
      </c>
      <c r="R306" s="48"/>
      <c r="S306" s="86" t="str">
        <f t="shared" si="55"/>
        <v>NOT OK</v>
      </c>
    </row>
    <row r="307" spans="1:19" s="85" customFormat="1" ht="33.75" customHeight="1" hidden="1">
      <c r="A307" s="41" t="s">
        <v>3440</v>
      </c>
      <c r="B307" s="98" t="str">
        <f>IF($A307="","",VLOOKUP($A307,'MÃ HH'!$A$1:$C$1876,2,0))</f>
        <v>TÁO BREEZE 35 - 10KG</v>
      </c>
      <c r="C307" s="98" t="str">
        <f>IF($A307="","",VLOOKUP($A307,'MÃ HH'!$A$1:$C$215,3,0))</f>
        <v>Thùng</v>
      </c>
      <c r="D307" s="94">
        <f>VLOOKUP(A307,'[1]TỔNG HỢP'!$A:$N,14,0)</f>
        <v>0</v>
      </c>
      <c r="E307" s="97">
        <f>SUMIF('NHẬP HÀNG'!$D:$D,A307,'NHẬP HÀNG'!$H:$H)</f>
        <v>0</v>
      </c>
      <c r="F307" s="97">
        <f>SUMIF('NHẬP HÀNG'!D:D,A307,'NHẬP HÀNG'!I:I)</f>
        <v>0</v>
      </c>
      <c r="G307" s="97">
        <f>SUMIF('NHẬP HÀNG'!D:D,A307,'NHẬP HÀNG'!J:J)</f>
        <v>0</v>
      </c>
      <c r="H307" s="97">
        <f>SUMIF('NHẬP HÀNG'!D:D,A307,'NHẬP HÀNG'!K:K)</f>
        <v>0</v>
      </c>
      <c r="I307" s="97">
        <f>SUMIF('NHẬP HÀNG'!D:D,A307,'NHẬP HÀNG'!M:M)</f>
        <v>0</v>
      </c>
      <c r="J307" s="97">
        <f>SUMIF('NHẬP HÀNG'!D:D,A307,'NHẬP HÀNG'!N:N)</f>
        <v>0</v>
      </c>
      <c r="K307" s="97">
        <f>SUMIF('NHẬP HÀNG'!D:D,A307,'NHẬP HÀNG'!L:L)</f>
        <v>0</v>
      </c>
      <c r="L307" s="97">
        <f>SUMIF('XUẤT HÀNG'!D:D,A307,'XUẤT HÀNG'!G:G)</f>
        <v>0</v>
      </c>
      <c r="M307" s="97">
        <f>SUMIF('XUẤT HÀNG'!D:D,A307,'XUẤT HÀNG'!H:H)</f>
        <v>0</v>
      </c>
      <c r="N307" s="94">
        <f t="shared" si="53"/>
        <v>0</v>
      </c>
      <c r="O307" s="106"/>
      <c r="P307" s="107"/>
      <c r="Q307" s="109">
        <f t="shared" si="54"/>
        <v>0</v>
      </c>
      <c r="R307" s="48"/>
      <c r="S307" s="86" t="str">
        <f t="shared" si="55"/>
        <v>NOT OK</v>
      </c>
    </row>
    <row r="308" spans="1:19" s="85" customFormat="1" ht="33.75" customHeight="1" hidden="1">
      <c r="A308" s="41" t="s">
        <v>3442</v>
      </c>
      <c r="B308" s="98" t="str">
        <f>IF($A308="","",VLOOKUP($A308,'MÃ HH'!$A$1:$C$1876,2,0))</f>
        <v>TÁO BREEZE 80 - 18KG</v>
      </c>
      <c r="C308" s="98" t="str">
        <f>IF($A308="","",VLOOKUP($A308,'MÃ HH'!$A$1:$C$215,3,0))</f>
        <v>Thùng</v>
      </c>
      <c r="D308" s="94">
        <f>VLOOKUP(A308,'[1]TỔNG HỢP'!$A:$N,14,0)</f>
        <v>0</v>
      </c>
      <c r="E308" s="97">
        <f>SUMIF('NHẬP HÀNG'!$D:$D,A308,'NHẬP HÀNG'!$H:$H)</f>
        <v>0</v>
      </c>
      <c r="F308" s="97">
        <f>SUMIF('NHẬP HÀNG'!D:D,A308,'NHẬP HÀNG'!I:I)</f>
        <v>0</v>
      </c>
      <c r="G308" s="97">
        <f>SUMIF('NHẬP HÀNG'!D:D,A308,'NHẬP HÀNG'!J:J)</f>
        <v>0</v>
      </c>
      <c r="H308" s="97">
        <f>SUMIF('NHẬP HÀNG'!D:D,A308,'NHẬP HÀNG'!K:K)</f>
        <v>0</v>
      </c>
      <c r="I308" s="97">
        <f>SUMIF('NHẬP HÀNG'!D:D,A308,'NHẬP HÀNG'!M:M)</f>
        <v>0</v>
      </c>
      <c r="J308" s="97">
        <f>SUMIF('NHẬP HÀNG'!D:D,A308,'NHẬP HÀNG'!N:N)</f>
        <v>0</v>
      </c>
      <c r="K308" s="97">
        <f>SUMIF('NHẬP HÀNG'!D:D,A308,'NHẬP HÀNG'!L:L)</f>
        <v>0</v>
      </c>
      <c r="L308" s="97">
        <f>SUMIF('XUẤT HÀNG'!D:D,A308,'XUẤT HÀNG'!G:G)</f>
        <v>0</v>
      </c>
      <c r="M308" s="97">
        <f>SUMIF('XUẤT HÀNG'!D:D,A308,'XUẤT HÀNG'!H:H)</f>
        <v>0</v>
      </c>
      <c r="N308" s="94">
        <f t="shared" si="53"/>
        <v>0</v>
      </c>
      <c r="O308" s="106"/>
      <c r="P308" s="107"/>
      <c r="Q308" s="109">
        <f t="shared" si="54"/>
        <v>0</v>
      </c>
      <c r="R308" s="48"/>
      <c r="S308" s="86" t="str">
        <f t="shared" si="55"/>
        <v>NOT OK</v>
      </c>
    </row>
    <row r="309" spans="1:19" s="85" customFormat="1" ht="33.75" customHeight="1" hidden="1">
      <c r="A309" s="41" t="s">
        <v>3444</v>
      </c>
      <c r="B309" s="98" t="str">
        <f>IF($A309="","",VLOOKUP($A309,'MÃ HH'!$A$1:$C$1876,2,0))</f>
        <v>TÁO BREEZE 90 -18KG</v>
      </c>
      <c r="C309" s="98" t="str">
        <f>IF($A309="","",VLOOKUP($A309,'MÃ HH'!$A$1:$C$215,3,0))</f>
        <v>Thùng</v>
      </c>
      <c r="D309" s="94">
        <f>VLOOKUP(A309,'[1]TỔNG HỢP'!$A:$N,14,0)</f>
        <v>0</v>
      </c>
      <c r="E309" s="97">
        <f>SUMIF('NHẬP HÀNG'!$D:$D,A309,'NHẬP HÀNG'!$H:$H)</f>
        <v>0</v>
      </c>
      <c r="F309" s="97">
        <f>SUMIF('NHẬP HÀNG'!D:D,A309,'NHẬP HÀNG'!I:I)</f>
        <v>0</v>
      </c>
      <c r="G309" s="97">
        <f>SUMIF('NHẬP HÀNG'!D:D,A309,'NHẬP HÀNG'!J:J)</f>
        <v>0</v>
      </c>
      <c r="H309" s="97">
        <f>SUMIF('NHẬP HÀNG'!D:D,A309,'NHẬP HÀNG'!K:K)</f>
        <v>0</v>
      </c>
      <c r="I309" s="97">
        <f>SUMIF('NHẬP HÀNG'!D:D,A309,'NHẬP HÀNG'!M:M)</f>
        <v>0</v>
      </c>
      <c r="J309" s="97">
        <f>SUMIF('NHẬP HÀNG'!D:D,A309,'NHẬP HÀNG'!N:N)</f>
        <v>0</v>
      </c>
      <c r="K309" s="97">
        <f>SUMIF('NHẬP HÀNG'!D:D,A309,'NHẬP HÀNG'!L:L)</f>
        <v>0</v>
      </c>
      <c r="L309" s="97">
        <f>SUMIF('XUẤT HÀNG'!D:D,A309,'XUẤT HÀNG'!G:G)</f>
        <v>0</v>
      </c>
      <c r="M309" s="97">
        <f>SUMIF('XUẤT HÀNG'!D:D,A309,'XUẤT HÀNG'!H:H)</f>
        <v>0</v>
      </c>
      <c r="N309" s="94">
        <f t="shared" si="53"/>
        <v>0</v>
      </c>
      <c r="O309" s="106"/>
      <c r="P309" s="107"/>
      <c r="Q309" s="109">
        <f t="shared" si="54"/>
        <v>0</v>
      </c>
      <c r="R309" s="48"/>
      <c r="S309" s="86" t="str">
        <f t="shared" si="55"/>
        <v>NOT OK</v>
      </c>
    </row>
    <row r="310" spans="1:19" s="85" customFormat="1" ht="33.75" customHeight="1" hidden="1">
      <c r="A310" s="41" t="s">
        <v>3880</v>
      </c>
      <c r="B310" s="98" t="str">
        <f>IF($A310="","",VLOOKUP($A310,'MÃ HH'!$A$1:$C$1876,2,0))</f>
        <v>TÁO BREEZE 100- 18 KG</v>
      </c>
      <c r="C310" s="98" t="e">
        <f>IF($A310="","",VLOOKUP($A310,'MÃ HH'!$A$1:$C$215,3,0))</f>
        <v>#N/A</v>
      </c>
      <c r="D310" s="94">
        <f>VLOOKUP(A310,'[1]TỔNG HỢP'!$A:$N,14,0)</f>
        <v>0</v>
      </c>
      <c r="E310" s="97">
        <f>SUMIF('NHẬP HÀNG'!$D:$D,A310,'NHẬP HÀNG'!$H:$H)</f>
        <v>0</v>
      </c>
      <c r="F310" s="97">
        <f>SUMIF('NHẬP HÀNG'!D:D,A310,'NHẬP HÀNG'!I:I)</f>
        <v>0</v>
      </c>
      <c r="G310" s="97">
        <f>SUMIF('NHẬP HÀNG'!D:D,A310,'NHẬP HÀNG'!J:J)</f>
        <v>0</v>
      </c>
      <c r="H310" s="97">
        <f>SUMIF('NHẬP HÀNG'!D:D,A310,'NHẬP HÀNG'!K:K)</f>
        <v>0</v>
      </c>
      <c r="I310" s="97">
        <f>SUMIF('NHẬP HÀNG'!D:D,A310,'NHẬP HÀNG'!M:M)</f>
        <v>0</v>
      </c>
      <c r="J310" s="97">
        <f>SUMIF('NHẬP HÀNG'!D:D,A310,'NHẬP HÀNG'!N:N)</f>
        <v>0</v>
      </c>
      <c r="K310" s="97">
        <f>SUMIF('NHẬP HÀNG'!D:D,A310,'NHẬP HÀNG'!L:L)</f>
        <v>0</v>
      </c>
      <c r="L310" s="97">
        <f>SUMIF('XUẤT HÀNG'!D:D,A310,'XUẤT HÀNG'!G:G)</f>
        <v>0</v>
      </c>
      <c r="M310" s="97">
        <f>SUMIF('XUẤT HÀNG'!D:D,A310,'XUẤT HÀNG'!H:H)</f>
        <v>0</v>
      </c>
      <c r="N310" s="94">
        <f t="shared" si="53"/>
        <v>0</v>
      </c>
      <c r="O310" s="106"/>
      <c r="P310" s="107"/>
      <c r="Q310" s="109">
        <f t="shared" si="54"/>
        <v>0</v>
      </c>
      <c r="R310" s="48"/>
      <c r="S310" s="86" t="str">
        <f t="shared" si="55"/>
        <v>NOT OK</v>
      </c>
    </row>
    <row r="311" spans="1:19" s="85" customFormat="1" ht="33.75" customHeight="1" hidden="1">
      <c r="A311" s="41" t="s">
        <v>4055</v>
      </c>
      <c r="B311" s="98" t="str">
        <f>IF($A311="","",VLOOKUP($A311,'MÃ HH'!$A$1:$C$1876,2,0))</f>
        <v>TÁO BREEZE 110- 18 KG</v>
      </c>
      <c r="C311" s="98"/>
      <c r="D311" s="94">
        <f>VLOOKUP(A311,'[1]TỔNG HỢP'!$A:$N,14,0)</f>
        <v>0</v>
      </c>
      <c r="E311" s="97">
        <f>SUMIF('NHẬP HÀNG'!$D:$D,A311,'NHẬP HÀNG'!$H:$H)</f>
        <v>0</v>
      </c>
      <c r="F311" s="97">
        <f>SUMIF('NHẬP HÀNG'!D:D,A311,'NHẬP HÀNG'!I:I)</f>
        <v>0</v>
      </c>
      <c r="G311" s="97">
        <f>SUMIF('NHẬP HÀNG'!D:D,A311,'NHẬP HÀNG'!J:J)</f>
        <v>0</v>
      </c>
      <c r="H311" s="97">
        <f>SUMIF('NHẬP HÀNG'!D:D,A311,'NHẬP HÀNG'!K:K)</f>
        <v>0</v>
      </c>
      <c r="I311" s="97">
        <f>SUMIF('NHẬP HÀNG'!D:D,A311,'NHẬP HÀNG'!M:M)</f>
        <v>0</v>
      </c>
      <c r="J311" s="97">
        <f>SUMIF('NHẬP HÀNG'!D:D,A311,'NHẬP HÀNG'!N:N)</f>
        <v>0</v>
      </c>
      <c r="K311" s="97">
        <f>SUMIF('NHẬP HÀNG'!D:D,A311,'NHẬP HÀNG'!L:L)</f>
        <v>0</v>
      </c>
      <c r="L311" s="97">
        <f>SUMIF('XUẤT HÀNG'!D:D,A311,'XUẤT HÀNG'!G:G)</f>
        <v>0</v>
      </c>
      <c r="M311" s="97">
        <f>SUMIF('XUẤT HÀNG'!D:D,A311,'XUẤT HÀNG'!H:H)</f>
        <v>0</v>
      </c>
      <c r="N311" s="94">
        <f t="shared" si="53"/>
        <v>0</v>
      </c>
      <c r="O311" s="106"/>
      <c r="P311" s="107"/>
      <c r="Q311" s="109">
        <f t="shared" si="54"/>
        <v>0</v>
      </c>
      <c r="R311" s="48"/>
      <c r="S311" s="86" t="str">
        <f t="shared" si="55"/>
        <v>NOT OK</v>
      </c>
    </row>
    <row r="312" spans="1:19" s="85" customFormat="1" ht="33.75" customHeight="1" hidden="1">
      <c r="A312" s="41" t="s">
        <v>3446</v>
      </c>
      <c r="B312" s="98" t="str">
        <f>IF($A312="","",VLOOKUP($A312,'MÃ HH'!$A$1:$C$215,2,0))</f>
        <v>TÁO BREEZE NZ 120 -18KG</v>
      </c>
      <c r="C312" s="98" t="str">
        <f>IF($A312="","",VLOOKUP($A312,'MÃ HH'!$A$1:$C$215,3,0))</f>
        <v>Thùng</v>
      </c>
      <c r="D312" s="94">
        <f>VLOOKUP(A312,'[1]TỔNG HỢP'!$A:$N,14,0)</f>
        <v>0</v>
      </c>
      <c r="E312" s="97">
        <f>SUMIF('NHẬP HÀNG'!$D:$D,A312,'NHẬP HÀNG'!$H:$H)</f>
        <v>0</v>
      </c>
      <c r="F312" s="97">
        <f>SUMIF('NHẬP HÀNG'!D:D,A312,'NHẬP HÀNG'!I:I)</f>
        <v>0</v>
      </c>
      <c r="G312" s="97">
        <f>SUMIF('NHẬP HÀNG'!D:D,A312,'NHẬP HÀNG'!J:J)</f>
        <v>0</v>
      </c>
      <c r="H312" s="97">
        <f>SUMIF('NHẬP HÀNG'!D:D,A312,'NHẬP HÀNG'!K:K)</f>
        <v>0</v>
      </c>
      <c r="I312" s="97">
        <f>SUMIF('NHẬP HÀNG'!D:D,A312,'NHẬP HÀNG'!M:M)</f>
        <v>0</v>
      </c>
      <c r="J312" s="97">
        <f>SUMIF('NHẬP HÀNG'!D:D,A312,'NHẬP HÀNG'!N:N)</f>
        <v>0</v>
      </c>
      <c r="K312" s="97">
        <f>SUMIF('NHẬP HÀNG'!D:D,A312,'NHẬP HÀNG'!L:L)</f>
        <v>0</v>
      </c>
      <c r="L312" s="97">
        <f>SUMIF('XUẤT HÀNG'!D:D,A312,'XUẤT HÀNG'!G:G)</f>
        <v>0</v>
      </c>
      <c r="M312" s="97">
        <f>SUMIF('XUẤT HÀNG'!D:D,A312,'XUẤT HÀNG'!H:H)</f>
        <v>0</v>
      </c>
      <c r="N312" s="94">
        <f t="shared" si="53"/>
        <v>0</v>
      </c>
      <c r="O312" s="106"/>
      <c r="P312" s="107"/>
      <c r="Q312" s="109">
        <f t="shared" si="54"/>
        <v>0</v>
      </c>
      <c r="R312" s="48"/>
      <c r="S312" s="86" t="str">
        <f t="shared" si="55"/>
        <v>NOT OK</v>
      </c>
    </row>
    <row r="313" spans="1:19" s="85" customFormat="1" ht="33.75" customHeight="1" hidden="1">
      <c r="A313" s="41" t="s">
        <v>3448</v>
      </c>
      <c r="B313" s="98" t="str">
        <f>IF($A313="","",VLOOKUP($A313,'MÃ HH'!$A$1:$C$1876,2,0))</f>
        <v>TÁO BREEZE NZ 135- 18KG</v>
      </c>
      <c r="C313" s="98" t="str">
        <f>IF($A313="","",VLOOKUP($A313,'MÃ HH'!$A$1:$C$215,3,0))</f>
        <v>Thùng</v>
      </c>
      <c r="D313" s="94">
        <f>VLOOKUP(A313,'[1]TỔNG HỢP'!$A:$N,14,0)</f>
        <v>0</v>
      </c>
      <c r="E313" s="97">
        <f>SUMIF('NHẬP HÀNG'!$D:$D,A313,'NHẬP HÀNG'!$H:$H)</f>
        <v>0</v>
      </c>
      <c r="F313" s="97">
        <f>SUMIF('NHẬP HÀNG'!D:D,A313,'NHẬP HÀNG'!I:I)</f>
        <v>0</v>
      </c>
      <c r="G313" s="97">
        <f>SUMIF('NHẬP HÀNG'!D:D,A313,'NHẬP HÀNG'!J:J)</f>
        <v>0</v>
      </c>
      <c r="H313" s="97">
        <f>SUMIF('NHẬP HÀNG'!D:D,A313,'NHẬP HÀNG'!K:K)</f>
        <v>0</v>
      </c>
      <c r="I313" s="97">
        <f>SUMIF('NHẬP HÀNG'!D:D,A313,'NHẬP HÀNG'!M:M)</f>
        <v>0</v>
      </c>
      <c r="J313" s="97">
        <f>SUMIF('NHẬP HÀNG'!D:D,A313,'NHẬP HÀNG'!N:N)</f>
        <v>0</v>
      </c>
      <c r="K313" s="97">
        <f>SUMIF('NHẬP HÀNG'!D:D,A313,'NHẬP HÀNG'!L:L)</f>
        <v>0</v>
      </c>
      <c r="L313" s="97">
        <f>SUMIF('XUẤT HÀNG'!D:D,A313,'XUẤT HÀNG'!G:G)</f>
        <v>0</v>
      </c>
      <c r="M313" s="97">
        <f>SUMIF('XUẤT HÀNG'!D:D,A313,'XUẤT HÀNG'!H:H)</f>
        <v>0</v>
      </c>
      <c r="N313" s="94">
        <f t="shared" si="53"/>
        <v>0</v>
      </c>
      <c r="O313" s="106"/>
      <c r="P313" s="107"/>
      <c r="Q313" s="109">
        <f t="shared" si="54"/>
        <v>0</v>
      </c>
      <c r="R313" s="48"/>
      <c r="S313" s="86" t="str">
        <f t="shared" si="55"/>
        <v>NOT OK</v>
      </c>
    </row>
    <row r="314" spans="1:19" s="85" customFormat="1" ht="33.75" customHeight="1" hidden="1">
      <c r="A314" s="41" t="s">
        <v>3450</v>
      </c>
      <c r="B314" s="98" t="str">
        <f>IF($A314="","",VLOOKUP($A314,'MÃ HH'!$A$1:$C$1876,2,0))</f>
        <v>TÁO BREEZE NZ 150- 18KG</v>
      </c>
      <c r="C314" s="98" t="str">
        <f>IF($A314="","",VLOOKUP($A314,'MÃ HH'!$A$1:$C$215,3,0))</f>
        <v>Thùng</v>
      </c>
      <c r="D314" s="94">
        <f>VLOOKUP(A314,'[1]TỔNG HỢP'!$A:$N,14,0)</f>
        <v>0</v>
      </c>
      <c r="E314" s="97">
        <f>SUMIF('NHẬP HÀNG'!$D:$D,A314,'NHẬP HÀNG'!$H:$H)</f>
        <v>0</v>
      </c>
      <c r="F314" s="97">
        <f>SUMIF('NHẬP HÀNG'!D:D,A314,'NHẬP HÀNG'!I:I)</f>
        <v>0</v>
      </c>
      <c r="G314" s="97">
        <f>SUMIF('NHẬP HÀNG'!D:D,A314,'NHẬP HÀNG'!J:J)</f>
        <v>0</v>
      </c>
      <c r="H314" s="97">
        <f>SUMIF('NHẬP HÀNG'!D:D,A314,'NHẬP HÀNG'!K:K)</f>
        <v>0</v>
      </c>
      <c r="I314" s="97">
        <f>SUMIF('NHẬP HÀNG'!D:D,A314,'NHẬP HÀNG'!M:M)</f>
        <v>0</v>
      </c>
      <c r="J314" s="97">
        <f>SUMIF('NHẬP HÀNG'!D:D,A314,'NHẬP HÀNG'!N:N)</f>
        <v>0</v>
      </c>
      <c r="K314" s="97">
        <f>SUMIF('NHẬP HÀNG'!D:D,A314,'NHẬP HÀNG'!L:L)</f>
        <v>0</v>
      </c>
      <c r="L314" s="97">
        <f>SUMIF('XUẤT HÀNG'!D:D,A314,'XUẤT HÀNG'!G:G)</f>
        <v>0</v>
      </c>
      <c r="M314" s="97">
        <f>SUMIF('XUẤT HÀNG'!D:D,A314,'XUẤT HÀNG'!H:H)</f>
        <v>0</v>
      </c>
      <c r="N314" s="94">
        <f t="shared" si="53"/>
        <v>0</v>
      </c>
      <c r="O314" s="106"/>
      <c r="P314" s="107"/>
      <c r="Q314" s="109">
        <f t="shared" si="54"/>
        <v>0</v>
      </c>
      <c r="R314" s="48"/>
      <c r="S314" s="86" t="str">
        <f t="shared" si="55"/>
        <v>NOT OK</v>
      </c>
    </row>
    <row r="315" spans="1:19" s="85" customFormat="1" ht="33.75" customHeight="1" hidden="1">
      <c r="A315" s="41" t="s">
        <v>4219</v>
      </c>
      <c r="B315" s="98" t="str">
        <f>IF($A315="","",VLOOKUP($A315,'MÃ HH'!$A$1:$C$1876,2,0))</f>
        <v>TÁO BREEZE 10 KG CHUÔNG</v>
      </c>
      <c r="C315" s="98" t="e">
        <f>IF($A315="","",VLOOKUP($A315,'MÃ HH'!$A$1:$C$215,3,0))</f>
        <v>#N/A</v>
      </c>
      <c r="D315" s="94">
        <f>VLOOKUP(A315,'[1]TỔNG HỢP'!$A:$N,14,0)</f>
        <v>0</v>
      </c>
      <c r="E315" s="97">
        <f>SUMIF('NHẬP HÀNG'!$D:$D,A315,'NHẬP HÀNG'!$H:$H)</f>
        <v>0</v>
      </c>
      <c r="F315" s="97">
        <f>SUMIF('NHẬP HÀNG'!D:D,A315,'NHẬP HÀNG'!I:I)</f>
        <v>0</v>
      </c>
      <c r="G315" s="97">
        <f>SUMIF('NHẬP HÀNG'!D:D,A315,'NHẬP HÀNG'!J:J)</f>
        <v>0</v>
      </c>
      <c r="H315" s="97">
        <f>SUMIF('NHẬP HÀNG'!D:D,A315,'NHẬP HÀNG'!K:K)</f>
        <v>0</v>
      </c>
      <c r="I315" s="97">
        <f>SUMIF('NHẬP HÀNG'!D:D,A315,'NHẬP HÀNG'!M:M)</f>
        <v>0</v>
      </c>
      <c r="J315" s="97">
        <f>SUMIF('NHẬP HÀNG'!D:D,A315,'NHẬP HÀNG'!N:N)</f>
        <v>0</v>
      </c>
      <c r="K315" s="97">
        <f>SUMIF('NHẬP HÀNG'!D:D,A315,'NHẬP HÀNG'!L:L)</f>
        <v>0</v>
      </c>
      <c r="L315" s="97">
        <f>SUMIF('XUẤT HÀNG'!D:D,A315,'XUẤT HÀNG'!G:G)</f>
        <v>0</v>
      </c>
      <c r="M315" s="97">
        <f>SUMIF('XUẤT HÀNG'!D:D,A315,'XUẤT HÀNG'!H:H)</f>
        <v>0</v>
      </c>
      <c r="N315" s="94">
        <f t="shared" si="53"/>
        <v>0</v>
      </c>
      <c r="O315" s="106"/>
      <c r="P315" s="107"/>
      <c r="Q315" s="109">
        <f t="shared" si="54"/>
        <v>0</v>
      </c>
      <c r="R315" s="48"/>
      <c r="S315" s="86" t="str">
        <f t="shared" si="55"/>
        <v>NOT OK</v>
      </c>
    </row>
    <row r="316" spans="1:19" s="85" customFormat="1" ht="33.75" customHeight="1" hidden="1">
      <c r="A316" s="41" t="s">
        <v>3452</v>
      </c>
      <c r="B316" s="98" t="str">
        <f>IF($A316="","",VLOOKUP($A316,'MÃ HH'!$A$1:$C$215,2,0))</f>
        <v>TÁO BRAEBURN FRESH MAX  SIZE 90 -18KG</v>
      </c>
      <c r="C316" s="98" t="str">
        <f>IF($A316="","",VLOOKUP($A316,'MÃ HH'!$A$1:$C$215,3,0))</f>
        <v>Thùng</v>
      </c>
      <c r="D316" s="94">
        <f>VLOOKUP(A316,'[1]TỔNG HỢP'!$A:$N,14,0)</f>
        <v>0</v>
      </c>
      <c r="E316" s="97">
        <f>SUMIF('NHẬP HÀNG'!$D:$D,A316,'NHẬP HÀNG'!$H:$H)</f>
        <v>0</v>
      </c>
      <c r="F316" s="97">
        <f>SUMIF('NHẬP HÀNG'!D:D,A316,'NHẬP HÀNG'!I:I)</f>
        <v>0</v>
      </c>
      <c r="G316" s="97">
        <f>SUMIF('NHẬP HÀNG'!D:D,A316,'NHẬP HÀNG'!J:J)</f>
        <v>0</v>
      </c>
      <c r="H316" s="97">
        <f>SUMIF('NHẬP HÀNG'!D:D,A316,'NHẬP HÀNG'!K:K)</f>
        <v>0</v>
      </c>
      <c r="I316" s="97">
        <f>SUMIF('NHẬP HÀNG'!D:D,A316,'NHẬP HÀNG'!M:M)</f>
        <v>0</v>
      </c>
      <c r="J316" s="97">
        <f>SUMIF('NHẬP HÀNG'!D:D,A316,'NHẬP HÀNG'!N:N)</f>
        <v>0</v>
      </c>
      <c r="K316" s="97">
        <f>SUMIF('NHẬP HÀNG'!D:D,A316,'NHẬP HÀNG'!L:L)</f>
        <v>0</v>
      </c>
      <c r="L316" s="97">
        <f>SUMIF('XUẤT HÀNG'!D:D,A316,'XUẤT HÀNG'!G:G)</f>
        <v>0</v>
      </c>
      <c r="M316" s="97">
        <f>SUMIF('XUẤT HÀNG'!D:D,A316,'XUẤT HÀNG'!H:H)</f>
        <v>0</v>
      </c>
      <c r="N316" s="94">
        <f t="shared" si="53"/>
        <v>0</v>
      </c>
      <c r="O316" s="106"/>
      <c r="P316" s="107"/>
      <c r="Q316" s="109">
        <f t="shared" si="54"/>
        <v>0</v>
      </c>
      <c r="R316" s="48"/>
      <c r="S316" s="86" t="str">
        <f t="shared" si="55"/>
        <v>NOT OK</v>
      </c>
    </row>
    <row r="317" spans="1:19" s="85" customFormat="1" ht="33.75" customHeight="1" hidden="1">
      <c r="A317" s="41" t="s">
        <v>3454</v>
      </c>
      <c r="B317" s="98" t="str">
        <f>IF($A317="","",VLOOKUP($A317,'MÃ HH'!$A$1:$C$215,2,0))</f>
        <v>TÁO BRAEBURN FRESH MAX  SIZE 80 -18KG</v>
      </c>
      <c r="C317" s="98" t="str">
        <f>IF($A317="","",VLOOKUP($A317,'MÃ HH'!$A$1:$C$215,3,0))</f>
        <v>Thùng</v>
      </c>
      <c r="D317" s="94">
        <f>VLOOKUP(A317,'[1]TỔNG HỢP'!$A:$N,14,0)</f>
        <v>0</v>
      </c>
      <c r="E317" s="97">
        <f>SUMIF('NHẬP HÀNG'!$D:$D,A317,'NHẬP HÀNG'!$H:$H)</f>
        <v>0</v>
      </c>
      <c r="F317" s="97">
        <f>SUMIF('NHẬP HÀNG'!D:D,A317,'NHẬP HÀNG'!I:I)</f>
        <v>0</v>
      </c>
      <c r="G317" s="97">
        <f>SUMIF('NHẬP HÀNG'!D:D,A317,'NHẬP HÀNG'!J:J)</f>
        <v>0</v>
      </c>
      <c r="H317" s="97">
        <f>SUMIF('NHẬP HÀNG'!D:D,A317,'NHẬP HÀNG'!K:K)</f>
        <v>0</v>
      </c>
      <c r="I317" s="97">
        <f>SUMIF('NHẬP HÀNG'!D:D,A317,'NHẬP HÀNG'!M:M)</f>
        <v>0</v>
      </c>
      <c r="J317" s="97">
        <f>SUMIF('NHẬP HÀNG'!D:D,A317,'NHẬP HÀNG'!N:N)</f>
        <v>0</v>
      </c>
      <c r="K317" s="97">
        <f>SUMIF('NHẬP HÀNG'!D:D,A317,'NHẬP HÀNG'!L:L)</f>
        <v>0</v>
      </c>
      <c r="L317" s="97">
        <f>SUMIF('XUẤT HÀNG'!D:D,A317,'XUẤT HÀNG'!G:G)</f>
        <v>0</v>
      </c>
      <c r="M317" s="97">
        <f>SUMIF('XUẤT HÀNG'!D:D,A317,'XUẤT HÀNG'!H:H)</f>
        <v>0</v>
      </c>
      <c r="N317" s="94">
        <f t="shared" si="53"/>
        <v>0</v>
      </c>
      <c r="O317" s="106"/>
      <c r="P317" s="107"/>
      <c r="Q317" s="109">
        <f t="shared" si="54"/>
        <v>0</v>
      </c>
      <c r="R317" s="48"/>
      <c r="S317" s="86" t="str">
        <f t="shared" si="55"/>
        <v>NOT OK</v>
      </c>
    </row>
    <row r="318" spans="1:19" s="85" customFormat="1" ht="34.9" customHeight="1" hidden="1">
      <c r="A318" s="41" t="s">
        <v>3456</v>
      </c>
      <c r="B318" s="98" t="str">
        <f>IF($A318="","",VLOOKUP($A318,'MÃ HH'!$A$1:$C$1876,2,0))</f>
        <v>TÁO BRAEBURN FRESH MAX  SIZE 110 -18KG</v>
      </c>
      <c r="C318" s="98" t="str">
        <f>IF($A318="","",VLOOKUP($A318,'MÃ HH'!$A$1:$C$215,3,0))</f>
        <v>Thùng</v>
      </c>
      <c r="D318" s="94">
        <f>VLOOKUP(A318,'[1]TỔNG HỢP'!$A:$N,14,0)</f>
        <v>0</v>
      </c>
      <c r="E318" s="97">
        <f>SUMIF('NHẬP HÀNG'!$D:$D,A318,'NHẬP HÀNG'!$H:$H)</f>
        <v>0</v>
      </c>
      <c r="F318" s="97">
        <f>SUMIF('NHẬP HÀNG'!D:D,A318,'NHẬP HÀNG'!I:I)</f>
        <v>0</v>
      </c>
      <c r="G318" s="97">
        <f>SUMIF('NHẬP HÀNG'!D:D,A318,'NHẬP HÀNG'!J:J)</f>
        <v>0</v>
      </c>
      <c r="H318" s="97">
        <f>SUMIF('NHẬP HÀNG'!D:D,A318,'NHẬP HÀNG'!K:K)</f>
        <v>0</v>
      </c>
      <c r="I318" s="97">
        <f>SUMIF('NHẬP HÀNG'!D:D,A318,'NHẬP HÀNG'!M:M)</f>
        <v>0</v>
      </c>
      <c r="J318" s="97">
        <f>SUMIF('NHẬP HÀNG'!D:D,A318,'NHẬP HÀNG'!N:N)</f>
        <v>0</v>
      </c>
      <c r="K318" s="97">
        <f>SUMIF('NHẬP HÀNG'!D:D,A318,'NHẬP HÀNG'!L:L)</f>
        <v>0</v>
      </c>
      <c r="L318" s="97">
        <f>SUMIF('XUẤT HÀNG'!D:D,A318,'XUẤT HÀNG'!G:G)</f>
        <v>0</v>
      </c>
      <c r="M318" s="97">
        <f>SUMIF('XUẤT HÀNG'!D:D,A318,'XUẤT HÀNG'!H:H)</f>
        <v>0</v>
      </c>
      <c r="N318" s="94">
        <f t="shared" si="53"/>
        <v>0</v>
      </c>
      <c r="O318" s="106"/>
      <c r="P318" s="107"/>
      <c r="Q318" s="109">
        <f t="shared" si="54"/>
        <v>0</v>
      </c>
      <c r="R318" s="48"/>
      <c r="S318" s="86" t="str">
        <f t="shared" si="55"/>
        <v>NOT OK</v>
      </c>
    </row>
    <row r="319" spans="1:19" s="85" customFormat="1" ht="33.75" customHeight="1" hidden="1">
      <c r="A319" s="41" t="s">
        <v>3458</v>
      </c>
      <c r="B319" s="98" t="str">
        <f>IF($A319="","",VLOOKUP($A319,'MÃ HH'!$A$1:$C$1876,2,0))</f>
        <v>TÁO BRAEBURN GOLDEN BAY 80 -18 KG</v>
      </c>
      <c r="C319" s="98" t="str">
        <f>IF($A319="","",VLOOKUP($A319,'MÃ HH'!$A$1:$C$215,3,0))</f>
        <v>Thùng</v>
      </c>
      <c r="D319" s="94">
        <f>VLOOKUP(A319,'[1]TỔNG HỢP'!$A:$N,14,0)</f>
        <v>0</v>
      </c>
      <c r="E319" s="97">
        <f>SUMIF('NHẬP HÀNG'!$D:$D,A319,'NHẬP HÀNG'!$H:$H)</f>
        <v>0</v>
      </c>
      <c r="F319" s="97">
        <f>SUMIF('NHẬP HÀNG'!D:D,A319,'NHẬP HÀNG'!I:I)</f>
        <v>0</v>
      </c>
      <c r="G319" s="97">
        <f>SUMIF('NHẬP HÀNG'!D:D,A319,'NHẬP HÀNG'!J:J)</f>
        <v>0</v>
      </c>
      <c r="H319" s="97">
        <f>SUMIF('NHẬP HÀNG'!D:D,A319,'NHẬP HÀNG'!K:K)</f>
        <v>0</v>
      </c>
      <c r="I319" s="97">
        <f>SUMIF('NHẬP HÀNG'!D:D,A319,'NHẬP HÀNG'!M:M)</f>
        <v>0</v>
      </c>
      <c r="J319" s="97">
        <f>SUMIF('NHẬP HÀNG'!D:D,A319,'NHẬP HÀNG'!N:N)</f>
        <v>0</v>
      </c>
      <c r="K319" s="97">
        <f>SUMIF('NHẬP HÀNG'!D:D,A319,'NHẬP HÀNG'!L:L)</f>
        <v>0</v>
      </c>
      <c r="L319" s="97">
        <f>SUMIF('XUẤT HÀNG'!D:D,A319,'XUẤT HÀNG'!G:G)</f>
        <v>0</v>
      </c>
      <c r="M319" s="97">
        <f>SUMIF('XUẤT HÀNG'!D:D,A319,'XUẤT HÀNG'!H:H)</f>
        <v>0</v>
      </c>
      <c r="N319" s="94">
        <f t="shared" si="53"/>
        <v>0</v>
      </c>
      <c r="O319" s="106"/>
      <c r="P319" s="107"/>
      <c r="Q319" s="109">
        <f t="shared" si="54"/>
        <v>0</v>
      </c>
      <c r="R319" s="48"/>
      <c r="S319" s="86" t="str">
        <f t="shared" si="55"/>
        <v>NOT OK</v>
      </c>
    </row>
    <row r="320" spans="1:19" s="85" customFormat="1" ht="33.75" customHeight="1" hidden="1">
      <c r="A320" s="41" t="s">
        <v>3460</v>
      </c>
      <c r="B320" s="98" t="str">
        <f>IF($A320="","",VLOOKUP($A320,'MÃ HH'!$A$1:$C$1876,2,0))</f>
        <v>TÁO BRAEBURN GOLDEN BAY 90 -18KG</v>
      </c>
      <c r="C320" s="98" t="str">
        <f>IF($A320="","",VLOOKUP($A320,'MÃ HH'!$A$1:$C$215,3,0))</f>
        <v>Thùng</v>
      </c>
      <c r="D320" s="94">
        <f>VLOOKUP(A320,'[1]TỔNG HỢP'!$A:$N,14,0)</f>
        <v>0</v>
      </c>
      <c r="E320" s="97">
        <f>SUMIF('NHẬP HÀNG'!$D:$D,A320,'NHẬP HÀNG'!$H:$H)</f>
        <v>0</v>
      </c>
      <c r="F320" s="97">
        <f>SUMIF('NHẬP HÀNG'!D:D,A320,'NHẬP HÀNG'!I:I)</f>
        <v>0</v>
      </c>
      <c r="G320" s="97">
        <f>SUMIF('NHẬP HÀNG'!D:D,A320,'NHẬP HÀNG'!J:J)</f>
        <v>0</v>
      </c>
      <c r="H320" s="97">
        <f>SUMIF('NHẬP HÀNG'!D:D,A320,'NHẬP HÀNG'!K:K)</f>
        <v>0</v>
      </c>
      <c r="I320" s="97">
        <f>SUMIF('NHẬP HÀNG'!D:D,A320,'NHẬP HÀNG'!M:M)</f>
        <v>0</v>
      </c>
      <c r="J320" s="97">
        <f>SUMIF('NHẬP HÀNG'!D:D,A320,'NHẬP HÀNG'!N:N)</f>
        <v>0</v>
      </c>
      <c r="K320" s="97">
        <f>SUMIF('NHẬP HÀNG'!D:D,A320,'NHẬP HÀNG'!L:L)</f>
        <v>0</v>
      </c>
      <c r="L320" s="97">
        <f>SUMIF('XUẤT HÀNG'!D:D,A320,'XUẤT HÀNG'!G:G)</f>
        <v>0</v>
      </c>
      <c r="M320" s="97">
        <f>SUMIF('XUẤT HÀNG'!D:D,A320,'XUẤT HÀNG'!H:H)</f>
        <v>0</v>
      </c>
      <c r="N320" s="94">
        <f t="shared" si="56" ref="N320:N347">D320+E320+F320+G320+H320+I320++J320-L320-M320+K320</f>
        <v>0</v>
      </c>
      <c r="O320" s="106"/>
      <c r="P320" s="107"/>
      <c r="Q320" s="109">
        <f t="shared" si="57" ref="Q320:Q347">+N320-O320-P320</f>
        <v>0</v>
      </c>
      <c r="R320" s="48"/>
      <c r="S320" s="86" t="str">
        <f t="shared" si="58" ref="S320:S347">IF(ABS(D320)+ABS(E320)+ABS(F320)+ABS(J320)+ABS(L320)+ABS(O320)+ABS(P320)+ABS(M320)+ABS(N320)+ABS(Q320)=0,"NOT OK","OK")</f>
        <v>NOT OK</v>
      </c>
    </row>
    <row r="321" spans="1:19" s="85" customFormat="1" ht="33.75" customHeight="1" hidden="1">
      <c r="A321" s="39" t="s">
        <v>3842</v>
      </c>
      <c r="B321" s="98" t="str">
        <f>IF($A321="","",VLOOKUP($A321,'MÃ HH'!$A$1:$C$1876,2,0))</f>
        <v xml:space="preserve">TÁO BRAEBRUN 120 - 7KG </v>
      </c>
      <c r="C321" s="98" t="e">
        <f>IF($A321="","",VLOOKUP($A321,'MÃ HH'!$A$1:$C$215,3,0))</f>
        <v>#N/A</v>
      </c>
      <c r="D321" s="94">
        <f>VLOOKUP(A321,'[1]TỔNG HỢP'!$A:$N,14,0)</f>
        <v>0</v>
      </c>
      <c r="E321" s="97">
        <f>SUMIF('NHẬP HÀNG'!$D:$D,A321,'NHẬP HÀNG'!$H:$H)</f>
        <v>0</v>
      </c>
      <c r="F321" s="97">
        <f>SUMIF('NHẬP HÀNG'!D:D,A321,'NHẬP HÀNG'!I:I)</f>
        <v>0</v>
      </c>
      <c r="G321" s="97">
        <f>SUMIF('NHẬP HÀNG'!D:D,A321,'NHẬP HÀNG'!J:J)</f>
        <v>0</v>
      </c>
      <c r="H321" s="97">
        <f>SUMIF('NHẬP HÀNG'!D:D,A321,'NHẬP HÀNG'!K:K)</f>
        <v>0</v>
      </c>
      <c r="I321" s="97">
        <f>SUMIF('NHẬP HÀNG'!D:D,A321,'NHẬP HÀNG'!M:M)</f>
        <v>0</v>
      </c>
      <c r="J321" s="97">
        <f>SUMIF('NHẬP HÀNG'!D:D,A321,'NHẬP HÀNG'!N:N)</f>
        <v>0</v>
      </c>
      <c r="K321" s="97">
        <f>SUMIF('NHẬP HÀNG'!D:D,A321,'NHẬP HÀNG'!L:L)</f>
        <v>0</v>
      </c>
      <c r="L321" s="97">
        <f>SUMIF('XUẤT HÀNG'!D:D,A321,'XUẤT HÀNG'!G:G)</f>
        <v>0</v>
      </c>
      <c r="M321" s="97">
        <f>SUMIF('XUẤT HÀNG'!D:D,A321,'XUẤT HÀNG'!H:H)</f>
        <v>0</v>
      </c>
      <c r="N321" s="94">
        <f t="shared" si="56"/>
        <v>0</v>
      </c>
      <c r="O321" s="106"/>
      <c r="P321" s="107"/>
      <c r="Q321" s="109">
        <f t="shared" si="57"/>
        <v>0</v>
      </c>
      <c r="R321" s="48"/>
      <c r="S321" s="86" t="str">
        <f t="shared" si="58"/>
        <v>NOT OK</v>
      </c>
    </row>
    <row r="322" spans="1:19" s="85" customFormat="1" ht="33.75" customHeight="1" hidden="1">
      <c r="A322" s="25" t="s">
        <v>4303</v>
      </c>
      <c r="B322" s="98" t="str">
        <f>IF($A322="","",VLOOKUP($A322,'MÃ HH'!$A$1:$C$1876,2,0))</f>
        <v>TÁO NHẬT THÙNG HỒNG - 5 KG</v>
      </c>
      <c r="C322" s="98" t="e">
        <f>IF($A322="","",VLOOKUP($A322,'MÃ HH'!$A$1:$C$215,3,0))</f>
        <v>#N/A</v>
      </c>
      <c r="D322" s="94">
        <f>VLOOKUP(A322,'[1]TỔNG HỢP'!$A:$N,14,0)</f>
        <v>49</v>
      </c>
      <c r="E322" s="97">
        <f>SUMIF('NHẬP HÀNG'!$D:$D,A322,'NHẬP HÀNG'!$H:$H)</f>
        <v>38</v>
      </c>
      <c r="F322" s="97">
        <f>SUMIF('NHẬP HÀNG'!D:D,A322,'NHẬP HÀNG'!I:I)</f>
        <v>0</v>
      </c>
      <c r="G322" s="97">
        <f>SUMIF('NHẬP HÀNG'!D:D,A322,'NHẬP HÀNG'!J:J)</f>
        <v>0</v>
      </c>
      <c r="H322" s="97">
        <f>SUMIF('NHẬP HÀNG'!D:D,A322,'NHẬP HÀNG'!K:K)</f>
        <v>0</v>
      </c>
      <c r="I322" s="97">
        <f>SUMIF('NHẬP HÀNG'!D:D,A322,'NHẬP HÀNG'!M:M)</f>
        <v>0</v>
      </c>
      <c r="J322" s="97">
        <f>SUMIF('NHẬP HÀNG'!D:D,A322,'NHẬP HÀNG'!N:N)</f>
        <v>0</v>
      </c>
      <c r="K322" s="97">
        <f>SUMIF('NHẬP HÀNG'!D:D,A322,'NHẬP HÀNG'!L:L)</f>
        <v>0</v>
      </c>
      <c r="L322" s="97">
        <f>SUMIF('XUẤT HÀNG'!D:D,A322,'XUẤT HÀNG'!G:G)</f>
        <v>38</v>
      </c>
      <c r="M322" s="97">
        <f>SUMIF('XUẤT HÀNG'!D:D,A322,'XUẤT HÀNG'!H:H)</f>
        <v>0</v>
      </c>
      <c r="N322" s="94">
        <f t="shared" si="56"/>
        <v>49</v>
      </c>
      <c r="O322" s="106">
        <f>7+9+5+2+26</f>
        <v>49</v>
      </c>
      <c r="P322" s="107"/>
      <c r="Q322" s="125">
        <f t="shared" si="57"/>
        <v>0</v>
      </c>
      <c r="R322" s="126" t="s">
        <v>4800</v>
      </c>
      <c r="S322" s="86" t="str">
        <f t="shared" si="58"/>
        <v>OK</v>
      </c>
    </row>
    <row r="323" spans="1:19" s="85" customFormat="1" ht="33.75" customHeight="1" hidden="1">
      <c r="A323" s="25" t="s">
        <v>4243</v>
      </c>
      <c r="B323" s="98" t="str">
        <f>IF($A323="","",VLOOKUP($A323,'MÃ HH'!$A$1:$C$1876,2,0))</f>
        <v>TÁO CHERRY WOW - 5KG</v>
      </c>
      <c r="C323" s="98" t="e">
        <f>IF($A323="","",VLOOKUP($A323,'MÃ HH'!$A$1:$C$215,3,0))</f>
        <v>#N/A</v>
      </c>
      <c r="D323" s="94">
        <f>VLOOKUP(A323,'[1]TỔNG HỢP'!$A:$N,14,0)</f>
        <v>0</v>
      </c>
      <c r="E323" s="97">
        <f>SUMIF('NHẬP HÀNG'!$D:$D,A323,'NHẬP HÀNG'!$H:$H)</f>
        <v>0</v>
      </c>
      <c r="F323" s="97">
        <f>SUMIF('NHẬP HÀNG'!D:D,A323,'NHẬP HÀNG'!I:I)</f>
        <v>0</v>
      </c>
      <c r="G323" s="97">
        <f>SUMIF('NHẬP HÀNG'!D:D,A323,'NHẬP HÀNG'!J:J)</f>
        <v>0</v>
      </c>
      <c r="H323" s="97">
        <f>SUMIF('NHẬP HÀNG'!D:D,A323,'NHẬP HÀNG'!K:K)</f>
        <v>0</v>
      </c>
      <c r="I323" s="97">
        <f>SUMIF('NHẬP HÀNG'!D:D,A323,'NHẬP HÀNG'!M:M)</f>
        <v>0</v>
      </c>
      <c r="J323" s="97">
        <f>SUMIF('NHẬP HÀNG'!D:D,A323,'NHẬP HÀNG'!N:N)</f>
        <v>0</v>
      </c>
      <c r="K323" s="97">
        <f>SUMIF('NHẬP HÀNG'!D:D,A323,'NHẬP HÀNG'!L:L)</f>
        <v>0</v>
      </c>
      <c r="L323" s="97">
        <f>SUMIF('XUẤT HÀNG'!D:D,A323,'XUẤT HÀNG'!G:G)</f>
        <v>0</v>
      </c>
      <c r="M323" s="97">
        <f>SUMIF('XUẤT HÀNG'!D:D,A323,'XUẤT HÀNG'!H:H)</f>
        <v>0</v>
      </c>
      <c r="N323" s="94">
        <f t="shared" si="56"/>
        <v>0</v>
      </c>
      <c r="O323" s="106"/>
      <c r="P323" s="107"/>
      <c r="Q323" s="109">
        <f t="shared" si="57"/>
        <v>0</v>
      </c>
      <c r="R323" s="48"/>
      <c r="S323" s="86" t="str">
        <f t="shared" si="58"/>
        <v>NOT OK</v>
      </c>
    </row>
    <row r="324" spans="1:19" s="85" customFormat="1" ht="33.75" customHeight="1" hidden="1">
      <c r="A324" s="25" t="s">
        <v>4309</v>
      </c>
      <c r="B324" s="98" t="str">
        <f>IF($A324="","",VLOOKUP($A324,'MÃ HH'!$A$1:$C$1876,2,0))</f>
        <v>TÁO CHERY THÙNG HỒNG - 5KG</v>
      </c>
      <c r="C324" s="98" t="e">
        <f>IF($A324="","",VLOOKUP($A324,'MÃ HH'!$A$1:$C$215,3,0))</f>
        <v>#N/A</v>
      </c>
      <c r="D324" s="94">
        <f>VLOOKUP(A324,'[1]TỔNG HỢP'!$A:$N,14,0)</f>
        <v>10</v>
      </c>
      <c r="E324" s="97">
        <f>SUMIF('NHẬP HÀNG'!$D:$D,A324,'NHẬP HÀNG'!$H:$H)</f>
        <v>0</v>
      </c>
      <c r="F324" s="97">
        <f>SUMIF('NHẬP HÀNG'!D:D,A324,'NHẬP HÀNG'!I:I)</f>
        <v>0</v>
      </c>
      <c r="G324" s="97">
        <f>SUMIF('NHẬP HÀNG'!D:D,A324,'NHẬP HÀNG'!J:J)</f>
        <v>0</v>
      </c>
      <c r="H324" s="97">
        <f>SUMIF('NHẬP HÀNG'!D:D,A324,'NHẬP HÀNG'!K:K)</f>
        <v>0</v>
      </c>
      <c r="I324" s="97">
        <f>SUMIF('NHẬP HÀNG'!D:D,A324,'NHẬP HÀNG'!M:M)</f>
        <v>0</v>
      </c>
      <c r="J324" s="97">
        <f>SUMIF('NHẬP HÀNG'!D:D,A324,'NHẬP HÀNG'!N:N)</f>
        <v>0</v>
      </c>
      <c r="K324" s="97">
        <f>SUMIF('NHẬP HÀNG'!D:D,A324,'NHẬP HÀNG'!L:L)</f>
        <v>0</v>
      </c>
      <c r="L324" s="97">
        <f>SUMIF('XUẤT HÀNG'!D:D,A324,'XUẤT HÀNG'!G:G)</f>
        <v>0</v>
      </c>
      <c r="M324" s="97">
        <f>SUMIF('XUẤT HÀNG'!D:D,A324,'XUẤT HÀNG'!H:H)</f>
        <v>0</v>
      </c>
      <c r="N324" s="94">
        <f t="shared" si="56"/>
        <v>10</v>
      </c>
      <c r="O324" s="106">
        <v>10</v>
      </c>
      <c r="P324" s="107"/>
      <c r="Q324" s="109">
        <f t="shared" si="57"/>
        <v>0</v>
      </c>
      <c r="R324" s="48"/>
      <c r="S324" s="86" t="str">
        <f t="shared" si="58"/>
        <v>OK</v>
      </c>
    </row>
    <row r="325" spans="1:19" s="85" customFormat="1" ht="33.75" customHeight="1" hidden="1">
      <c r="A325" s="39" t="s">
        <v>3946</v>
      </c>
      <c r="B325" s="98" t="str">
        <f>IF($A325="","",VLOOKUP($A325,'MÃ HH'!$A$1:$C$1876,2,0))</f>
        <v>TÁO CHEERY ĐÀI LOAN 4 KG/ 8 HỘP</v>
      </c>
      <c r="C325" s="98" t="e">
        <f>IF($A325="","",VLOOKUP($A325,'MÃ HH'!$A$1:$C$215,3,0))</f>
        <v>#N/A</v>
      </c>
      <c r="D325" s="94">
        <f>VLOOKUP(A325,'[1]TỔNG HỢP'!$A:$N,14,0)</f>
        <v>0</v>
      </c>
      <c r="E325" s="97">
        <f>SUMIF('NHẬP HÀNG'!$D:$D,A325,'NHẬP HÀNG'!$H:$H)</f>
        <v>0</v>
      </c>
      <c r="F325" s="97">
        <f>SUMIF('NHẬP HÀNG'!D:D,A325,'NHẬP HÀNG'!I:I)</f>
        <v>0</v>
      </c>
      <c r="G325" s="97">
        <f>SUMIF('NHẬP HÀNG'!D:D,A325,'NHẬP HÀNG'!J:J)</f>
        <v>0</v>
      </c>
      <c r="H325" s="97">
        <f>SUMIF('NHẬP HÀNG'!D:D,A325,'NHẬP HÀNG'!K:K)</f>
        <v>0</v>
      </c>
      <c r="I325" s="97">
        <f>SUMIF('NHẬP HÀNG'!D:D,A325,'NHẬP HÀNG'!M:M)</f>
        <v>0</v>
      </c>
      <c r="J325" s="97">
        <f>SUMIF('NHẬP HÀNG'!D:D,A325,'NHẬP HÀNG'!N:N)</f>
        <v>0</v>
      </c>
      <c r="K325" s="97">
        <f>SUMIF('NHẬP HÀNG'!D:D,A325,'NHẬP HÀNG'!L:L)</f>
        <v>0</v>
      </c>
      <c r="L325" s="97">
        <f>SUMIF('XUẤT HÀNG'!D:D,A325,'XUẤT HÀNG'!G:G)</f>
        <v>0</v>
      </c>
      <c r="M325" s="97">
        <f>SUMIF('XUẤT HÀNG'!D:D,A325,'XUẤT HÀNG'!H:H)</f>
        <v>0</v>
      </c>
      <c r="N325" s="94">
        <f t="shared" si="56"/>
        <v>0</v>
      </c>
      <c r="O325" s="106"/>
      <c r="P325" s="107"/>
      <c r="Q325" s="109">
        <f t="shared" si="57"/>
        <v>0</v>
      </c>
      <c r="R325" s="48"/>
      <c r="S325" s="86" t="str">
        <f t="shared" si="58"/>
        <v>NOT OK</v>
      </c>
    </row>
    <row r="326" spans="1:19" s="85" customFormat="1" ht="33.75" customHeight="1" hidden="1">
      <c r="A326" s="25" t="s">
        <v>4378</v>
      </c>
      <c r="B326" s="98" t="str">
        <f>IF($A326="","",VLOOKUP($A326,'MÃ HH'!$A$1:$C$1876,2,0))</f>
        <v>TÁO KINSEI NHẬT 028</v>
      </c>
      <c r="C326" s="98" t="e">
        <f>IF($A326="","",VLOOKUP($A326,'MÃ HH'!$A$1:$C$215,3,0))</f>
        <v>#N/A</v>
      </c>
      <c r="D326" s="94">
        <f>VLOOKUP(A326,'[1]TỔNG HỢP'!$A:$N,14,0)</f>
        <v>0</v>
      </c>
      <c r="E326" s="97">
        <f>SUMIF('NHẬP HÀNG'!$D:$D,A326,'NHẬP HÀNG'!$H:$H)</f>
        <v>0</v>
      </c>
      <c r="F326" s="97">
        <f>SUMIF('NHẬP HÀNG'!D:D,A326,'NHẬP HÀNG'!I:I)</f>
        <v>0</v>
      </c>
      <c r="G326" s="97">
        <f>SUMIF('NHẬP HÀNG'!D:D,A326,'NHẬP HÀNG'!J:J)</f>
        <v>0</v>
      </c>
      <c r="H326" s="97">
        <f>SUMIF('NHẬP HÀNG'!D:D,A326,'NHẬP HÀNG'!K:K)</f>
        <v>0</v>
      </c>
      <c r="I326" s="97">
        <f>SUMIF('NHẬP HÀNG'!D:D,A326,'NHẬP HÀNG'!M:M)</f>
        <v>0</v>
      </c>
      <c r="J326" s="97">
        <f>SUMIF('NHẬP HÀNG'!D:D,A326,'NHẬP HÀNG'!N:N)</f>
        <v>0</v>
      </c>
      <c r="K326" s="97">
        <f>SUMIF('NHẬP HÀNG'!D:D,A326,'NHẬP HÀNG'!L:L)</f>
        <v>0</v>
      </c>
      <c r="L326" s="97">
        <f>SUMIF('XUẤT HÀNG'!D:D,A326,'XUẤT HÀNG'!G:G)</f>
        <v>0</v>
      </c>
      <c r="M326" s="97">
        <f>SUMIF('XUẤT HÀNG'!D:D,A326,'XUẤT HÀNG'!H:H)</f>
        <v>0</v>
      </c>
      <c r="N326" s="94">
        <f t="shared" si="56"/>
        <v>0</v>
      </c>
      <c r="O326" s="106"/>
      <c r="P326" s="107"/>
      <c r="Q326" s="109">
        <f t="shared" si="57"/>
        <v>0</v>
      </c>
      <c r="R326" s="48"/>
      <c r="S326" s="86" t="str">
        <f t="shared" si="58"/>
        <v>NOT OK</v>
      </c>
    </row>
    <row r="327" spans="1:19" s="85" customFormat="1" ht="33.75" customHeight="1" hidden="1">
      <c r="A327" s="25" t="s">
        <v>4380</v>
      </c>
      <c r="B327" s="98" t="str">
        <f>IF($A327="","",VLOOKUP($A327,'MÃ HH'!$A$1:$C$1876,2,0))</f>
        <v>TÁO MUTSU NHẬT 036</v>
      </c>
      <c r="C327" s="98" t="e">
        <f>IF($A327="","",VLOOKUP($A327,'MÃ HH'!$A$1:$C$215,3,0))</f>
        <v>#N/A</v>
      </c>
      <c r="D327" s="94">
        <f>VLOOKUP(A327,'[1]TỔNG HỢP'!$A:$N,14,0)</f>
        <v>0</v>
      </c>
      <c r="E327" s="97">
        <f>SUMIF('NHẬP HÀNG'!$D:$D,A327,'NHẬP HÀNG'!$H:$H)</f>
        <v>0</v>
      </c>
      <c r="F327" s="97">
        <f>SUMIF('NHẬP HÀNG'!D:D,A327,'NHẬP HÀNG'!I:I)</f>
        <v>0</v>
      </c>
      <c r="G327" s="97">
        <f>SUMIF('NHẬP HÀNG'!D:D,A327,'NHẬP HÀNG'!J:J)</f>
        <v>0</v>
      </c>
      <c r="H327" s="97">
        <f>SUMIF('NHẬP HÀNG'!D:D,A327,'NHẬP HÀNG'!K:K)</f>
        <v>0</v>
      </c>
      <c r="I327" s="97">
        <f>SUMIF('NHẬP HÀNG'!D:D,A327,'NHẬP HÀNG'!M:M)</f>
        <v>0</v>
      </c>
      <c r="J327" s="97">
        <f>SUMIF('NHẬP HÀNG'!D:D,A327,'NHẬP HÀNG'!N:N)</f>
        <v>0</v>
      </c>
      <c r="K327" s="97">
        <f>SUMIF('NHẬP HÀNG'!D:D,A327,'NHẬP HÀNG'!L:L)</f>
        <v>0</v>
      </c>
      <c r="L327" s="97">
        <f>SUMIF('XUẤT HÀNG'!D:D,A327,'XUẤT HÀNG'!G:G)</f>
        <v>0</v>
      </c>
      <c r="M327" s="97">
        <f>SUMIF('XUẤT HÀNG'!D:D,A327,'XUẤT HÀNG'!H:H)</f>
        <v>0</v>
      </c>
      <c r="N327" s="94">
        <f t="shared" si="56"/>
        <v>0</v>
      </c>
      <c r="O327" s="106"/>
      <c r="P327" s="107"/>
      <c r="Q327" s="109">
        <f t="shared" si="57"/>
        <v>0</v>
      </c>
      <c r="R327" s="48"/>
      <c r="S327" s="86" t="str">
        <f t="shared" si="58"/>
        <v>NOT OK</v>
      </c>
    </row>
    <row r="328" spans="1:19" s="85" customFormat="1" ht="33.75" customHeight="1" hidden="1">
      <c r="A328" s="41" t="s">
        <v>3462</v>
      </c>
      <c r="B328" s="98" t="str">
        <f>IF($A328="","",VLOOKUP($A328,'MÃ HH'!$A$1:$C$215,2,0))</f>
        <v>TÁO DAZZLE SIZE 80 - 18KG</v>
      </c>
      <c r="C328" s="98" t="str">
        <f>IF($A328="","",VLOOKUP($A328,'MÃ HH'!$A$1:$C$215,3,0))</f>
        <v>Thùng</v>
      </c>
      <c r="D328" s="94">
        <f>VLOOKUP(A328,'[1]TỔNG HỢP'!$A:$N,14,0)</f>
        <v>0</v>
      </c>
      <c r="E328" s="97">
        <f>SUMIF('NHẬP HÀNG'!$D:$D,A328,'NHẬP HÀNG'!$H:$H)</f>
        <v>0</v>
      </c>
      <c r="F328" s="97">
        <f>SUMIF('NHẬP HÀNG'!D:D,A328,'NHẬP HÀNG'!I:I)</f>
        <v>0</v>
      </c>
      <c r="G328" s="97">
        <f>SUMIF('NHẬP HÀNG'!D:D,A328,'NHẬP HÀNG'!J:J)</f>
        <v>0</v>
      </c>
      <c r="H328" s="97">
        <f>SUMIF('NHẬP HÀNG'!D:D,A328,'NHẬP HÀNG'!K:K)</f>
        <v>0</v>
      </c>
      <c r="I328" s="97">
        <f>SUMIF('NHẬP HÀNG'!D:D,A328,'NHẬP HÀNG'!M:M)</f>
        <v>0</v>
      </c>
      <c r="J328" s="97">
        <f>SUMIF('NHẬP HÀNG'!D:D,A328,'NHẬP HÀNG'!N:N)</f>
        <v>0</v>
      </c>
      <c r="K328" s="97">
        <f>SUMIF('NHẬP HÀNG'!D:D,A328,'NHẬP HÀNG'!L:L)</f>
        <v>0</v>
      </c>
      <c r="L328" s="97">
        <f>SUMIF('XUẤT HÀNG'!D:D,A328,'XUẤT HÀNG'!G:G)</f>
        <v>0</v>
      </c>
      <c r="M328" s="97">
        <f>SUMIF('XUẤT HÀNG'!D:D,A328,'XUẤT HÀNG'!H:H)</f>
        <v>0</v>
      </c>
      <c r="N328" s="94">
        <f t="shared" si="56"/>
        <v>0</v>
      </c>
      <c r="O328" s="106"/>
      <c r="P328" s="107"/>
      <c r="Q328" s="109">
        <f t="shared" si="57"/>
        <v>0</v>
      </c>
      <c r="R328" s="48"/>
      <c r="S328" s="86" t="str">
        <f t="shared" si="58"/>
        <v>NOT OK</v>
      </c>
    </row>
    <row r="329" spans="1:19" s="85" customFormat="1" ht="33.75" customHeight="1" hidden="1">
      <c r="A329" s="41" t="s">
        <v>3651</v>
      </c>
      <c r="B329" s="98" t="str">
        <f>IF($A329="","",VLOOKUP($A329,'MÃ HH'!$A$1:$C$215,2,0))</f>
        <v>TÁO DAZZLE SIZE 110 - 18KG</v>
      </c>
      <c r="C329" s="98" t="str">
        <f>IF($A329="","",VLOOKUP($A329,'MÃ HH'!$A$1:$C$215,3,0))</f>
        <v>Thùng</v>
      </c>
      <c r="D329" s="94">
        <f>VLOOKUP(A329,'[1]TỔNG HỢP'!$A:$N,14,0)</f>
        <v>0</v>
      </c>
      <c r="E329" s="97">
        <f>SUMIF('NHẬP HÀNG'!$D:$D,A329,'NHẬP HÀNG'!$H:$H)</f>
        <v>0</v>
      </c>
      <c r="F329" s="97">
        <f>SUMIF('NHẬP HÀNG'!D:D,A329,'NHẬP HÀNG'!I:I)</f>
        <v>0</v>
      </c>
      <c r="G329" s="97">
        <f>SUMIF('NHẬP HÀNG'!D:D,A329,'NHẬP HÀNG'!J:J)</f>
        <v>0</v>
      </c>
      <c r="H329" s="97">
        <f>SUMIF('NHẬP HÀNG'!D:D,A329,'NHẬP HÀNG'!K:K)</f>
        <v>0</v>
      </c>
      <c r="I329" s="97">
        <f>SUMIF('NHẬP HÀNG'!D:D,A329,'NHẬP HÀNG'!M:M)</f>
        <v>0</v>
      </c>
      <c r="J329" s="97">
        <f>SUMIF('NHẬP HÀNG'!D:D,A329,'NHẬP HÀNG'!N:N)</f>
        <v>0</v>
      </c>
      <c r="K329" s="97">
        <f>SUMIF('NHẬP HÀNG'!D:D,A329,'NHẬP HÀNG'!L:L)</f>
        <v>0</v>
      </c>
      <c r="L329" s="97">
        <f>SUMIF('XUẤT HÀNG'!D:D,A329,'XUẤT HÀNG'!G:G)</f>
        <v>0</v>
      </c>
      <c r="M329" s="97">
        <f>SUMIF('XUẤT HÀNG'!D:D,A329,'XUẤT HÀNG'!H:H)</f>
        <v>0</v>
      </c>
      <c r="N329" s="94">
        <f t="shared" si="56"/>
        <v>0</v>
      </c>
      <c r="O329" s="106"/>
      <c r="P329" s="107"/>
      <c r="Q329" s="109">
        <f t="shared" si="57"/>
        <v>0</v>
      </c>
      <c r="R329" s="48"/>
      <c r="S329" s="86" t="str">
        <f t="shared" si="58"/>
        <v>NOT OK</v>
      </c>
    </row>
    <row r="330" spans="1:19" s="85" customFormat="1" ht="33.75" customHeight="1" hidden="1">
      <c r="A330" s="41" t="s">
        <v>3464</v>
      </c>
      <c r="B330" s="98" t="str">
        <f>IF($A330="","",VLOOKUP($A330,'MÃ HH'!$A$1:$C$215,2,0))</f>
        <v>TÁO DAZZLE SIZE 110 - 18KG</v>
      </c>
      <c r="C330" s="98" t="str">
        <f>IF($A330="","",VLOOKUP($A330,'MÃ HH'!$A$1:$C$215,3,0))</f>
        <v>Thùng</v>
      </c>
      <c r="D330" s="94">
        <f>VLOOKUP(A330,'[1]TỔNG HỢP'!$A:$N,14,0)</f>
        <v>0</v>
      </c>
      <c r="E330" s="97">
        <f>SUMIF('NHẬP HÀNG'!$D:$D,A330,'NHẬP HÀNG'!$H:$H)</f>
        <v>0</v>
      </c>
      <c r="F330" s="97">
        <f>SUMIF('NHẬP HÀNG'!D:D,A330,'NHẬP HÀNG'!I:I)</f>
        <v>0</v>
      </c>
      <c r="G330" s="97">
        <f>SUMIF('NHẬP HÀNG'!D:D,A330,'NHẬP HÀNG'!J:J)</f>
        <v>0</v>
      </c>
      <c r="H330" s="97">
        <f>SUMIF('NHẬP HÀNG'!D:D,A330,'NHẬP HÀNG'!K:K)</f>
        <v>0</v>
      </c>
      <c r="I330" s="97">
        <f>SUMIF('NHẬP HÀNG'!D:D,A330,'NHẬP HÀNG'!M:M)</f>
        <v>0</v>
      </c>
      <c r="J330" s="97">
        <f>SUMIF('NHẬP HÀNG'!D:D,A330,'NHẬP HÀNG'!N:N)</f>
        <v>0</v>
      </c>
      <c r="K330" s="97">
        <f>SUMIF('NHẬP HÀNG'!D:D,A330,'NHẬP HÀNG'!L:L)</f>
        <v>0</v>
      </c>
      <c r="L330" s="97">
        <f>SUMIF('XUẤT HÀNG'!D:D,A330,'XUẤT HÀNG'!G:G)</f>
        <v>0</v>
      </c>
      <c r="M330" s="97">
        <f>SUMIF('XUẤT HÀNG'!D:D,A330,'XUẤT HÀNG'!H:H)</f>
        <v>0</v>
      </c>
      <c r="N330" s="94">
        <f t="shared" si="56"/>
        <v>0</v>
      </c>
      <c r="O330" s="106"/>
      <c r="P330" s="107"/>
      <c r="Q330" s="109">
        <f t="shared" si="57"/>
        <v>0</v>
      </c>
      <c r="R330" s="48"/>
      <c r="S330" s="86" t="str">
        <f t="shared" si="58"/>
        <v>NOT OK</v>
      </c>
    </row>
    <row r="331" spans="1:19" s="85" customFormat="1" ht="33.75" customHeight="1" hidden="1">
      <c r="A331" s="41" t="s">
        <v>3466</v>
      </c>
      <c r="B331" s="98" t="str">
        <f>IF($A331="","",VLOOKUP($A331,'MÃ HH'!$A$1:$C$215,2,0))</f>
        <v>TÁO DAZZLE SIZE 120 - 18KG</v>
      </c>
      <c r="C331" s="98" t="str">
        <f>IF($A331="","",VLOOKUP($A331,'MÃ HH'!$A$1:$C$215,3,0))</f>
        <v>Thùng</v>
      </c>
      <c r="D331" s="94">
        <f>VLOOKUP(A331,'[1]TỔNG HỢP'!$A:$N,14,0)</f>
        <v>0</v>
      </c>
      <c r="E331" s="97">
        <f>SUMIF('NHẬP HÀNG'!$D:$D,A331,'NHẬP HÀNG'!$H:$H)</f>
        <v>0</v>
      </c>
      <c r="F331" s="97">
        <f>SUMIF('NHẬP HÀNG'!D:D,A331,'NHẬP HÀNG'!I:I)</f>
        <v>0</v>
      </c>
      <c r="G331" s="97">
        <f>SUMIF('NHẬP HÀNG'!D:D,A331,'NHẬP HÀNG'!J:J)</f>
        <v>0</v>
      </c>
      <c r="H331" s="97">
        <f>SUMIF('NHẬP HÀNG'!D:D,A331,'NHẬP HÀNG'!K:K)</f>
        <v>0</v>
      </c>
      <c r="I331" s="97">
        <f>SUMIF('NHẬP HÀNG'!D:D,A331,'NHẬP HÀNG'!M:M)</f>
        <v>0</v>
      </c>
      <c r="J331" s="97">
        <f>SUMIF('NHẬP HÀNG'!D:D,A331,'NHẬP HÀNG'!N:N)</f>
        <v>0</v>
      </c>
      <c r="K331" s="97">
        <f>SUMIF('NHẬP HÀNG'!D:D,A331,'NHẬP HÀNG'!L:L)</f>
        <v>0</v>
      </c>
      <c r="L331" s="97">
        <f>SUMIF('XUẤT HÀNG'!D:D,A331,'XUẤT HÀNG'!G:G)</f>
        <v>0</v>
      </c>
      <c r="M331" s="97">
        <f>SUMIF('XUẤT HÀNG'!D:D,A331,'XUẤT HÀNG'!H:H)</f>
        <v>0</v>
      </c>
      <c r="N331" s="94">
        <f t="shared" si="56"/>
        <v>0</v>
      </c>
      <c r="O331" s="106"/>
      <c r="P331" s="107"/>
      <c r="Q331" s="109">
        <f t="shared" si="57"/>
        <v>0</v>
      </c>
      <c r="R331" s="48"/>
      <c r="S331" s="86" t="str">
        <f t="shared" si="58"/>
        <v>NOT OK</v>
      </c>
    </row>
    <row r="332" spans="1:19" s="85" customFormat="1" ht="34.9" customHeight="1" hidden="1">
      <c r="A332" s="41" t="s">
        <v>3468</v>
      </c>
      <c r="B332" s="98" t="str">
        <f>IF($A332="","",VLOOKUP($A332,'MÃ HH'!$A$1:$C$1876,2,0))</f>
        <v>TÁO ENVY NZ 100 AG- 18KG</v>
      </c>
      <c r="C332" s="98" t="str">
        <f>IF($A332="","",VLOOKUP($A332,'MÃ HH'!$A$1:$C$215,3,0))</f>
        <v>Thùng</v>
      </c>
      <c r="D332" s="94">
        <f>VLOOKUP(A332,'[1]TỔNG HỢP'!$A:$N,14,0)</f>
        <v>0</v>
      </c>
      <c r="E332" s="97">
        <f>SUMIF('NHẬP HÀNG'!$D:$D,A332,'NHẬP HÀNG'!$H:$H)</f>
        <v>0</v>
      </c>
      <c r="F332" s="97">
        <f>SUMIF('NHẬP HÀNG'!D:D,A332,'NHẬP HÀNG'!I:I)</f>
        <v>0</v>
      </c>
      <c r="G332" s="97">
        <f>SUMIF('NHẬP HÀNG'!D:D,A332,'NHẬP HÀNG'!J:J)</f>
        <v>0</v>
      </c>
      <c r="H332" s="97">
        <f>SUMIF('NHẬP HÀNG'!D:D,A332,'NHẬP HÀNG'!K:K)</f>
        <v>0</v>
      </c>
      <c r="I332" s="97">
        <f>SUMIF('NHẬP HÀNG'!D:D,A332,'NHẬP HÀNG'!M:M)</f>
        <v>0</v>
      </c>
      <c r="J332" s="97">
        <f>SUMIF('NHẬP HÀNG'!D:D,A332,'NHẬP HÀNG'!N:N)</f>
        <v>0</v>
      </c>
      <c r="K332" s="97">
        <f>SUMIF('NHẬP HÀNG'!D:D,A332,'NHẬP HÀNG'!L:L)</f>
        <v>0</v>
      </c>
      <c r="L332" s="97">
        <f>SUMIF('XUẤT HÀNG'!D:D,A332,'XUẤT HÀNG'!G:G)</f>
        <v>0</v>
      </c>
      <c r="M332" s="97">
        <f>SUMIF('XUẤT HÀNG'!D:D,A332,'XUẤT HÀNG'!H:H)</f>
        <v>0</v>
      </c>
      <c r="N332" s="94">
        <f t="shared" si="56"/>
        <v>0</v>
      </c>
      <c r="O332" s="106"/>
      <c r="P332" s="107"/>
      <c r="Q332" s="115">
        <f t="shared" si="57"/>
        <v>0</v>
      </c>
      <c r="R332" s="116" t="s">
        <v>4801</v>
      </c>
      <c r="S332" s="86" t="str">
        <f t="shared" si="58"/>
        <v>NOT OK</v>
      </c>
    </row>
    <row r="333" spans="1:19" s="85" customFormat="1" ht="33.75" customHeight="1" hidden="1">
      <c r="A333" s="41" t="s">
        <v>3470</v>
      </c>
      <c r="B333" s="98" t="str">
        <f>IF($A333="","",VLOOKUP($A333,'MÃ HH'!$A$1:$C$1876,2,0))</f>
        <v>TÁO ENVY NZ 24 HG - 10KG</v>
      </c>
      <c r="C333" s="98" t="str">
        <f>IF($A333="","",VLOOKUP($A333,'MÃ HH'!$A$1:$C$215,3,0))</f>
        <v>Thùng</v>
      </c>
      <c r="D333" s="94">
        <f>VLOOKUP(A333,'[1]TỔNG HỢP'!$A:$N,14,0)</f>
        <v>0</v>
      </c>
      <c r="E333" s="97">
        <f>SUMIF('NHẬP HÀNG'!$D:$D,A333,'NHẬP HÀNG'!$H:$H)</f>
        <v>0</v>
      </c>
      <c r="F333" s="97">
        <f>SUMIF('NHẬP HÀNG'!D:D,A333,'NHẬP HÀNG'!I:I)</f>
        <v>0</v>
      </c>
      <c r="G333" s="97">
        <f>SUMIF('NHẬP HÀNG'!D:D,A333,'NHẬP HÀNG'!J:J)</f>
        <v>0</v>
      </c>
      <c r="H333" s="97">
        <f>SUMIF('NHẬP HÀNG'!D:D,A333,'NHẬP HÀNG'!K:K)</f>
        <v>0</v>
      </c>
      <c r="I333" s="97">
        <f>SUMIF('NHẬP HÀNG'!D:D,A333,'NHẬP HÀNG'!M:M)</f>
        <v>0</v>
      </c>
      <c r="J333" s="97">
        <f>SUMIF('NHẬP HÀNG'!D:D,A333,'NHẬP HÀNG'!N:N)</f>
        <v>0</v>
      </c>
      <c r="K333" s="97">
        <f>SUMIF('NHẬP HÀNG'!D:D,A333,'NHẬP HÀNG'!L:L)</f>
        <v>0</v>
      </c>
      <c r="L333" s="97">
        <f>SUMIF('XUẤT HÀNG'!D:D,A333,'XUẤT HÀNG'!G:G)</f>
        <v>0</v>
      </c>
      <c r="M333" s="97">
        <f>SUMIF('XUẤT HÀNG'!D:D,A333,'XUẤT HÀNG'!H:H)</f>
        <v>0</v>
      </c>
      <c r="N333" s="94">
        <f t="shared" si="56"/>
        <v>0</v>
      </c>
      <c r="O333" s="106"/>
      <c r="P333" s="107"/>
      <c r="Q333" s="109">
        <f t="shared" si="57"/>
        <v>0</v>
      </c>
      <c r="R333" s="48"/>
      <c r="S333" s="86" t="str">
        <f t="shared" si="58"/>
        <v>NOT OK</v>
      </c>
    </row>
    <row r="334" spans="1:19" s="85" customFormat="1" ht="33.75" customHeight="1" hidden="1">
      <c r="A334" s="41" t="s">
        <v>4231</v>
      </c>
      <c r="B334" s="98" t="str">
        <f>IF($A334="","",VLOOKUP($A334,'MÃ HH'!$A$1:$C$1876,2,0))</f>
        <v>TÁO ENVY NZ 28 HG - 9KG</v>
      </c>
      <c r="C334" s="98" t="e">
        <f>IF($A334="","",VLOOKUP($A334,'MÃ HH'!$A$1:$C$215,3,0))</f>
        <v>#N/A</v>
      </c>
      <c r="D334" s="94">
        <f>VLOOKUP(A334,'[1]TỔNG HỢP'!$A:$N,14,0)</f>
        <v>0</v>
      </c>
      <c r="E334" s="97">
        <f>SUMIF('NHẬP HÀNG'!$D:$D,A334,'NHẬP HÀNG'!$H:$H)</f>
        <v>0</v>
      </c>
      <c r="F334" s="97">
        <f>SUMIF('NHẬP HÀNG'!D:D,A334,'NHẬP HÀNG'!I:I)</f>
        <v>0</v>
      </c>
      <c r="G334" s="97">
        <f>SUMIF('NHẬP HÀNG'!D:D,A334,'NHẬP HÀNG'!J:J)</f>
        <v>0</v>
      </c>
      <c r="H334" s="97">
        <f>SUMIF('NHẬP HÀNG'!D:D,A334,'NHẬP HÀNG'!K:K)</f>
        <v>0</v>
      </c>
      <c r="I334" s="97">
        <f>SUMIF('NHẬP HÀNG'!D:D,A334,'NHẬP HÀNG'!M:M)</f>
        <v>0</v>
      </c>
      <c r="J334" s="97">
        <f>SUMIF('NHẬP HÀNG'!D:D,A334,'NHẬP HÀNG'!N:N)</f>
        <v>0</v>
      </c>
      <c r="K334" s="97">
        <f>SUMIF('NHẬP HÀNG'!D:D,A334,'NHẬP HÀNG'!L:L)</f>
        <v>0</v>
      </c>
      <c r="L334" s="97">
        <f>SUMIF('XUẤT HÀNG'!D:D,A334,'XUẤT HÀNG'!G:G)</f>
        <v>0</v>
      </c>
      <c r="M334" s="97">
        <f>SUMIF('XUẤT HÀNG'!D:D,A334,'XUẤT HÀNG'!H:H)</f>
        <v>0</v>
      </c>
      <c r="N334" s="94">
        <f t="shared" si="56"/>
        <v>0</v>
      </c>
      <c r="O334" s="106"/>
      <c r="P334" s="107"/>
      <c r="Q334" s="109">
        <f t="shared" si="57"/>
        <v>0</v>
      </c>
      <c r="R334" s="48"/>
      <c r="S334" s="86" t="str">
        <f t="shared" si="58"/>
        <v>NOT OK</v>
      </c>
    </row>
    <row r="335" spans="1:19" s="85" customFormat="1" ht="33.75" customHeight="1" hidden="1">
      <c r="A335" s="41" t="s">
        <v>3472</v>
      </c>
      <c r="B335" s="98" t="str">
        <f>IF($A335="","",VLOOKUP($A335,'MÃ HH'!$A$1:$C$1876,2,0))</f>
        <v>TÁO ENVY NZ 35 HG - 10KG</v>
      </c>
      <c r="C335" s="98" t="str">
        <f>IF($A335="","",VLOOKUP($A335,'MÃ HH'!$A$1:$C$215,3,0))</f>
        <v>Thùng</v>
      </c>
      <c r="D335" s="94">
        <f>VLOOKUP(A335,'[1]TỔNG HỢP'!$A:$N,14,0)</f>
        <v>0</v>
      </c>
      <c r="E335" s="97">
        <f>SUMIF('NHẬP HÀNG'!$D:$D,A335,'NHẬP HÀNG'!$H:$H)</f>
        <v>0</v>
      </c>
      <c r="F335" s="97">
        <f>SUMIF('NHẬP HÀNG'!D:D,A335,'NHẬP HÀNG'!I:I)</f>
        <v>0</v>
      </c>
      <c r="G335" s="97">
        <f>SUMIF('NHẬP HÀNG'!D:D,A335,'NHẬP HÀNG'!J:J)</f>
        <v>0</v>
      </c>
      <c r="H335" s="97">
        <f>SUMIF('NHẬP HÀNG'!D:D,A335,'NHẬP HÀNG'!K:K)</f>
        <v>0</v>
      </c>
      <c r="I335" s="97">
        <f>SUMIF('NHẬP HÀNG'!D:D,A335,'NHẬP HÀNG'!M:M)</f>
        <v>0</v>
      </c>
      <c r="J335" s="97">
        <f>SUMIF('NHẬP HÀNG'!D:D,A335,'NHẬP HÀNG'!N:N)</f>
        <v>0</v>
      </c>
      <c r="K335" s="97">
        <f>SUMIF('NHẬP HÀNG'!D:D,A335,'NHẬP HÀNG'!L:L)</f>
        <v>0</v>
      </c>
      <c r="L335" s="97">
        <f>SUMIF('XUẤT HÀNG'!D:D,A335,'XUẤT HÀNG'!G:G)</f>
        <v>0</v>
      </c>
      <c r="M335" s="97">
        <f>SUMIF('XUẤT HÀNG'!D:D,A335,'XUẤT HÀNG'!H:H)</f>
        <v>0</v>
      </c>
      <c r="N335" s="94">
        <f t="shared" si="56"/>
        <v>0</v>
      </c>
      <c r="O335" s="106"/>
      <c r="P335" s="107"/>
      <c r="Q335" s="109">
        <f t="shared" si="57"/>
        <v>0</v>
      </c>
      <c r="R335" s="48"/>
      <c r="S335" s="86" t="str">
        <f t="shared" si="58"/>
        <v>NOT OK</v>
      </c>
    </row>
    <row r="336" spans="1:19" s="85" customFormat="1" ht="33.75" customHeight="1" hidden="1">
      <c r="A336" s="41" t="s">
        <v>3474</v>
      </c>
      <c r="B336" s="98" t="str">
        <f>IF($A336="","",VLOOKUP($A336,'MÃ HH'!$A$1:$C$1876,2,0))</f>
        <v>TÁO ENVY NZ 30 HG - 10KG</v>
      </c>
      <c r="C336" s="98" t="str">
        <f>IF($A336="","",VLOOKUP($A336,'MÃ HH'!$A$1:$C$215,3,0))</f>
        <v>Thùng</v>
      </c>
      <c r="D336" s="94">
        <f>VLOOKUP(A336,'[1]TỔNG HỢP'!$A:$N,14,0)</f>
        <v>0</v>
      </c>
      <c r="E336" s="97">
        <f>SUMIF('NHẬP HÀNG'!$D:$D,A336,'NHẬP HÀNG'!$H:$H)</f>
        <v>0</v>
      </c>
      <c r="F336" s="97">
        <f>SUMIF('NHẬP HÀNG'!D:D,A336,'NHẬP HÀNG'!I:I)</f>
        <v>0</v>
      </c>
      <c r="G336" s="97">
        <f>SUMIF('NHẬP HÀNG'!D:D,A336,'NHẬP HÀNG'!J:J)</f>
        <v>0</v>
      </c>
      <c r="H336" s="97">
        <f>SUMIF('NHẬP HÀNG'!D:D,A336,'NHẬP HÀNG'!K:K)</f>
        <v>0</v>
      </c>
      <c r="I336" s="97">
        <f>SUMIF('NHẬP HÀNG'!D:D,A336,'NHẬP HÀNG'!M:M)</f>
        <v>0</v>
      </c>
      <c r="J336" s="97">
        <f>SUMIF('NHẬP HÀNG'!D:D,A336,'NHẬP HÀNG'!N:N)</f>
        <v>0</v>
      </c>
      <c r="K336" s="97">
        <f>SUMIF('NHẬP HÀNG'!D:D,A336,'NHẬP HÀNG'!L:L)</f>
        <v>0</v>
      </c>
      <c r="L336" s="97">
        <f>SUMIF('XUẤT HÀNG'!D:D,A336,'XUẤT HÀNG'!G:G)</f>
        <v>0</v>
      </c>
      <c r="M336" s="97">
        <f>SUMIF('XUẤT HÀNG'!D:D,A336,'XUẤT HÀNG'!H:H)</f>
        <v>0</v>
      </c>
      <c r="N336" s="94">
        <f t="shared" si="56"/>
        <v>0</v>
      </c>
      <c r="O336" s="106"/>
      <c r="P336" s="107"/>
      <c r="Q336" s="109">
        <f t="shared" si="57"/>
        <v>0</v>
      </c>
      <c r="R336" s="48"/>
      <c r="S336" s="86" t="str">
        <f t="shared" si="58"/>
        <v>NOT OK</v>
      </c>
    </row>
    <row r="337" spans="1:19" s="85" customFormat="1" ht="33.75" customHeight="1" hidden="1">
      <c r="A337" s="41" t="s">
        <v>3476</v>
      </c>
      <c r="B337" s="98" t="str">
        <f>IF($A337="","",VLOOKUP($A337,'MÃ HH'!$A$1:$C$1876,2,0))</f>
        <v>TÁO ENVY NZ 30 SG - 10KG</v>
      </c>
      <c r="C337" s="98" t="str">
        <f>IF($A337="","",VLOOKUP($A337,'MÃ HH'!$A$1:$C$215,3,0))</f>
        <v>Thùng</v>
      </c>
      <c r="D337" s="94">
        <f>VLOOKUP(A337,'[1]TỔNG HỢP'!$A:$N,14,0)</f>
        <v>0</v>
      </c>
      <c r="E337" s="97">
        <f>SUMIF('NHẬP HÀNG'!$D:$D,A337,'NHẬP HÀNG'!$H:$H)</f>
        <v>0</v>
      </c>
      <c r="F337" s="97">
        <f>SUMIF('NHẬP HÀNG'!D:D,A337,'NHẬP HÀNG'!I:I)</f>
        <v>0</v>
      </c>
      <c r="G337" s="97">
        <f>SUMIF('NHẬP HÀNG'!D:D,A337,'NHẬP HÀNG'!J:J)</f>
        <v>0</v>
      </c>
      <c r="H337" s="97">
        <f>SUMIF('NHẬP HÀNG'!D:D,A337,'NHẬP HÀNG'!K:K)</f>
        <v>0</v>
      </c>
      <c r="I337" s="97">
        <f>SUMIF('NHẬP HÀNG'!D:D,A337,'NHẬP HÀNG'!M:M)</f>
        <v>0</v>
      </c>
      <c r="J337" s="97">
        <f>SUMIF('NHẬP HÀNG'!D:D,A337,'NHẬP HÀNG'!N:N)</f>
        <v>0</v>
      </c>
      <c r="K337" s="97">
        <f>SUMIF('NHẬP HÀNG'!D:D,A337,'NHẬP HÀNG'!L:L)</f>
        <v>0</v>
      </c>
      <c r="L337" s="97">
        <f>SUMIF('XUẤT HÀNG'!D:D,A337,'XUẤT HÀNG'!G:G)</f>
        <v>0</v>
      </c>
      <c r="M337" s="97">
        <f>SUMIF('XUẤT HÀNG'!D:D,A337,'XUẤT HÀNG'!H:H)</f>
        <v>0</v>
      </c>
      <c r="N337" s="94">
        <f t="shared" si="56"/>
        <v>0</v>
      </c>
      <c r="O337" s="106"/>
      <c r="P337" s="107"/>
      <c r="Q337" s="109">
        <f t="shared" si="57"/>
        <v>0</v>
      </c>
      <c r="R337" s="48"/>
      <c r="S337" s="86" t="str">
        <f t="shared" si="58"/>
        <v>NOT OK</v>
      </c>
    </row>
    <row r="338" spans="1:19" s="85" customFormat="1" ht="33.75" customHeight="1" hidden="1">
      <c r="A338" s="41" t="s">
        <v>3478</v>
      </c>
      <c r="B338" s="98" t="str">
        <f>IF($A338="","",VLOOKUP($A338,'MÃ HH'!$A$1:$C$1876,2,0))</f>
        <v>TÁO ENVY NZ 70 HG - 18KG</v>
      </c>
      <c r="C338" s="98" t="str">
        <f>IF($A338="","",VLOOKUP($A338,'MÃ HH'!$A$1:$C$215,3,0))</f>
        <v>Thùng</v>
      </c>
      <c r="D338" s="94">
        <f>VLOOKUP(A338,'[1]TỔNG HỢP'!$A:$N,14,0)</f>
        <v>0</v>
      </c>
      <c r="E338" s="97">
        <f>SUMIF('NHẬP HÀNG'!$D:$D,A338,'NHẬP HÀNG'!$H:$H)</f>
        <v>0</v>
      </c>
      <c r="F338" s="97">
        <f>SUMIF('NHẬP HÀNG'!D:D,A338,'NHẬP HÀNG'!I:I)</f>
        <v>0</v>
      </c>
      <c r="G338" s="97">
        <f>SUMIF('NHẬP HÀNG'!D:D,A338,'NHẬP HÀNG'!J:J)</f>
        <v>0</v>
      </c>
      <c r="H338" s="97">
        <f>SUMIF('NHẬP HÀNG'!D:D,A338,'NHẬP HÀNG'!K:K)</f>
        <v>0</v>
      </c>
      <c r="I338" s="97">
        <f>SUMIF('NHẬP HÀNG'!D:D,A338,'NHẬP HÀNG'!M:M)</f>
        <v>0</v>
      </c>
      <c r="J338" s="97">
        <f>SUMIF('NHẬP HÀNG'!D:D,A338,'NHẬP HÀNG'!N:N)</f>
        <v>0</v>
      </c>
      <c r="K338" s="97">
        <f>SUMIF('NHẬP HÀNG'!D:D,A338,'NHẬP HÀNG'!L:L)</f>
        <v>0</v>
      </c>
      <c r="L338" s="97">
        <f>SUMIF('XUẤT HÀNG'!D:D,A338,'XUẤT HÀNG'!G:G)</f>
        <v>0</v>
      </c>
      <c r="M338" s="97">
        <f>SUMIF('XUẤT HÀNG'!D:D,A338,'XUẤT HÀNG'!H:H)</f>
        <v>0</v>
      </c>
      <c r="N338" s="94">
        <f t="shared" si="56"/>
        <v>0</v>
      </c>
      <c r="O338" s="106"/>
      <c r="P338" s="107"/>
      <c r="Q338" s="109">
        <f t="shared" si="57"/>
        <v>0</v>
      </c>
      <c r="R338" s="48"/>
      <c r="S338" s="86" t="str">
        <f t="shared" si="58"/>
        <v>NOT OK</v>
      </c>
    </row>
    <row r="339" spans="1:19" s="85" customFormat="1" ht="33.75" customHeight="1" hidden="1">
      <c r="A339" s="124" t="s">
        <v>4097</v>
      </c>
      <c r="B339" s="98" t="str">
        <f>IF($A339="","",VLOOKUP($A339,'MÃ HH'!$A$1:$C$1876,2,0))</f>
        <v>TÁO ENVY NZ 80 HG- 18KG</v>
      </c>
      <c r="C339" s="98" t="e">
        <f>IF($A339="","",VLOOKUP($A339,'MÃ HH'!$A$1:$C$215,3,0))</f>
        <v>#N/A</v>
      </c>
      <c r="D339" s="94">
        <f>VLOOKUP(A339,'[1]TỔNG HỢP'!$A:$N,14,0)</f>
        <v>0</v>
      </c>
      <c r="E339" s="97">
        <f>SUMIF('NHẬP HÀNG'!$D:$D,A339,'NHẬP HÀNG'!$H:$H)</f>
        <v>0</v>
      </c>
      <c r="F339" s="97">
        <f>SUMIF('NHẬP HÀNG'!D:D,A339,'NHẬP HÀNG'!I:I)</f>
        <v>0</v>
      </c>
      <c r="G339" s="97">
        <f>SUMIF('NHẬP HÀNG'!D:D,A339,'NHẬP HÀNG'!J:J)</f>
        <v>0</v>
      </c>
      <c r="H339" s="97">
        <f>SUMIF('NHẬP HÀNG'!D:D,A339,'NHẬP HÀNG'!K:K)</f>
        <v>0</v>
      </c>
      <c r="I339" s="97">
        <f>SUMIF('NHẬP HÀNG'!D:D,A339,'NHẬP HÀNG'!M:M)</f>
        <v>0</v>
      </c>
      <c r="J339" s="97">
        <f>SUMIF('NHẬP HÀNG'!D:D,A339,'NHẬP HÀNG'!N:N)</f>
        <v>0</v>
      </c>
      <c r="K339" s="97">
        <f>SUMIF('NHẬP HÀNG'!D:D,A339,'NHẬP HÀNG'!L:L)</f>
        <v>0</v>
      </c>
      <c r="L339" s="97">
        <f>SUMIF('XUẤT HÀNG'!D:D,A339,'XUẤT HÀNG'!G:G)</f>
        <v>0</v>
      </c>
      <c r="M339" s="97">
        <f>SUMIF('XUẤT HÀNG'!D:D,A339,'XUẤT HÀNG'!H:H)</f>
        <v>0</v>
      </c>
      <c r="N339" s="94">
        <f t="shared" si="56"/>
        <v>0</v>
      </c>
      <c r="O339" s="106"/>
      <c r="P339" s="107"/>
      <c r="Q339" s="109">
        <f t="shared" si="57"/>
        <v>0</v>
      </c>
      <c r="R339" s="48"/>
      <c r="S339" s="86" t="str">
        <f t="shared" si="58"/>
        <v>NOT OK</v>
      </c>
    </row>
    <row r="340" spans="1:19" s="85" customFormat="1" ht="33.75" customHeight="1" hidden="1">
      <c r="A340" s="41" t="s">
        <v>3480</v>
      </c>
      <c r="B340" s="98" t="str">
        <f>IF($A340="","",VLOOKUP($A340,'MÃ HH'!$A$1:$C$1876,2,0))</f>
        <v>TÁO ENVY NZ 90 HG - 18KG</v>
      </c>
      <c r="C340" s="98" t="str">
        <f>IF($A340="","",VLOOKUP($A340,'MÃ HH'!$A$1:$C$215,3,0))</f>
        <v>Thùng</v>
      </c>
      <c r="D340" s="94">
        <f>VLOOKUP(A340,'[1]TỔNG HỢP'!$A:$N,14,0)</f>
        <v>0</v>
      </c>
      <c r="E340" s="97">
        <f>SUMIF('NHẬP HÀNG'!$D:$D,A340,'NHẬP HÀNG'!$H:$H)</f>
        <v>0</v>
      </c>
      <c r="F340" s="97">
        <f>SUMIF('NHẬP HÀNG'!D:D,A340,'NHẬP HÀNG'!I:I)</f>
        <v>0</v>
      </c>
      <c r="G340" s="97">
        <f>SUMIF('NHẬP HÀNG'!D:D,A340,'NHẬP HÀNG'!J:J)</f>
        <v>0</v>
      </c>
      <c r="H340" s="97">
        <f>SUMIF('NHẬP HÀNG'!D:D,A340,'NHẬP HÀNG'!K:K)</f>
        <v>0</v>
      </c>
      <c r="I340" s="97">
        <f>SUMIF('NHẬP HÀNG'!D:D,A340,'NHẬP HÀNG'!M:M)</f>
        <v>0</v>
      </c>
      <c r="J340" s="97">
        <f>SUMIF('NHẬP HÀNG'!D:D,A340,'NHẬP HÀNG'!N:N)</f>
        <v>0</v>
      </c>
      <c r="K340" s="97">
        <f>SUMIF('NHẬP HÀNG'!D:D,A340,'NHẬP HÀNG'!L:L)</f>
        <v>0</v>
      </c>
      <c r="L340" s="97">
        <f>SUMIF('XUẤT HÀNG'!D:D,A340,'XUẤT HÀNG'!G:G)</f>
        <v>0</v>
      </c>
      <c r="M340" s="97">
        <f>SUMIF('XUẤT HÀNG'!D:D,A340,'XUẤT HÀNG'!H:H)</f>
        <v>0</v>
      </c>
      <c r="N340" s="94">
        <f t="shared" si="56"/>
        <v>0</v>
      </c>
      <c r="O340" s="106"/>
      <c r="P340" s="107"/>
      <c r="Q340" s="109">
        <f t="shared" si="57"/>
        <v>0</v>
      </c>
      <c r="R340" s="48"/>
      <c r="S340" s="86" t="str">
        <f t="shared" si="58"/>
        <v>NOT OK</v>
      </c>
    </row>
    <row r="341" spans="1:19" s="85" customFormat="1" ht="33.75" customHeight="1" hidden="1">
      <c r="A341" s="124" t="s">
        <v>4253</v>
      </c>
      <c r="B341" s="98" t="str">
        <f>IF($A341="","",VLOOKUP($A341,'MÃ HH'!$A$1:$C$1876,2,0))</f>
        <v>TÁO ENVY MỸ 24 HG - 9KG</v>
      </c>
      <c r="C341" s="98" t="e">
        <f>IF($A341="","",VLOOKUP($A341,'MÃ HH'!$A$1:$C$215,3,0))</f>
        <v>#N/A</v>
      </c>
      <c r="D341" s="94">
        <f>VLOOKUP(A341,'[1]TỔNG HỢP'!$A:$N,14,0)</f>
        <v>61</v>
      </c>
      <c r="E341" s="97">
        <f>SUMIF('NHẬP HÀNG'!$D:$D,A341,'NHẬP HÀNG'!$H:$H)</f>
        <v>0</v>
      </c>
      <c r="F341" s="97">
        <f>SUMIF('NHẬP HÀNG'!D:D,A341,'NHẬP HÀNG'!I:I)</f>
        <v>0</v>
      </c>
      <c r="G341" s="97">
        <f>SUMIF('NHẬP HÀNG'!D:D,A341,'NHẬP HÀNG'!J:J)</f>
        <v>0</v>
      </c>
      <c r="H341" s="97">
        <f>SUMIF('NHẬP HÀNG'!D:D,A341,'NHẬP HÀNG'!K:K)</f>
        <v>0</v>
      </c>
      <c r="I341" s="97">
        <f>SUMIF('NHẬP HÀNG'!D:D,A341,'NHẬP HÀNG'!M:M)</f>
        <v>0</v>
      </c>
      <c r="J341" s="97">
        <f>SUMIF('NHẬP HÀNG'!D:D,A341,'NHẬP HÀNG'!N:N)</f>
        <v>0</v>
      </c>
      <c r="K341" s="97">
        <f>SUMIF('NHẬP HÀNG'!D:D,A341,'NHẬP HÀNG'!L:L)</f>
        <v>0</v>
      </c>
      <c r="L341" s="97">
        <f>SUMIF('XUẤT HÀNG'!D:D,A341,'XUẤT HÀNG'!G:G)</f>
        <v>0</v>
      </c>
      <c r="M341" s="97">
        <f>SUMIF('XUẤT HÀNG'!D:D,A341,'XUẤT HÀNG'!H:H)</f>
        <v>0</v>
      </c>
      <c r="N341" s="94">
        <f t="shared" si="56"/>
        <v>61</v>
      </c>
      <c r="O341" s="106">
        <v>27</v>
      </c>
      <c r="P341" s="107"/>
      <c r="Q341" s="110">
        <f t="shared" si="57"/>
        <v>34</v>
      </c>
      <c r="R341" s="205" t="s">
        <v>4802</v>
      </c>
      <c r="S341" s="86" t="str">
        <f t="shared" si="58"/>
        <v>OK</v>
      </c>
    </row>
    <row r="342" spans="1:19" s="85" customFormat="1" ht="33.75" customHeight="1" hidden="1">
      <c r="A342" s="124" t="s">
        <v>4255</v>
      </c>
      <c r="B342" s="98" t="str">
        <f>IF($A342="","",VLOOKUP($A342,'MÃ HH'!$A$1:$C$1876,2,0))</f>
        <v>TÁO ENVY MỸ 28 HG -9KG</v>
      </c>
      <c r="C342" s="98" t="e">
        <f>IF($A342="","",VLOOKUP($A342,'MÃ HH'!$A$1:$C$215,3,0))</f>
        <v>#N/A</v>
      </c>
      <c r="D342" s="94">
        <f>VLOOKUP(A342,'[1]TỔNG HỢP'!$A:$N,14,0)</f>
        <v>-27</v>
      </c>
      <c r="E342" s="97">
        <f>SUMIF('NHẬP HÀNG'!$D:$D,A342,'NHẬP HÀNG'!$H:$H)</f>
        <v>10</v>
      </c>
      <c r="F342" s="97">
        <f>SUMIF('NHẬP HÀNG'!D:D,A342,'NHẬP HÀNG'!I:I)</f>
        <v>0</v>
      </c>
      <c r="G342" s="97">
        <f>SUMIF('NHẬP HÀNG'!D:D,A342,'NHẬP HÀNG'!J:J)</f>
        <v>0</v>
      </c>
      <c r="H342" s="97">
        <f>SUMIF('NHẬP HÀNG'!D:D,A342,'NHẬP HÀNG'!K:K)</f>
        <v>0</v>
      </c>
      <c r="I342" s="97">
        <f>SUMIF('NHẬP HÀNG'!D:D,A342,'NHẬP HÀNG'!M:M)</f>
        <v>0</v>
      </c>
      <c r="J342" s="97">
        <f>SUMIF('NHẬP HÀNG'!D:D,A342,'NHẬP HÀNG'!N:N)</f>
        <v>0</v>
      </c>
      <c r="K342" s="97">
        <f>SUMIF('NHẬP HÀNG'!D:D,A342,'NHẬP HÀNG'!L:L)</f>
        <v>0</v>
      </c>
      <c r="L342" s="97">
        <f>SUMIF('XUẤT HÀNG'!D:D,A342,'XUẤT HÀNG'!G:G)</f>
        <v>6</v>
      </c>
      <c r="M342" s="97">
        <f>SUMIF('XUẤT HÀNG'!D:D,A342,'XUẤT HÀNG'!H:H)</f>
        <v>0</v>
      </c>
      <c r="N342" s="94">
        <f t="shared" si="56"/>
        <v>-23</v>
      </c>
      <c r="O342" s="106">
        <f>6+5</f>
        <v>11</v>
      </c>
      <c r="P342" s="107"/>
      <c r="Q342" s="110">
        <f t="shared" si="57"/>
        <v>-34</v>
      </c>
      <c r="R342" s="205"/>
      <c r="S342" s="86" t="str">
        <f t="shared" si="58"/>
        <v>OK</v>
      </c>
    </row>
    <row r="343" spans="1:19" s="85" customFormat="1" ht="33.6" customHeight="1" hidden="1">
      <c r="A343" s="124" t="s">
        <v>4257</v>
      </c>
      <c r="B343" s="98" t="str">
        <f>IF($A343="","",VLOOKUP($A343,'MÃ HH'!$A$1:$C$1876,2,0))</f>
        <v>TÁO ENVY MỸ 64 HG -18KG</v>
      </c>
      <c r="C343" s="98" t="e">
        <f>IF($A343="","",VLOOKUP($A343,'MÃ HH'!$A$1:$C$215,3,0))</f>
        <v>#N/A</v>
      </c>
      <c r="D343" s="94">
        <f>VLOOKUP(A343,'[1]TỔNG HỢP'!$A:$N,14,0)</f>
        <v>0</v>
      </c>
      <c r="E343" s="97">
        <f>SUMIF('NHẬP HÀNG'!$D:$D,A343,'NHẬP HÀNG'!$H:$H)</f>
        <v>0</v>
      </c>
      <c r="F343" s="97">
        <f>SUMIF('NHẬP HÀNG'!D:D,A343,'NHẬP HÀNG'!I:I)</f>
        <v>0</v>
      </c>
      <c r="G343" s="97">
        <f>SUMIF('NHẬP HÀNG'!D:D,A343,'NHẬP HÀNG'!J:J)</f>
        <v>0</v>
      </c>
      <c r="H343" s="97">
        <f>SUMIF('NHẬP HÀNG'!D:D,A343,'NHẬP HÀNG'!K:K)</f>
        <v>0</v>
      </c>
      <c r="I343" s="97">
        <f>SUMIF('NHẬP HÀNG'!D:D,A343,'NHẬP HÀNG'!M:M)</f>
        <v>0</v>
      </c>
      <c r="J343" s="97">
        <f>SUMIF('NHẬP HÀNG'!D:D,A343,'NHẬP HÀNG'!N:N)</f>
        <v>0</v>
      </c>
      <c r="K343" s="97">
        <f>SUMIF('NHẬP HÀNG'!D:D,A343,'NHẬP HÀNG'!L:L)</f>
        <v>0</v>
      </c>
      <c r="L343" s="97">
        <f>SUMIF('XUẤT HÀNG'!D:D,A343,'XUẤT HÀNG'!G:G)</f>
        <v>0</v>
      </c>
      <c r="M343" s="97">
        <f>SUMIF('XUẤT HÀNG'!D:D,A343,'XUẤT HÀNG'!H:H)</f>
        <v>0</v>
      </c>
      <c r="N343" s="94">
        <f t="shared" si="56"/>
        <v>0</v>
      </c>
      <c r="O343" s="106">
        <v>1</v>
      </c>
      <c r="P343" s="107"/>
      <c r="Q343" s="110">
        <f t="shared" si="57"/>
        <v>-1</v>
      </c>
      <c r="R343" s="111" t="s">
        <v>4803</v>
      </c>
      <c r="S343" s="86" t="str">
        <f t="shared" si="58"/>
        <v>OK</v>
      </c>
    </row>
    <row r="344" spans="1:23" s="85" customFormat="1" ht="33.6" customHeight="1" hidden="1">
      <c r="A344" s="124" t="s">
        <v>4259</v>
      </c>
      <c r="B344" s="98" t="str">
        <f>IF($A344="","",VLOOKUP($A344,'MÃ HH'!$A$1:$C$1876,2,0))</f>
        <v>TÁO ENVY MỸ 72 HG- 18KG</v>
      </c>
      <c r="C344" s="98" t="e">
        <f>IF($A344="","",VLOOKUP($A344,'MÃ HH'!$A$1:$C$215,3,0))</f>
        <v>#N/A</v>
      </c>
      <c r="D344" s="94">
        <f>VLOOKUP(A344,'[1]TỔNG HỢP'!$A:$N,14,0)</f>
        <v>3</v>
      </c>
      <c r="E344" s="97">
        <f>SUMIF('NHẬP HÀNG'!$D:$D,A344,'NHẬP HÀNG'!$H:$H)</f>
        <v>0</v>
      </c>
      <c r="F344" s="97">
        <f>SUMIF('NHẬP HÀNG'!D:D,A344,'NHẬP HÀNG'!I:I)</f>
        <v>0</v>
      </c>
      <c r="G344" s="97">
        <f>SUMIF('NHẬP HÀNG'!D:D,A344,'NHẬP HÀNG'!J:J)</f>
        <v>0</v>
      </c>
      <c r="H344" s="97">
        <f>SUMIF('NHẬP HÀNG'!D:D,A344,'NHẬP HÀNG'!K:K)</f>
        <v>0</v>
      </c>
      <c r="I344" s="97">
        <f>SUMIF('NHẬP HÀNG'!D:D,A344,'NHẬP HÀNG'!M:M)</f>
        <v>0</v>
      </c>
      <c r="J344" s="97">
        <f>SUMIF('NHẬP HÀNG'!D:D,A344,'NHẬP HÀNG'!N:N)</f>
        <v>0</v>
      </c>
      <c r="K344" s="97">
        <f>SUMIF('NHẬP HÀNG'!D:D,A344,'NHẬP HÀNG'!L:L)</f>
        <v>0</v>
      </c>
      <c r="L344" s="97">
        <f>SUMIF('XUẤT HÀNG'!D:D,A344,'XUẤT HÀNG'!G:G)</f>
        <v>0</v>
      </c>
      <c r="M344" s="97">
        <f>SUMIF('XUẤT HÀNG'!D:D,A344,'XUẤT HÀNG'!H:H)</f>
        <v>0</v>
      </c>
      <c r="N344" s="94">
        <f t="shared" si="56"/>
        <v>3</v>
      </c>
      <c r="O344" s="106">
        <v>1</v>
      </c>
      <c r="P344" s="107"/>
      <c r="Q344" s="110">
        <f t="shared" si="57"/>
        <v>2</v>
      </c>
      <c r="R344" s="111" t="s">
        <v>4804</v>
      </c>
      <c r="S344" s="86" t="str">
        <f t="shared" si="58"/>
        <v>OK</v>
      </c>
      <c r="W344" s="85" t="s">
        <v>4805</v>
      </c>
    </row>
    <row r="345" spans="1:19" s="85" customFormat="1" ht="33.75" customHeight="1" hidden="1">
      <c r="A345" s="124" t="s">
        <v>4269</v>
      </c>
      <c r="B345" s="98" t="str">
        <f>IF($A345="","",VLOOKUP($A345,'MÃ HH'!$A$1:$C$1876,2,0))</f>
        <v>TÁO ENVY MỸ 88 TP HG- 18KG</v>
      </c>
      <c r="C345" s="98" t="e">
        <f>IF($A345="","",VLOOKUP($A345,'MÃ HH'!$A$1:$C$215,3,0))</f>
        <v>#N/A</v>
      </c>
      <c r="D345" s="94">
        <f>VLOOKUP(A345,'[1]TỔNG HỢP'!$A:$N,14,0)</f>
        <v>0</v>
      </c>
      <c r="E345" s="97">
        <f>SUMIF('NHẬP HÀNG'!$D:$D,A345,'NHẬP HÀNG'!$H:$H)</f>
        <v>0</v>
      </c>
      <c r="F345" s="97">
        <f>SUMIF('NHẬP HÀNG'!D:D,A345,'NHẬP HÀNG'!I:I)</f>
        <v>0</v>
      </c>
      <c r="G345" s="97">
        <f>SUMIF('NHẬP HÀNG'!D:D,A345,'NHẬP HÀNG'!J:J)</f>
        <v>0</v>
      </c>
      <c r="H345" s="97">
        <f>SUMIF('NHẬP HÀNG'!D:D,A345,'NHẬP HÀNG'!K:K)</f>
        <v>0</v>
      </c>
      <c r="I345" s="97">
        <f>SUMIF('NHẬP HÀNG'!D:D,A345,'NHẬP HÀNG'!M:M)</f>
        <v>0</v>
      </c>
      <c r="J345" s="97">
        <f>SUMIF('NHẬP HÀNG'!D:D,A345,'NHẬP HÀNG'!N:N)</f>
        <v>0</v>
      </c>
      <c r="K345" s="97">
        <f>SUMIF('NHẬP HÀNG'!D:D,A345,'NHẬP HÀNG'!L:L)</f>
        <v>0</v>
      </c>
      <c r="L345" s="97">
        <f>SUMIF('XUẤT HÀNG'!D:D,A345,'XUẤT HÀNG'!G:G)</f>
        <v>0</v>
      </c>
      <c r="M345" s="97">
        <f>SUMIF('XUẤT HÀNG'!D:D,A345,'XUẤT HÀNG'!H:H)</f>
        <v>0</v>
      </c>
      <c r="N345" s="94">
        <f t="shared" si="56"/>
        <v>0</v>
      </c>
      <c r="O345" s="106"/>
      <c r="P345" s="107"/>
      <c r="Q345" s="109">
        <f t="shared" si="57"/>
        <v>0</v>
      </c>
      <c r="R345" s="48"/>
      <c r="S345" s="86" t="str">
        <f t="shared" si="58"/>
        <v>NOT OK</v>
      </c>
    </row>
    <row r="346" spans="1:19" s="85" customFormat="1" ht="33.75" customHeight="1" hidden="1">
      <c r="A346" s="39" t="s">
        <v>4488</v>
      </c>
      <c r="B346" s="98" t="str">
        <f>IF($A346="","",VLOOKUP($A346,'MÃ HH'!$A$1:$C$2095,2,0))</f>
        <v>TÁO ENVY MỸ 24 SG - 9KG</v>
      </c>
      <c r="C346" s="98"/>
      <c r="D346" s="94">
        <f>VLOOKUP(A346,'[1]TỔNG HỢP'!$A:$N,14,0)</f>
        <v>0</v>
      </c>
      <c r="E346" s="97">
        <f>SUMIF('NHẬP HÀNG'!$D:$D,A346,'NHẬP HÀNG'!$H:$H)</f>
        <v>0</v>
      </c>
      <c r="F346" s="97">
        <f>SUMIF('NHẬP HÀNG'!D:D,A346,'NHẬP HÀNG'!I:I)</f>
        <v>0</v>
      </c>
      <c r="G346" s="97">
        <f>SUMIF('NHẬP HÀNG'!D:D,A346,'NHẬP HÀNG'!J:J)</f>
        <v>0</v>
      </c>
      <c r="H346" s="97">
        <f>SUMIF('NHẬP HÀNG'!D:D,A346,'NHẬP HÀNG'!K:K)</f>
        <v>0</v>
      </c>
      <c r="I346" s="97">
        <f>SUMIF('NHẬP HÀNG'!D:D,A346,'NHẬP HÀNG'!M:M)</f>
        <v>0</v>
      </c>
      <c r="J346" s="97">
        <f>SUMIF('NHẬP HÀNG'!D:D,A346,'NHẬP HÀNG'!N:N)</f>
        <v>0</v>
      </c>
      <c r="K346" s="97">
        <f>SUMIF('NHẬP HÀNG'!D:D,A346,'NHẬP HÀNG'!L:L)</f>
        <v>0</v>
      </c>
      <c r="L346" s="97">
        <f>SUMIF('XUẤT HÀNG'!D:D,A346,'XUẤT HÀNG'!G:G)</f>
        <v>0</v>
      </c>
      <c r="M346" s="97">
        <f>SUMIF('XUẤT HÀNG'!D:D,A346,'XUẤT HÀNG'!H:H)</f>
        <v>0</v>
      </c>
      <c r="N346" s="94">
        <f t="shared" si="56"/>
        <v>0</v>
      </c>
      <c r="O346" s="106"/>
      <c r="P346" s="107"/>
      <c r="Q346" s="109">
        <f t="shared" si="57"/>
        <v>0</v>
      </c>
      <c r="R346" s="48"/>
      <c r="S346" s="86" t="str">
        <f t="shared" si="58"/>
        <v>NOT OK</v>
      </c>
    </row>
    <row r="347" spans="1:19" s="85" customFormat="1" ht="33.75" customHeight="1" hidden="1">
      <c r="A347" s="39" t="s">
        <v>4486</v>
      </c>
      <c r="B347" s="98" t="str">
        <f>IF($A347="","",VLOOKUP($A347,'MÃ HH'!$A$1:$C$1876,2,0))</f>
        <v>TÁO ENVY MỸ 100 TP AG- 18KG</v>
      </c>
      <c r="C347" s="98" t="e">
        <f>IF($A347="","",VLOOKUP($A347,'MÃ HH'!$A$1:$C$215,3,0))</f>
        <v>#N/A</v>
      </c>
      <c r="D347" s="94">
        <f>VLOOKUP(A347,'[1]TỔNG HỢP'!$A:$N,14,0)</f>
        <v>3</v>
      </c>
      <c r="E347" s="97">
        <f>SUMIF('NHẬP HÀNG'!$D:$D,A347,'NHẬP HÀNG'!$H:$H)</f>
        <v>0</v>
      </c>
      <c r="F347" s="97">
        <f>SUMIF('NHẬP HÀNG'!D:D,A347,'NHẬP HÀNG'!I:I)</f>
        <v>0</v>
      </c>
      <c r="G347" s="97">
        <f>SUMIF('NHẬP HÀNG'!D:D,A347,'NHẬP HÀNG'!J:J)</f>
        <v>0</v>
      </c>
      <c r="H347" s="97">
        <f>SUMIF('NHẬP HÀNG'!D:D,A347,'NHẬP HÀNG'!K:K)</f>
        <v>0</v>
      </c>
      <c r="I347" s="97">
        <f>SUMIF('NHẬP HÀNG'!D:D,A347,'NHẬP HÀNG'!M:M)</f>
        <v>0</v>
      </c>
      <c r="J347" s="97">
        <f>SUMIF('NHẬP HÀNG'!D:D,A347,'NHẬP HÀNG'!N:N)</f>
        <v>0</v>
      </c>
      <c r="K347" s="97">
        <f>SUMIF('NHẬP HÀNG'!D:D,A347,'NHẬP HÀNG'!L:L)</f>
        <v>0</v>
      </c>
      <c r="L347" s="97">
        <f>SUMIF('XUẤT HÀNG'!D:D,A347,'XUẤT HÀNG'!G:G)</f>
        <v>0</v>
      </c>
      <c r="M347" s="97">
        <f>SUMIF('XUẤT HÀNG'!D:D,A347,'XUẤT HÀNG'!H:H)</f>
        <v>0</v>
      </c>
      <c r="N347" s="94">
        <f t="shared" si="56"/>
        <v>3</v>
      </c>
      <c r="O347" s="106"/>
      <c r="P347" s="107"/>
      <c r="Q347" s="110">
        <f t="shared" si="57"/>
        <v>3</v>
      </c>
      <c r="R347" s="111" t="s">
        <v>4806</v>
      </c>
      <c r="S347" s="86" t="str">
        <f t="shared" si="58"/>
        <v>OK</v>
      </c>
    </row>
    <row r="348" spans="1:19" s="85" customFormat="1" ht="33.75" customHeight="1" hidden="1">
      <c r="A348" s="39" t="s">
        <v>4476</v>
      </c>
      <c r="B348" s="98" t="str">
        <f>IF($A348="","",VLOOKUP($A348,'MÃ HH'!$A$1:$C$1876,2,0))</f>
        <v>TÁO ENVY MỸ 100 HG - 9KG</v>
      </c>
      <c r="C348" s="98" t="e">
        <f>IF($A348="","",VLOOKUP($A348,'MÃ HH'!$A$1:$C$215,3,0))</f>
        <v>#N/A</v>
      </c>
      <c r="D348" s="94">
        <f>VLOOKUP(A348,'[1]TỔNG HỢP'!$A:$N,14,0)</f>
        <v>0</v>
      </c>
      <c r="E348" s="97">
        <f>SUMIF('NHẬP HÀNG'!$D:$D,A348,'NHẬP HÀNG'!$H:$H)</f>
        <v>0</v>
      </c>
      <c r="F348" s="97">
        <f>SUMIF('NHẬP HÀNG'!D:D,A348,'NHẬP HÀNG'!I:I)</f>
        <v>0</v>
      </c>
      <c r="G348" s="97">
        <f>SUMIF('NHẬP HÀNG'!D:D,A348,'NHẬP HÀNG'!J:J)</f>
        <v>0</v>
      </c>
      <c r="H348" s="97">
        <f>SUMIF('NHẬP HÀNG'!D:D,A348,'NHẬP HÀNG'!K:K)</f>
        <v>0</v>
      </c>
      <c r="I348" s="97">
        <f>SUMIF('NHẬP HÀNG'!D:D,A348,'NHẬP HÀNG'!M:M)</f>
        <v>0</v>
      </c>
      <c r="J348" s="97">
        <f>SUMIF('NHẬP HÀNG'!D:D,A348,'NHẬP HÀNG'!N:N)</f>
        <v>0</v>
      </c>
      <c r="K348" s="97">
        <f>SUMIF('NHẬP HÀNG'!D:D,A348,'NHẬP HÀNG'!L:L)</f>
        <v>0</v>
      </c>
      <c r="L348" s="97">
        <f>SUMIF('XUẤT HÀNG'!D:D,A348,'XUẤT HÀNG'!G:G)</f>
        <v>0</v>
      </c>
      <c r="M348" s="97">
        <f>SUMIF('XUẤT HÀNG'!D:D,A348,'XUẤT HÀNG'!H:H)</f>
        <v>0</v>
      </c>
      <c r="N348" s="94">
        <f t="shared" si="59" ref="N348:N357">D348+E348+F348+G348+H348+I348++J348-L348-M348+K348</f>
        <v>0</v>
      </c>
      <c r="O348" s="106"/>
      <c r="P348" s="107"/>
      <c r="Q348" s="110">
        <f t="shared" si="60" ref="Q348:Q357">+N348-O348-P348</f>
        <v>0</v>
      </c>
      <c r="R348" s="111" t="s">
        <v>4807</v>
      </c>
      <c r="S348" s="86" t="str">
        <f t="shared" si="61" ref="S348:S357">IF(ABS(D348)+ABS(E348)+ABS(F348)+ABS(J348)+ABS(L348)+ABS(O348)+ABS(P348)+ABS(M348)+ABS(N348)+ABS(Q348)=0,"NOT OK","OK")</f>
        <v>NOT OK</v>
      </c>
    </row>
    <row r="349" spans="1:19" s="85" customFormat="1" ht="33.75" customHeight="1" hidden="1">
      <c r="A349" s="41" t="s">
        <v>3482</v>
      </c>
      <c r="B349" s="98" t="str">
        <f>IF($A349="","",VLOOKUP($A349,'MÃ HH'!$A$1:$C$215,2,0))</f>
        <v>TÁO FUIJ ACE 24 - 10KG</v>
      </c>
      <c r="C349" s="98" t="str">
        <f>IF($A349="","",VLOOKUP($A349,'MÃ HH'!$A$1:$C$215,3,0))</f>
        <v>Thùng</v>
      </c>
      <c r="D349" s="94">
        <f>VLOOKUP(A349,'[1]TỔNG HỢP'!$A:$N,14,0)</f>
        <v>0</v>
      </c>
      <c r="E349" s="97">
        <f>SUMIF('NHẬP HÀNG'!$D:$D,A349,'NHẬP HÀNG'!$H:$H)</f>
        <v>0</v>
      </c>
      <c r="F349" s="97">
        <f>SUMIF('NHẬP HÀNG'!D:D,A349,'NHẬP HÀNG'!I:I)</f>
        <v>0</v>
      </c>
      <c r="G349" s="97">
        <f>SUMIF('NHẬP HÀNG'!D:D,A349,'NHẬP HÀNG'!J:J)</f>
        <v>0</v>
      </c>
      <c r="H349" s="97">
        <f>SUMIF('NHẬP HÀNG'!D:D,A349,'NHẬP HÀNG'!K:K)</f>
        <v>0</v>
      </c>
      <c r="I349" s="97">
        <f>SUMIF('NHẬP HÀNG'!D:D,A349,'NHẬP HÀNG'!M:M)</f>
        <v>0</v>
      </c>
      <c r="J349" s="97">
        <f>SUMIF('NHẬP HÀNG'!D:D,A349,'NHẬP HÀNG'!N:N)</f>
        <v>0</v>
      </c>
      <c r="K349" s="97">
        <f>SUMIF('NHẬP HÀNG'!D:D,A349,'NHẬP HÀNG'!L:L)</f>
        <v>0</v>
      </c>
      <c r="L349" s="97">
        <f>SUMIF('XUẤT HÀNG'!D:D,A349,'XUẤT HÀNG'!G:G)</f>
        <v>0</v>
      </c>
      <c r="M349" s="97">
        <f>SUMIF('XUẤT HÀNG'!D:D,A349,'XUẤT HÀNG'!H:H)</f>
        <v>0</v>
      </c>
      <c r="N349" s="94">
        <f t="shared" si="59"/>
        <v>0</v>
      </c>
      <c r="O349" s="106"/>
      <c r="P349" s="107"/>
      <c r="Q349" s="109">
        <f t="shared" si="60"/>
        <v>0</v>
      </c>
      <c r="R349" s="48"/>
      <c r="S349" s="86" t="str">
        <f t="shared" si="61"/>
        <v>NOT OK</v>
      </c>
    </row>
    <row r="350" spans="1:19" s="85" customFormat="1" ht="36" customHeight="1" hidden="1">
      <c r="A350" s="41" t="s">
        <v>3484</v>
      </c>
      <c r="B350" s="98" t="str">
        <f>IF($A350="","",VLOOKUP($A350,'MÃ HH'!$A$1:$C$1876,2,0))</f>
        <v>TÁO FUIJ ACE 28 - 10KG</v>
      </c>
      <c r="C350" s="98" t="str">
        <f>IF($A350="","",VLOOKUP($A350,'MÃ HH'!$A$1:$C$215,3,0))</f>
        <v>Thùng</v>
      </c>
      <c r="D350" s="94">
        <f>VLOOKUP(A350,'[1]TỔNG HỢP'!$A:$N,14,0)</f>
        <v>13</v>
      </c>
      <c r="E350" s="97">
        <f>SUMIF('NHẬP HÀNG'!$D:$D,A350,'NHẬP HÀNG'!$H:$H)</f>
        <v>0</v>
      </c>
      <c r="F350" s="97">
        <f>SUMIF('NHẬP HÀNG'!D:D,A350,'NHẬP HÀNG'!I:I)</f>
        <v>0</v>
      </c>
      <c r="G350" s="97">
        <f>SUMIF('NHẬP HÀNG'!D:D,A350,'NHẬP HÀNG'!J:J)</f>
        <v>0</v>
      </c>
      <c r="H350" s="97">
        <f>SUMIF('NHẬP HÀNG'!D:D,A350,'NHẬP HÀNG'!K:K)</f>
        <v>0</v>
      </c>
      <c r="I350" s="97">
        <f>SUMIF('NHẬP HÀNG'!D:D,A350,'NHẬP HÀNG'!M:M)</f>
        <v>0</v>
      </c>
      <c r="J350" s="97">
        <f>SUMIF('NHẬP HÀNG'!D:D,A350,'NHẬP HÀNG'!N:N)</f>
        <v>0</v>
      </c>
      <c r="K350" s="97">
        <f>SUMIF('NHẬP HÀNG'!D:D,A350,'NHẬP HÀNG'!L:L)</f>
        <v>0</v>
      </c>
      <c r="L350" s="97">
        <f>SUMIF('XUẤT HÀNG'!D:D,A350,'XUẤT HÀNG'!G:G)</f>
        <v>0</v>
      </c>
      <c r="M350" s="97">
        <f>SUMIF('XUẤT HÀNG'!D:D,A350,'XUẤT HÀNG'!H:H)</f>
        <v>0</v>
      </c>
      <c r="N350" s="94">
        <f t="shared" si="59"/>
        <v>13</v>
      </c>
      <c r="O350" s="106">
        <v>12</v>
      </c>
      <c r="P350" s="107"/>
      <c r="Q350" s="110">
        <f t="shared" si="60"/>
        <v>1</v>
      </c>
      <c r="R350" s="214" t="s">
        <v>4808</v>
      </c>
      <c r="S350" s="86" t="str">
        <f t="shared" si="61"/>
        <v>OK</v>
      </c>
    </row>
    <row r="351" spans="1:24" s="85" customFormat="1" ht="31.9" customHeight="1" hidden="1">
      <c r="A351" s="41" t="s">
        <v>3486</v>
      </c>
      <c r="B351" s="98" t="str">
        <f>IF($A351="","",VLOOKUP($A351,'MÃ HH'!$A$1:$C$1876,2,0))</f>
        <v>TÁO FUIJ ACE 32 - 10KG</v>
      </c>
      <c r="C351" s="98" t="str">
        <f>IF($A351="","",VLOOKUP($A351,'MÃ HH'!$A$1:$C$215,3,0))</f>
        <v>Thùng</v>
      </c>
      <c r="D351" s="94">
        <f>VLOOKUP(A351,'[1]TỔNG HỢP'!$A:$N,14,0)</f>
        <v>0</v>
      </c>
      <c r="E351" s="97">
        <f>SUMIF('NHẬP HÀNG'!$D:$D,A351,'NHẬP HÀNG'!$H:$H)</f>
        <v>0</v>
      </c>
      <c r="F351" s="97">
        <f>SUMIF('NHẬP HÀNG'!D:D,A351,'NHẬP HÀNG'!I:I)</f>
        <v>0</v>
      </c>
      <c r="G351" s="97">
        <f>SUMIF('NHẬP HÀNG'!D:D,A351,'NHẬP HÀNG'!J:J)</f>
        <v>0</v>
      </c>
      <c r="H351" s="97">
        <f>SUMIF('NHẬP HÀNG'!D:D,A351,'NHẬP HÀNG'!K:K)</f>
        <v>0</v>
      </c>
      <c r="I351" s="97">
        <f>SUMIF('NHẬP HÀNG'!D:D,A351,'NHẬP HÀNG'!M:M)</f>
        <v>0</v>
      </c>
      <c r="J351" s="97">
        <f>SUMIF('NHẬP HÀNG'!D:D,A351,'NHẬP HÀNG'!N:N)</f>
        <v>0</v>
      </c>
      <c r="K351" s="97">
        <f>SUMIF('NHẬP HÀNG'!D:D,A351,'NHẬP HÀNG'!L:L)</f>
        <v>0</v>
      </c>
      <c r="L351" s="97">
        <f>SUMIF('XUẤT HÀNG'!D:D,A351,'XUẤT HÀNG'!G:G)</f>
        <v>0</v>
      </c>
      <c r="M351" s="97">
        <f>SUMIF('XUẤT HÀNG'!D:D,A351,'XUẤT HÀNG'!H:H)</f>
        <v>0</v>
      </c>
      <c r="N351" s="94">
        <f t="shared" si="59"/>
        <v>0</v>
      </c>
      <c r="O351" s="106"/>
      <c r="P351" s="107"/>
      <c r="Q351" s="127">
        <f t="shared" si="60"/>
        <v>0</v>
      </c>
      <c r="R351" s="217"/>
      <c r="S351" s="86" t="str">
        <f t="shared" si="61"/>
        <v>NOT OK</v>
      </c>
      <c r="X351" s="85" t="s">
        <v>4809</v>
      </c>
    </row>
    <row r="352" spans="1:19" s="85" customFormat="1" ht="33.75" customHeight="1" hidden="1">
      <c r="A352" s="41" t="s">
        <v>3848</v>
      </c>
      <c r="B352" s="98" t="str">
        <f>IF($A352="","",VLOOKUP($A352,'MÃ HH'!$A$1:$C$1875,2,0))</f>
        <v>TÁO FUIJ ACE 36 -10KG</v>
      </c>
      <c r="C352" s="98" t="e">
        <f>IF($A352="","",VLOOKUP($A352,'MÃ HH'!$A$1:$C$215,3,0))</f>
        <v>#N/A</v>
      </c>
      <c r="D352" s="94">
        <f>VLOOKUP(A352,'[1]TỔNG HỢP'!$A:$N,14,0)</f>
        <v>33</v>
      </c>
      <c r="E352" s="97">
        <f>SUMIF('NHẬP HÀNG'!$D:$D,A352,'NHẬP HÀNG'!$H:$H)</f>
        <v>0</v>
      </c>
      <c r="F352" s="97">
        <f>SUMIF('NHẬP HÀNG'!D:D,A352,'NHẬP HÀNG'!I:I)</f>
        <v>0</v>
      </c>
      <c r="G352" s="97">
        <f>SUMIF('NHẬP HÀNG'!D:D,A352,'NHẬP HÀNG'!J:J)</f>
        <v>0</v>
      </c>
      <c r="H352" s="97">
        <f>SUMIF('NHẬP HÀNG'!D:D,A352,'NHẬP HÀNG'!K:K)</f>
        <v>0</v>
      </c>
      <c r="I352" s="97">
        <f>SUMIF('NHẬP HÀNG'!D:D,A352,'NHẬP HÀNG'!M:M)</f>
        <v>0</v>
      </c>
      <c r="J352" s="97">
        <f>SUMIF('NHẬP HÀNG'!D:D,A352,'NHẬP HÀNG'!N:N)</f>
        <v>0</v>
      </c>
      <c r="K352" s="97">
        <f>SUMIF('NHẬP HÀNG'!D:D,A352,'NHẬP HÀNG'!L:L)</f>
        <v>0</v>
      </c>
      <c r="L352" s="97">
        <f>SUMIF('XUẤT HÀNG'!D:D,A352,'XUẤT HÀNG'!G:G)</f>
        <v>4</v>
      </c>
      <c r="M352" s="97">
        <f>SUMIF('XUẤT HÀNG'!D:D,A352,'XUẤT HÀNG'!H:H)</f>
        <v>0</v>
      </c>
      <c r="N352" s="94">
        <f t="shared" si="59"/>
        <v>29</v>
      </c>
      <c r="O352" s="106"/>
      <c r="P352" s="107"/>
      <c r="Q352" s="110">
        <f t="shared" si="60"/>
        <v>29</v>
      </c>
      <c r="R352" s="215"/>
      <c r="S352" s="86" t="str">
        <f t="shared" si="61"/>
        <v>OK</v>
      </c>
    </row>
    <row r="353" spans="1:19" s="85" customFormat="1" ht="33.75" customHeight="1" hidden="1">
      <c r="A353" s="41" t="s">
        <v>3488</v>
      </c>
      <c r="B353" s="98" t="str">
        <f>IF($A353="","",VLOOKUP($A353,'MÃ HH'!$A$1:$C$215,2,0))</f>
        <v>TÁO FUIJ ACE LẪN SZ - 10KG</v>
      </c>
      <c r="C353" s="98" t="str">
        <f>IF($A353="","",VLOOKUP($A353,'MÃ HH'!$A$1:$C$215,3,0))</f>
        <v>Thùng</v>
      </c>
      <c r="D353" s="94">
        <f>VLOOKUP(A353,'[1]TỔNG HỢP'!$A:$N,14,0)</f>
        <v>-30</v>
      </c>
      <c r="E353" s="97">
        <f>SUMIF('NHẬP HÀNG'!$D:$D,A353,'NHẬP HÀNG'!$H:$H)</f>
        <v>0</v>
      </c>
      <c r="F353" s="97">
        <f>SUMIF('NHẬP HÀNG'!D:D,A353,'NHẬP HÀNG'!I:I)</f>
        <v>0</v>
      </c>
      <c r="G353" s="97">
        <f>SUMIF('NHẬP HÀNG'!D:D,A353,'NHẬP HÀNG'!J:J)</f>
        <v>0</v>
      </c>
      <c r="H353" s="97">
        <f>SUMIF('NHẬP HÀNG'!D:D,A353,'NHẬP HÀNG'!K:K)</f>
        <v>0</v>
      </c>
      <c r="I353" s="97">
        <f>SUMIF('NHẬP HÀNG'!D:D,A353,'NHẬP HÀNG'!M:M)</f>
        <v>0</v>
      </c>
      <c r="J353" s="97">
        <f>SUMIF('NHẬP HÀNG'!D:D,A353,'NHẬP HÀNG'!N:N)</f>
        <v>0</v>
      </c>
      <c r="K353" s="97">
        <f>SUMIF('NHẬP HÀNG'!D:D,A353,'NHẬP HÀNG'!L:L)</f>
        <v>0</v>
      </c>
      <c r="L353" s="97">
        <f>SUMIF('XUẤT HÀNG'!D:D,A353,'XUẤT HÀNG'!G:G)</f>
        <v>0</v>
      </c>
      <c r="M353" s="97">
        <f>SUMIF('XUẤT HÀNG'!D:D,A353,'XUẤT HÀNG'!H:H)</f>
        <v>0</v>
      </c>
      <c r="N353" s="94">
        <f t="shared" si="59"/>
        <v>-30</v>
      </c>
      <c r="O353" s="106"/>
      <c r="P353" s="107"/>
      <c r="Q353" s="110">
        <f t="shared" si="60"/>
        <v>-30</v>
      </c>
      <c r="R353" s="208"/>
      <c r="S353" s="86" t="str">
        <f t="shared" si="61"/>
        <v>OK</v>
      </c>
    </row>
    <row r="354" spans="1:19" s="85" customFormat="1" ht="34.15" customHeight="1" hidden="1">
      <c r="A354" s="41" t="s">
        <v>3490</v>
      </c>
      <c r="B354" s="98" t="str">
        <f>IF($A354="","",VLOOKUP($A354,'MÃ HH'!$A$1:$C$1876,2,0))</f>
        <v>TÁO FUIJ WOW NƠ 10 -5KG</v>
      </c>
      <c r="C354" s="98" t="str">
        <f>IF($A354="","",VLOOKUP($A354,'MÃ HH'!$A$1:$C$215,3,0))</f>
        <v>Thùng</v>
      </c>
      <c r="D354" s="94">
        <f>VLOOKUP(A354,'[1]TỔNG HỢP'!$A:$N,14,0)</f>
        <v>0</v>
      </c>
      <c r="E354" s="97">
        <f>SUMIF('NHẬP HÀNG'!$D:$D,A354,'NHẬP HÀNG'!$H:$H)</f>
        <v>0</v>
      </c>
      <c r="F354" s="97">
        <f>SUMIF('NHẬP HÀNG'!D:D,A354,'NHẬP HÀNG'!I:I)</f>
        <v>0</v>
      </c>
      <c r="G354" s="97">
        <f>SUMIF('NHẬP HÀNG'!D:D,A354,'NHẬP HÀNG'!J:J)</f>
        <v>0</v>
      </c>
      <c r="H354" s="97">
        <f>SUMIF('NHẬP HÀNG'!D:D,A354,'NHẬP HÀNG'!K:K)</f>
        <v>0</v>
      </c>
      <c r="I354" s="97">
        <f>SUMIF('NHẬP HÀNG'!D:D,A354,'NHẬP HÀNG'!M:M)</f>
        <v>0</v>
      </c>
      <c r="J354" s="97">
        <f>SUMIF('NHẬP HÀNG'!D:D,A354,'NHẬP HÀNG'!N:N)</f>
        <v>0</v>
      </c>
      <c r="K354" s="97">
        <f>SUMIF('NHẬP HÀNG'!D:D,A354,'NHẬP HÀNG'!L:L)</f>
        <v>0</v>
      </c>
      <c r="L354" s="97">
        <f>SUMIF('XUẤT HÀNG'!D:D,A354,'XUẤT HÀNG'!G:G)</f>
        <v>0</v>
      </c>
      <c r="M354" s="97">
        <f>SUMIF('XUẤT HÀNG'!D:D,A354,'XUẤT HÀNG'!H:H)</f>
        <v>0</v>
      </c>
      <c r="N354" s="94">
        <f t="shared" si="59"/>
        <v>0</v>
      </c>
      <c r="O354" s="106"/>
      <c r="P354" s="107"/>
      <c r="Q354" s="109">
        <f t="shared" si="60"/>
        <v>0</v>
      </c>
      <c r="R354" s="48"/>
      <c r="S354" s="86" t="str">
        <f t="shared" si="61"/>
        <v>NOT OK</v>
      </c>
    </row>
    <row r="355" spans="1:19" s="85" customFormat="1" ht="33.75" customHeight="1" hidden="1">
      <c r="A355" s="41" t="s">
        <v>3492</v>
      </c>
      <c r="B355" s="98" t="str">
        <f>IF($A355="","",VLOOKUP($A355,'MÃ HH'!$A$1:$C$1876,2,0))</f>
        <v>TÁO FUIJ WOW NƠ 24 - 10KG</v>
      </c>
      <c r="C355" s="98" t="str">
        <f>IF($A355="","",VLOOKUP($A355,'MÃ HH'!$A$1:$C$215,3,0))</f>
        <v>Thùng</v>
      </c>
      <c r="D355" s="94">
        <f>VLOOKUP(A355,'[1]TỔNG HỢP'!$A:$N,14,0)</f>
        <v>-42</v>
      </c>
      <c r="E355" s="97">
        <f>SUMIF('NHẬP HÀNG'!$D:$D,A355,'NHẬP HÀNG'!$H:$H)</f>
        <v>0</v>
      </c>
      <c r="F355" s="97">
        <f>SUMIF('NHẬP HÀNG'!D:D,A355,'NHẬP HÀNG'!I:I)</f>
        <v>0</v>
      </c>
      <c r="G355" s="97">
        <f>SUMIF('NHẬP HÀNG'!D:D,A355,'NHẬP HÀNG'!J:J)</f>
        <v>0</v>
      </c>
      <c r="H355" s="97">
        <f>SUMIF('NHẬP HÀNG'!D:D,A355,'NHẬP HÀNG'!K:K)</f>
        <v>0</v>
      </c>
      <c r="I355" s="97">
        <f>SUMIF('NHẬP HÀNG'!D:D,A355,'NHẬP HÀNG'!M:M)</f>
        <v>0</v>
      </c>
      <c r="J355" s="97">
        <f>SUMIF('NHẬP HÀNG'!D:D,A355,'NHẬP HÀNG'!N:N)</f>
        <v>0</v>
      </c>
      <c r="K355" s="97">
        <f>SUMIF('NHẬP HÀNG'!D:D,A355,'NHẬP HÀNG'!L:L)</f>
        <v>0</v>
      </c>
      <c r="L355" s="97">
        <f>SUMIF('XUẤT HÀNG'!D:D,A355,'XUẤT HÀNG'!G:G)</f>
        <v>0</v>
      </c>
      <c r="M355" s="97">
        <f>SUMIF('XUẤT HÀNG'!D:D,A355,'XUẤT HÀNG'!H:H)</f>
        <v>0</v>
      </c>
      <c r="N355" s="94">
        <f t="shared" si="59"/>
        <v>-42</v>
      </c>
      <c r="O355" s="106">
        <v>3</v>
      </c>
      <c r="P355" s="107"/>
      <c r="Q355" s="110">
        <f t="shared" si="60"/>
        <v>-45</v>
      </c>
      <c r="R355" s="205" t="s">
        <v>4810</v>
      </c>
      <c r="S355" s="86" t="str">
        <f t="shared" si="61"/>
        <v>OK</v>
      </c>
    </row>
    <row r="356" spans="1:19" s="85" customFormat="1" ht="33.75" customHeight="1" hidden="1">
      <c r="A356" s="41" t="s">
        <v>3494</v>
      </c>
      <c r="B356" s="98" t="str">
        <f>IF($A356="","",VLOOKUP($A356,'MÃ HH'!$A$1:$C$1876,2,0))</f>
        <v>TÁO FUIJ WOW NƠ 28 - 10KG</v>
      </c>
      <c r="C356" s="98" t="str">
        <f>IF($A356="","",VLOOKUP($A356,'MÃ HH'!$A$1:$C$215,3,0))</f>
        <v>Thùng</v>
      </c>
      <c r="D356" s="94">
        <f>VLOOKUP(A356,'[1]TỔNG HỢP'!$A:$N,14,0)</f>
        <v>-187</v>
      </c>
      <c r="E356" s="97">
        <f>SUMIF('NHẬP HÀNG'!$D:$D,A356,'NHẬP HÀNG'!$H:$H)</f>
        <v>0</v>
      </c>
      <c r="F356" s="97">
        <f>SUMIF('NHẬP HÀNG'!D:D,A356,'NHẬP HÀNG'!I:I)</f>
        <v>0</v>
      </c>
      <c r="G356" s="97">
        <f>SUMIF('NHẬP HÀNG'!D:D,A356,'NHẬP HÀNG'!J:J)</f>
        <v>0</v>
      </c>
      <c r="H356" s="97">
        <f>SUMIF('NHẬP HÀNG'!D:D,A356,'NHẬP HÀNG'!K:K)</f>
        <v>0</v>
      </c>
      <c r="I356" s="97">
        <f>SUMIF('NHẬP HÀNG'!D:D,A356,'NHẬP HÀNG'!M:M)</f>
        <v>0</v>
      </c>
      <c r="J356" s="97">
        <f>SUMIF('NHẬP HÀNG'!D:D,A356,'NHẬP HÀNG'!N:N)</f>
        <v>3</v>
      </c>
      <c r="K356" s="97">
        <f>SUMIF('NHẬP HÀNG'!D:D,A356,'NHẬP HÀNG'!L:L)</f>
        <v>0</v>
      </c>
      <c r="L356" s="97">
        <f>SUMIF('XUẤT HÀNG'!D:D,A356,'XUẤT HÀNG'!G:G)</f>
        <v>4</v>
      </c>
      <c r="M356" s="97">
        <f>SUMIF('XUẤT HÀNG'!D:D,A356,'XUẤT HÀNG'!H:H)</f>
        <v>0</v>
      </c>
      <c r="N356" s="94">
        <f t="shared" si="59"/>
        <v>-188</v>
      </c>
      <c r="O356" s="106">
        <f>1+9</f>
        <v>10</v>
      </c>
      <c r="P356" s="107"/>
      <c r="Q356" s="110">
        <f t="shared" si="60"/>
        <v>-198</v>
      </c>
      <c r="R356" s="205"/>
      <c r="S356" s="86" t="str">
        <f t="shared" si="61"/>
        <v>OK</v>
      </c>
    </row>
    <row r="357" spans="1:19" s="85" customFormat="1" ht="33.75" customHeight="1" hidden="1">
      <c r="A357" s="41" t="s">
        <v>4672</v>
      </c>
      <c r="B357" s="98" t="str">
        <f>IF($A357="","",VLOOKUP($A357,'MÃ HH'!$A$1:$C$1876,2,0))</f>
        <v>TÁO FUIJ WOW NƠ 30 - 10KG</v>
      </c>
      <c r="C357" s="98" t="e">
        <f>IF($A357="","",VLOOKUP($A357,'MÃ HH'!$A$1:$C$215,3,0))</f>
        <v>#N/A</v>
      </c>
      <c r="D357" s="94">
        <f>VLOOKUP(A357,'[1]TỔNG HỢP'!$A:$N,14,0)</f>
        <v>-16</v>
      </c>
      <c r="E357" s="97">
        <f>SUMIF('NHẬP HÀNG'!$D:$D,A357,'NHẬP HÀNG'!$H:$H)</f>
        <v>0</v>
      </c>
      <c r="F357" s="97">
        <f>SUMIF('NHẬP HÀNG'!D:D,A357,'NHẬP HÀNG'!I:I)</f>
        <v>0</v>
      </c>
      <c r="G357" s="97">
        <f>SUMIF('NHẬP HÀNG'!D:D,A357,'NHẬP HÀNG'!J:J)</f>
        <v>0</v>
      </c>
      <c r="H357" s="97">
        <f>SUMIF('NHẬP HÀNG'!D:D,A357,'NHẬP HÀNG'!K:K)</f>
        <v>0</v>
      </c>
      <c r="I357" s="97">
        <f>SUMIF('NHẬP HÀNG'!D:D,A357,'NHẬP HÀNG'!M:M)</f>
        <v>0</v>
      </c>
      <c r="J357" s="97">
        <f>SUMIF('NHẬP HÀNG'!D:D,A357,'NHẬP HÀNG'!N:N)</f>
        <v>0</v>
      </c>
      <c r="K357" s="97">
        <f>SUMIF('NHẬP HÀNG'!D:D,A357,'NHẬP HÀNG'!L:L)</f>
        <v>0</v>
      </c>
      <c r="L357" s="97">
        <f>SUMIF('XUẤT HÀNG'!D:D,A357,'XUẤT HÀNG'!G:G)</f>
        <v>0</v>
      </c>
      <c r="M357" s="97">
        <f>SUMIF('XUẤT HÀNG'!D:D,A357,'XUẤT HÀNG'!H:H)</f>
        <v>0</v>
      </c>
      <c r="N357" s="94">
        <f t="shared" si="59"/>
        <v>-16</v>
      </c>
      <c r="O357" s="106"/>
      <c r="P357" s="107"/>
      <c r="Q357" s="110">
        <f t="shared" si="60"/>
        <v>-16</v>
      </c>
      <c r="R357" s="205"/>
      <c r="S357" s="86" t="str">
        <f t="shared" si="61"/>
        <v>OK</v>
      </c>
    </row>
    <row r="358" spans="1:19" s="85" customFormat="1" ht="33.75" customHeight="1" hidden="1">
      <c r="A358" s="41" t="s">
        <v>3496</v>
      </c>
      <c r="B358" s="98" t="str">
        <f>IF($A358="","",VLOOKUP($A358,'MÃ HH'!$A$1:$C$1876,2,0))</f>
        <v>TÁO FUIJ WOW NƠ 32 - 10KG</v>
      </c>
      <c r="C358" s="98" t="str">
        <f>IF($A358="","",VLOOKUP($A358,'MÃ HH'!$A$1:$C$215,3,0))</f>
        <v>Thùng</v>
      </c>
      <c r="D358" s="94">
        <f>VLOOKUP(A358,'[1]TỔNG HỢP'!$A:$N,14,0)</f>
        <v>142</v>
      </c>
      <c r="E358" s="97">
        <f>SUMIF('NHẬP HÀNG'!$D:$D,A358,'NHẬP HÀNG'!$H:$H)</f>
        <v>0</v>
      </c>
      <c r="F358" s="97">
        <f>SUMIF('NHẬP HÀNG'!D:D,A358,'NHẬP HÀNG'!I:I)</f>
        <v>0</v>
      </c>
      <c r="G358" s="97">
        <f>SUMIF('NHẬP HÀNG'!D:D,A358,'NHẬP HÀNG'!J:J)</f>
        <v>0</v>
      </c>
      <c r="H358" s="97">
        <f>SUMIF('NHẬP HÀNG'!D:D,A358,'NHẬP HÀNG'!K:K)</f>
        <v>0</v>
      </c>
      <c r="I358" s="97">
        <f>SUMIF('NHẬP HÀNG'!D:D,A358,'NHẬP HÀNG'!M:M)</f>
        <v>0</v>
      </c>
      <c r="J358" s="97">
        <f>SUMIF('NHẬP HÀNG'!D:D,A358,'NHẬP HÀNG'!N:N)</f>
        <v>0</v>
      </c>
      <c r="K358" s="97">
        <f>SUMIF('NHẬP HÀNG'!D:D,A358,'NHẬP HÀNG'!L:L)</f>
        <v>0</v>
      </c>
      <c r="L358" s="97">
        <f>SUMIF('XUẤT HÀNG'!D:D,A358,'XUẤT HÀNG'!G:G)</f>
        <v>2</v>
      </c>
      <c r="M358" s="97">
        <f>SUMIF('XUẤT HÀNG'!D:D,A358,'XUẤT HÀNG'!H:H)</f>
        <v>0</v>
      </c>
      <c r="N358" s="94">
        <f t="shared" si="62" ref="N358:N400">D358+E358+F358+G358+H358+I358++J358-L358-M358+K358</f>
        <v>140</v>
      </c>
      <c r="O358" s="106"/>
      <c r="P358" s="107"/>
      <c r="Q358" s="110">
        <f t="shared" si="63" ref="Q358:Q400">+N358-O358-P358</f>
        <v>140</v>
      </c>
      <c r="R358" s="205"/>
      <c r="S358" s="86" t="str">
        <f t="shared" si="64" ref="S358:S400">IF(ABS(D358)+ABS(E358)+ABS(F358)+ABS(J358)+ABS(L358)+ABS(O358)+ABS(P358)+ABS(M358)+ABS(N358)+ABS(Q358)=0,"NOT OK","OK")</f>
        <v>OK</v>
      </c>
    </row>
    <row r="359" spans="1:19" s="85" customFormat="1" ht="33.75" customHeight="1" hidden="1">
      <c r="A359" s="41" t="s">
        <v>3498</v>
      </c>
      <c r="B359" s="98" t="str">
        <f>IF($A359="","",VLOOKUP($A359,'MÃ HH'!$A$1:$C$1876,2,0))</f>
        <v>TÁO FUIJ WOW NƠ 36 - 10KG</v>
      </c>
      <c r="C359" s="98" t="str">
        <f>IF($A359="","",VLOOKUP($A359,'MÃ HH'!$A$1:$C$215,3,0))</f>
        <v>Thùng</v>
      </c>
      <c r="D359" s="94">
        <f>VLOOKUP(A359,'[1]TỔNG HỢP'!$A:$N,14,0)</f>
        <v>-3</v>
      </c>
      <c r="E359" s="97">
        <f>SUMIF('NHẬP HÀNG'!$D:$D,A359,'NHẬP HÀNG'!$H:$H)</f>
        <v>42</v>
      </c>
      <c r="F359" s="97">
        <f>SUMIF('NHẬP HÀNG'!D:D,A359,'NHẬP HÀNG'!I:I)</f>
        <v>0</v>
      </c>
      <c r="G359" s="97">
        <f>SUMIF('NHẬP HÀNG'!D:D,A359,'NHẬP HÀNG'!J:J)</f>
        <v>0</v>
      </c>
      <c r="H359" s="97">
        <f>SUMIF('NHẬP HÀNG'!D:D,A359,'NHẬP HÀNG'!K:K)</f>
        <v>0</v>
      </c>
      <c r="I359" s="97">
        <f>SUMIF('NHẬP HÀNG'!D:D,A359,'NHẬP HÀNG'!M:M)</f>
        <v>0</v>
      </c>
      <c r="J359" s="97">
        <f>SUMIF('NHẬP HÀNG'!D:D,A359,'NHẬP HÀNG'!N:N)</f>
        <v>0</v>
      </c>
      <c r="K359" s="97">
        <f>SUMIF('NHẬP HÀNG'!D:D,A359,'NHẬP HÀNG'!L:L)</f>
        <v>0</v>
      </c>
      <c r="L359" s="97">
        <f>SUMIF('XUẤT HÀNG'!D:D,A359,'XUẤT HÀNG'!G:G)</f>
        <v>25</v>
      </c>
      <c r="M359" s="97">
        <f>SUMIF('XUẤT HÀNG'!D:D,A359,'XUẤT HÀNG'!H:H)</f>
        <v>0</v>
      </c>
      <c r="N359" s="94">
        <f t="shared" si="62"/>
        <v>14</v>
      </c>
      <c r="O359" s="106">
        <v>17</v>
      </c>
      <c r="P359" s="107"/>
      <c r="Q359" s="110">
        <f t="shared" si="63"/>
        <v>-3</v>
      </c>
      <c r="R359" s="206"/>
      <c r="S359" s="86" t="str">
        <f t="shared" si="64"/>
        <v>OK</v>
      </c>
    </row>
    <row r="360" spans="1:19" s="85" customFormat="1" ht="33.75" customHeight="1" hidden="1">
      <c r="A360" s="39" t="s">
        <v>3846</v>
      </c>
      <c r="B360" s="98" t="str">
        <f>IF($A360="","",VLOOKUP($A360,'MÃ HH'!$A$1:$C$1875,2,0))</f>
        <v>TÁO FUJI WOW LẪN SIZE - 10KG</v>
      </c>
      <c r="C360" s="98" t="e">
        <f>IF($A360="","",VLOOKUP($A360,'MÃ HH'!$A$1:$C$215,3,0))</f>
        <v>#N/A</v>
      </c>
      <c r="D360" s="94">
        <f>VLOOKUP(A360,'[1]TỔNG HỢP'!$A:$N,14,0)</f>
        <v>133</v>
      </c>
      <c r="E360" s="97">
        <f>SUMIF('NHẬP HÀNG'!$D:$D,A360,'NHẬP HÀNG'!$H:$H)</f>
        <v>0</v>
      </c>
      <c r="F360" s="97">
        <f>SUMIF('NHẬP HÀNG'!D:D,A360,'NHẬP HÀNG'!I:I)</f>
        <v>0</v>
      </c>
      <c r="G360" s="97">
        <f>SUMIF('NHẬP HÀNG'!D:D,A360,'NHẬP HÀNG'!J:J)</f>
        <v>0</v>
      </c>
      <c r="H360" s="97">
        <f>SUMIF('NHẬP HÀNG'!D:D,A360,'NHẬP HÀNG'!K:K)</f>
        <v>0</v>
      </c>
      <c r="I360" s="97">
        <f>SUMIF('NHẬP HÀNG'!D:D,A360,'NHẬP HÀNG'!M:M)</f>
        <v>0</v>
      </c>
      <c r="J360" s="97">
        <f>SUMIF('NHẬP HÀNG'!D:D,A360,'NHẬP HÀNG'!N:N)</f>
        <v>0</v>
      </c>
      <c r="K360" s="97">
        <f>SUMIF('NHẬP HÀNG'!D:D,A360,'NHẬP HÀNG'!L:L)</f>
        <v>0</v>
      </c>
      <c r="L360" s="97">
        <f>SUMIF('XUẤT HÀNG'!D:D,A360,'XUẤT HÀNG'!G:G)</f>
        <v>0</v>
      </c>
      <c r="M360" s="97">
        <f>SUMIF('XUẤT HÀNG'!D:D,A360,'XUẤT HÀNG'!H:H)</f>
        <v>0</v>
      </c>
      <c r="N360" s="94">
        <f t="shared" si="62"/>
        <v>133</v>
      </c>
      <c r="O360" s="106">
        <v>17</v>
      </c>
      <c r="P360" s="107"/>
      <c r="Q360" s="110">
        <f t="shared" si="63"/>
        <v>116</v>
      </c>
      <c r="R360" s="205"/>
      <c r="S360" s="86" t="str">
        <f t="shared" si="64"/>
        <v>OK</v>
      </c>
    </row>
    <row r="361" spans="1:19" s="85" customFormat="1" ht="33.75" customHeight="1" hidden="1">
      <c r="A361" s="25" t="s">
        <v>4307</v>
      </c>
      <c r="B361" s="98" t="str">
        <f>IF($A361="","",VLOOKUP($A361,'MÃ HH'!$A$1:$C$1876,2,0))</f>
        <v>TÁO FUJI WOW THÙNG HỒNG - 5KG</v>
      </c>
      <c r="C361" s="98" t="e">
        <f>IF($A361="","",VLOOKUP($A361,'MÃ HH'!$A$1:$C$215,3,0))</f>
        <v>#N/A</v>
      </c>
      <c r="D361" s="94">
        <f>VLOOKUP(A361,'[1]TỔNG HỢP'!$A:$N,14,0)</f>
        <v>0</v>
      </c>
      <c r="E361" s="97">
        <f>SUMIF('NHẬP HÀNG'!$D:$D,A361,'NHẬP HÀNG'!$H:$H)</f>
        <v>0</v>
      </c>
      <c r="F361" s="97">
        <f>SUMIF('NHẬP HÀNG'!D:D,A361,'NHẬP HÀNG'!I:I)</f>
        <v>0</v>
      </c>
      <c r="G361" s="97">
        <f>SUMIF('NHẬP HÀNG'!D:D,A361,'NHẬP HÀNG'!J:J)</f>
        <v>0</v>
      </c>
      <c r="H361" s="97">
        <f>SUMIF('NHẬP HÀNG'!D:D,A361,'NHẬP HÀNG'!K:K)</f>
        <v>0</v>
      </c>
      <c r="I361" s="97">
        <f>SUMIF('NHẬP HÀNG'!D:D,A361,'NHẬP HÀNG'!M:M)</f>
        <v>0</v>
      </c>
      <c r="J361" s="97">
        <f>SUMIF('NHẬP HÀNG'!D:D,A361,'NHẬP HÀNG'!N:N)</f>
        <v>0</v>
      </c>
      <c r="K361" s="97">
        <f>SUMIF('NHẬP HÀNG'!D:D,A361,'NHẬP HÀNG'!L:L)</f>
        <v>0</v>
      </c>
      <c r="L361" s="97">
        <f>SUMIF('XUẤT HÀNG'!D:D,A361,'XUẤT HÀNG'!G:G)</f>
        <v>0</v>
      </c>
      <c r="M361" s="97">
        <f>SUMIF('XUẤT HÀNG'!D:D,A361,'XUẤT HÀNG'!H:H)</f>
        <v>0</v>
      </c>
      <c r="N361" s="94">
        <f t="shared" si="62"/>
        <v>0</v>
      </c>
      <c r="O361" s="106"/>
      <c r="P361" s="107"/>
      <c r="Q361" s="109">
        <f t="shared" si="63"/>
        <v>0</v>
      </c>
      <c r="R361" s="48"/>
      <c r="S361" s="86" t="str">
        <f t="shared" si="64"/>
        <v>NOT OK</v>
      </c>
    </row>
    <row r="362" spans="1:19" s="85" customFormat="1" ht="33.75" customHeight="1" hidden="1">
      <c r="A362" s="41" t="s">
        <v>3500</v>
      </c>
      <c r="B362" s="98" t="str">
        <f>IF($A362="","",VLOOKUP($A362,'MÃ HH'!$A$1:$C$1876,2,0))</f>
        <v>TÁO GALA NZ GOLDEN BAY PG 90 - 18KG</v>
      </c>
      <c r="C362" s="98" t="str">
        <f>IF($A362="","",VLOOKUP($A362,'MÃ HH'!$A$1:$C$215,3,0))</f>
        <v>Thùng</v>
      </c>
      <c r="D362" s="94">
        <f>VLOOKUP(A362,'[1]TỔNG HỢP'!$A:$N,14,0)</f>
        <v>0</v>
      </c>
      <c r="E362" s="97">
        <f>SUMIF('NHẬP HÀNG'!$D:$D,A362,'NHẬP HÀNG'!$H:$H)</f>
        <v>0</v>
      </c>
      <c r="F362" s="97">
        <f>SUMIF('NHẬP HÀNG'!D:D,A362,'NHẬP HÀNG'!I:I)</f>
        <v>0</v>
      </c>
      <c r="G362" s="97">
        <f>SUMIF('NHẬP HÀNG'!D:D,A362,'NHẬP HÀNG'!J:J)</f>
        <v>0</v>
      </c>
      <c r="H362" s="97">
        <f>SUMIF('NHẬP HÀNG'!D:D,A362,'NHẬP HÀNG'!K:K)</f>
        <v>0</v>
      </c>
      <c r="I362" s="97">
        <f>SUMIF('NHẬP HÀNG'!D:D,A362,'NHẬP HÀNG'!M:M)</f>
        <v>0</v>
      </c>
      <c r="J362" s="97">
        <f>SUMIF('NHẬP HÀNG'!D:D,A362,'NHẬP HÀNG'!N:N)</f>
        <v>0</v>
      </c>
      <c r="K362" s="97">
        <f>SUMIF('NHẬP HÀNG'!D:D,A362,'NHẬP HÀNG'!L:L)</f>
        <v>0</v>
      </c>
      <c r="L362" s="97">
        <f>SUMIF('XUẤT HÀNG'!D:D,A362,'XUẤT HÀNG'!G:G)</f>
        <v>0</v>
      </c>
      <c r="M362" s="97">
        <f>SUMIF('XUẤT HÀNG'!D:D,A362,'XUẤT HÀNG'!H:H)</f>
        <v>0</v>
      </c>
      <c r="N362" s="94">
        <f t="shared" si="62"/>
        <v>0</v>
      </c>
      <c r="O362" s="106"/>
      <c r="P362" s="107"/>
      <c r="Q362" s="109">
        <f t="shared" si="63"/>
        <v>0</v>
      </c>
      <c r="R362" s="48"/>
      <c r="S362" s="86" t="str">
        <f t="shared" si="64"/>
        <v>NOT OK</v>
      </c>
    </row>
    <row r="363" spans="1:19" s="85" customFormat="1" ht="33.75" customHeight="1" hidden="1">
      <c r="A363" s="41" t="s">
        <v>3502</v>
      </c>
      <c r="B363" s="98" t="str">
        <f>IF($A363="","",VLOOKUP($A363,'MÃ HH'!$A$1:$C$1876,2,0))</f>
        <v>TÁO GALA NZ GOLDEN BAY PG 100 - 18KG</v>
      </c>
      <c r="C363" s="98" t="str">
        <f>IF($A363="","",VLOOKUP($A363,'MÃ HH'!$A$1:$C$215,3,0))</f>
        <v>Thùng</v>
      </c>
      <c r="D363" s="94">
        <f>VLOOKUP(A363,'[1]TỔNG HỢP'!$A:$N,14,0)</f>
        <v>0</v>
      </c>
      <c r="E363" s="97">
        <f>SUMIF('NHẬP HÀNG'!$D:$D,A363,'NHẬP HÀNG'!$H:$H)</f>
        <v>0</v>
      </c>
      <c r="F363" s="97">
        <f>SUMIF('NHẬP HÀNG'!D:D,A363,'NHẬP HÀNG'!I:I)</f>
        <v>0</v>
      </c>
      <c r="G363" s="97">
        <f>SUMIF('NHẬP HÀNG'!D:D,A363,'NHẬP HÀNG'!J:J)</f>
        <v>0</v>
      </c>
      <c r="H363" s="97">
        <f>SUMIF('NHẬP HÀNG'!D:D,A363,'NHẬP HÀNG'!K:K)</f>
        <v>0</v>
      </c>
      <c r="I363" s="97">
        <f>SUMIF('NHẬP HÀNG'!D:D,A363,'NHẬP HÀNG'!M:M)</f>
        <v>0</v>
      </c>
      <c r="J363" s="97">
        <f>SUMIF('NHẬP HÀNG'!D:D,A363,'NHẬP HÀNG'!N:N)</f>
        <v>0</v>
      </c>
      <c r="K363" s="97">
        <f>SUMIF('NHẬP HÀNG'!D:D,A363,'NHẬP HÀNG'!L:L)</f>
        <v>0</v>
      </c>
      <c r="L363" s="97">
        <f>SUMIF('XUẤT HÀNG'!D:D,A363,'XUẤT HÀNG'!G:G)</f>
        <v>0</v>
      </c>
      <c r="M363" s="97">
        <f>SUMIF('XUẤT HÀNG'!D:D,A363,'XUẤT HÀNG'!H:H)</f>
        <v>0</v>
      </c>
      <c r="N363" s="94">
        <f t="shared" si="62"/>
        <v>0</v>
      </c>
      <c r="O363" s="106"/>
      <c r="P363" s="107"/>
      <c r="Q363" s="109">
        <f t="shared" si="63"/>
        <v>0</v>
      </c>
      <c r="R363" s="48"/>
      <c r="S363" s="86" t="str">
        <f t="shared" si="64"/>
        <v>NOT OK</v>
      </c>
    </row>
    <row r="364" spans="1:19" s="85" customFormat="1" ht="33.75" customHeight="1" hidden="1">
      <c r="A364" s="41" t="s">
        <v>3504</v>
      </c>
      <c r="B364" s="98" t="str">
        <f>IF($A364="","",VLOOKUP($A364,'MÃ HH'!$A$1:$C$1876,2,0))</f>
        <v>TÁO GALA NZ GOLDEN BAY PG 80 - 18KG</v>
      </c>
      <c r="C364" s="98" t="str">
        <f>IF($A364="","",VLOOKUP($A364,'MÃ HH'!$A$1:$C$215,3,0))</f>
        <v>Thùng</v>
      </c>
      <c r="D364" s="94">
        <f>VLOOKUP(A364,'[1]TỔNG HỢP'!$A:$N,14,0)</f>
        <v>0</v>
      </c>
      <c r="E364" s="97">
        <f>SUMIF('NHẬP HÀNG'!$D:$D,A364,'NHẬP HÀNG'!$H:$H)</f>
        <v>0</v>
      </c>
      <c r="F364" s="97">
        <f>SUMIF('NHẬP HÀNG'!D:D,A364,'NHẬP HÀNG'!I:I)</f>
        <v>0</v>
      </c>
      <c r="G364" s="97">
        <f>SUMIF('NHẬP HÀNG'!D:D,A364,'NHẬP HÀNG'!J:J)</f>
        <v>0</v>
      </c>
      <c r="H364" s="97">
        <f>SUMIF('NHẬP HÀNG'!D:D,A364,'NHẬP HÀNG'!K:K)</f>
        <v>0</v>
      </c>
      <c r="I364" s="97">
        <f>SUMIF('NHẬP HÀNG'!D:D,A364,'NHẬP HÀNG'!M:M)</f>
        <v>0</v>
      </c>
      <c r="J364" s="97">
        <f>SUMIF('NHẬP HÀNG'!D:D,A364,'NHẬP HÀNG'!N:N)</f>
        <v>0</v>
      </c>
      <c r="K364" s="97">
        <f>SUMIF('NHẬP HÀNG'!D:D,A364,'NHẬP HÀNG'!L:L)</f>
        <v>0</v>
      </c>
      <c r="L364" s="97">
        <f>SUMIF('XUẤT HÀNG'!D:D,A364,'XUẤT HÀNG'!G:G)</f>
        <v>0</v>
      </c>
      <c r="M364" s="97">
        <f>SUMIF('XUẤT HÀNG'!D:D,A364,'XUẤT HÀNG'!H:H)</f>
        <v>0</v>
      </c>
      <c r="N364" s="94">
        <f t="shared" si="62"/>
        <v>0</v>
      </c>
      <c r="O364" s="106"/>
      <c r="P364" s="107"/>
      <c r="Q364" s="109">
        <f t="shared" si="63"/>
        <v>0</v>
      </c>
      <c r="R364" s="48"/>
      <c r="S364" s="86" t="str">
        <f t="shared" si="64"/>
        <v>NOT OK</v>
      </c>
    </row>
    <row r="365" spans="1:19" s="85" customFormat="1" ht="33.75" customHeight="1" hidden="1">
      <c r="A365" s="41" t="s">
        <v>3508</v>
      </c>
      <c r="B365" s="98" t="str">
        <f>IF($A365="","",VLOOKUP($A365,'MÃ HH'!$A$1:$C$1876,2,0))</f>
        <v>TÁO GALA NZ GOLDEN BAY SG 80 - 18KG</v>
      </c>
      <c r="C365" s="98" t="str">
        <f>IF($A365="","",VLOOKUP($A365,'MÃ HH'!$A$1:$C$215,3,0))</f>
        <v>Thùng</v>
      </c>
      <c r="D365" s="94">
        <f>VLOOKUP(A365,'[1]TỔNG HỢP'!$A:$N,14,0)</f>
        <v>0</v>
      </c>
      <c r="E365" s="97">
        <f>SUMIF('NHẬP HÀNG'!$D:$D,A365,'NHẬP HÀNG'!$H:$H)</f>
        <v>0</v>
      </c>
      <c r="F365" s="97">
        <f>SUMIF('NHẬP HÀNG'!D:D,A365,'NHẬP HÀNG'!I:I)</f>
        <v>0</v>
      </c>
      <c r="G365" s="97">
        <f>SUMIF('NHẬP HÀNG'!D:D,A365,'NHẬP HÀNG'!J:J)</f>
        <v>0</v>
      </c>
      <c r="H365" s="97">
        <f>SUMIF('NHẬP HÀNG'!D:D,A365,'NHẬP HÀNG'!K:K)</f>
        <v>0</v>
      </c>
      <c r="I365" s="97">
        <f>SUMIF('NHẬP HÀNG'!D:D,A365,'NHẬP HÀNG'!M:M)</f>
        <v>0</v>
      </c>
      <c r="J365" s="97">
        <f>SUMIF('NHẬP HÀNG'!D:D,A365,'NHẬP HÀNG'!N:N)</f>
        <v>0</v>
      </c>
      <c r="K365" s="97">
        <f>SUMIF('NHẬP HÀNG'!D:D,A365,'NHẬP HÀNG'!L:L)</f>
        <v>0</v>
      </c>
      <c r="L365" s="97">
        <f>SUMIF('XUẤT HÀNG'!D:D,A365,'XUẤT HÀNG'!G:G)</f>
        <v>0</v>
      </c>
      <c r="M365" s="97">
        <f>SUMIF('XUẤT HÀNG'!D:D,A365,'XUẤT HÀNG'!H:H)</f>
        <v>0</v>
      </c>
      <c r="N365" s="94">
        <f t="shared" si="62"/>
        <v>0</v>
      </c>
      <c r="O365" s="106"/>
      <c r="P365" s="107"/>
      <c r="Q365" s="109">
        <f t="shared" si="63"/>
        <v>0</v>
      </c>
      <c r="R365" s="48"/>
      <c r="S365" s="86" t="str">
        <f t="shared" si="64"/>
        <v>NOT OK</v>
      </c>
    </row>
    <row r="366" spans="1:19" s="85" customFormat="1" ht="33.75" customHeight="1" hidden="1">
      <c r="A366" s="41" t="s">
        <v>3506</v>
      </c>
      <c r="B366" s="98" t="str">
        <f>IF($A366="","",VLOOKUP($A366,'MÃ HH'!$A$1:$C$1876,2,0))</f>
        <v>TÁO GALA NZ GOLDEN BAY PG 70 - 18KG</v>
      </c>
      <c r="C366" s="98" t="str">
        <f>IF($A366="","",VLOOKUP($A366,'MÃ HH'!$A$1:$C$215,3,0))</f>
        <v>Thùng</v>
      </c>
      <c r="D366" s="94">
        <f>VLOOKUP(A366,'[1]TỔNG HỢP'!$A:$N,14,0)</f>
        <v>0</v>
      </c>
      <c r="E366" s="97">
        <f>SUMIF('NHẬP HÀNG'!$D:$D,A366,'NHẬP HÀNG'!$H:$H)</f>
        <v>0</v>
      </c>
      <c r="F366" s="97">
        <f>SUMIF('NHẬP HÀNG'!D:D,A366,'NHẬP HÀNG'!I:I)</f>
        <v>0</v>
      </c>
      <c r="G366" s="97">
        <f>SUMIF('NHẬP HÀNG'!D:D,A366,'NHẬP HÀNG'!J:J)</f>
        <v>0</v>
      </c>
      <c r="H366" s="97">
        <f>SUMIF('NHẬP HÀNG'!D:D,A366,'NHẬP HÀNG'!K:K)</f>
        <v>0</v>
      </c>
      <c r="I366" s="97">
        <f>SUMIF('NHẬP HÀNG'!D:D,A366,'NHẬP HÀNG'!M:M)</f>
        <v>0</v>
      </c>
      <c r="J366" s="97">
        <f>SUMIF('NHẬP HÀNG'!D:D,A366,'NHẬP HÀNG'!N:N)</f>
        <v>0</v>
      </c>
      <c r="K366" s="97">
        <f>SUMIF('NHẬP HÀNG'!D:D,A366,'NHẬP HÀNG'!L:L)</f>
        <v>0</v>
      </c>
      <c r="L366" s="97">
        <f>SUMIF('XUẤT HÀNG'!D:D,A366,'XUẤT HÀNG'!G:G)</f>
        <v>0</v>
      </c>
      <c r="M366" s="97">
        <f>SUMIF('XUẤT HÀNG'!D:D,A366,'XUẤT HÀNG'!H:H)</f>
        <v>0</v>
      </c>
      <c r="N366" s="94">
        <f t="shared" si="62"/>
        <v>0</v>
      </c>
      <c r="O366" s="106"/>
      <c r="P366" s="107"/>
      <c r="Q366" s="109">
        <f t="shared" si="63"/>
        <v>0</v>
      </c>
      <c r="R366" s="48"/>
      <c r="S366" s="86" t="str">
        <f t="shared" si="64"/>
        <v>NOT OK</v>
      </c>
    </row>
    <row r="367" spans="1:19" s="85" customFormat="1" ht="33.75" customHeight="1" hidden="1">
      <c r="A367" s="41" t="s">
        <v>3510</v>
      </c>
      <c r="B367" s="98" t="str">
        <f>IF($A367="","",VLOOKUP($A367,'MÃ HH'!$A$1:$C$1876,2,0))</f>
        <v>TÁO GALA NZ GOLDEN BAY SG 70 - 18KG</v>
      </c>
      <c r="C367" s="98" t="str">
        <f>IF($A367="","",VLOOKUP($A367,'MÃ HH'!$A$1:$C$215,3,0))</f>
        <v>Thùng</v>
      </c>
      <c r="D367" s="94">
        <f>VLOOKUP(A367,'[1]TỔNG HỢP'!$A:$N,14,0)</f>
        <v>0</v>
      </c>
      <c r="E367" s="97">
        <f>SUMIF('NHẬP HÀNG'!$D:$D,A367,'NHẬP HÀNG'!$H:$H)</f>
        <v>0</v>
      </c>
      <c r="F367" s="97">
        <f>SUMIF('NHẬP HÀNG'!D:D,A367,'NHẬP HÀNG'!I:I)</f>
        <v>0</v>
      </c>
      <c r="G367" s="97">
        <f>SUMIF('NHẬP HÀNG'!D:D,A367,'NHẬP HÀNG'!J:J)</f>
        <v>0</v>
      </c>
      <c r="H367" s="97">
        <f>SUMIF('NHẬP HÀNG'!D:D,A367,'NHẬP HÀNG'!K:K)</f>
        <v>0</v>
      </c>
      <c r="I367" s="97">
        <f>SUMIF('NHẬP HÀNG'!D:D,A367,'NHẬP HÀNG'!M:M)</f>
        <v>0</v>
      </c>
      <c r="J367" s="97">
        <f>SUMIF('NHẬP HÀNG'!D:D,A367,'NHẬP HÀNG'!N:N)</f>
        <v>0</v>
      </c>
      <c r="K367" s="97">
        <f>SUMIF('NHẬP HÀNG'!D:D,A367,'NHẬP HÀNG'!L:L)</f>
        <v>0</v>
      </c>
      <c r="L367" s="97">
        <f>SUMIF('XUẤT HÀNG'!D:D,A367,'XUẤT HÀNG'!G:G)</f>
        <v>0</v>
      </c>
      <c r="M367" s="97">
        <f>SUMIF('XUẤT HÀNG'!D:D,A367,'XUẤT HÀNG'!H:H)</f>
        <v>0</v>
      </c>
      <c r="N367" s="94">
        <f t="shared" si="62"/>
        <v>0</v>
      </c>
      <c r="O367" s="106"/>
      <c r="P367" s="107"/>
      <c r="Q367" s="109">
        <f t="shared" si="63"/>
        <v>0</v>
      </c>
      <c r="R367" s="48"/>
      <c r="S367" s="86" t="str">
        <f t="shared" si="64"/>
        <v>NOT OK</v>
      </c>
    </row>
    <row r="368" spans="1:19" s="85" customFormat="1" ht="33.75" customHeight="1" hidden="1">
      <c r="A368" s="100" t="s">
        <v>3774</v>
      </c>
      <c r="B368" s="98" t="str">
        <f>IF($A368="","",VLOOKUP($A368,'MÃ HH'!$A$1:$C$1876,2,0))</f>
        <v>TÁO GALA NZ GOLDEN BAY PG 40 - 10KG</v>
      </c>
      <c r="C368" s="98" t="e">
        <f>IF($A368="","",VLOOKUP($A368,'MÃ HH'!$A$1:$C$215,3,0))</f>
        <v>#N/A</v>
      </c>
      <c r="D368" s="94">
        <f>VLOOKUP(A368,'[1]TỔNG HỢP'!$A:$N,14,0)</f>
        <v>0</v>
      </c>
      <c r="E368" s="97">
        <f>SUMIF('NHẬP HÀNG'!$D:$D,A368,'NHẬP HÀNG'!$H:$H)</f>
        <v>0</v>
      </c>
      <c r="F368" s="97">
        <f>SUMIF('NHẬP HÀNG'!D:D,A368,'NHẬP HÀNG'!I:I)</f>
        <v>0</v>
      </c>
      <c r="G368" s="97">
        <f>SUMIF('NHẬP HÀNG'!D:D,A368,'NHẬP HÀNG'!J:J)</f>
        <v>0</v>
      </c>
      <c r="H368" s="97">
        <f>SUMIF('NHẬP HÀNG'!D:D,A368,'NHẬP HÀNG'!K:K)</f>
        <v>0</v>
      </c>
      <c r="I368" s="97">
        <f>SUMIF('NHẬP HÀNG'!D:D,A368,'NHẬP HÀNG'!M:M)</f>
        <v>0</v>
      </c>
      <c r="J368" s="97">
        <f>SUMIF('NHẬP HÀNG'!D:D,A368,'NHẬP HÀNG'!N:N)</f>
        <v>0</v>
      </c>
      <c r="K368" s="97">
        <f>SUMIF('NHẬP HÀNG'!D:D,A368,'NHẬP HÀNG'!L:L)</f>
        <v>0</v>
      </c>
      <c r="L368" s="97">
        <f>SUMIF('XUẤT HÀNG'!D:D,A368,'XUẤT HÀNG'!G:G)</f>
        <v>0</v>
      </c>
      <c r="M368" s="97">
        <f>SUMIF('XUẤT HÀNG'!D:D,A368,'XUẤT HÀNG'!H:H)</f>
        <v>0</v>
      </c>
      <c r="N368" s="94">
        <f t="shared" si="62"/>
        <v>0</v>
      </c>
      <c r="O368" s="106"/>
      <c r="P368" s="107"/>
      <c r="Q368" s="109">
        <f t="shared" si="63"/>
        <v>0</v>
      </c>
      <c r="R368" s="48"/>
      <c r="S368" s="86" t="str">
        <f t="shared" si="64"/>
        <v>NOT OK</v>
      </c>
    </row>
    <row r="369" spans="1:19" s="85" customFormat="1" ht="33.75" customHeight="1" hidden="1">
      <c r="A369" s="100" t="s">
        <v>3780</v>
      </c>
      <c r="B369" s="98" t="str">
        <f>IF($A369="","",VLOOKUP($A369,'MÃ HH'!$A$1:$C$1876,2,0))</f>
        <v>TÁO GALA NZ GOLDEN BAY LẪN SZ</v>
      </c>
      <c r="C369" s="98" t="e">
        <f>IF($A369="","",VLOOKUP($A369,'MÃ HH'!$A$1:$C$215,3,0))</f>
        <v>#N/A</v>
      </c>
      <c r="D369" s="94">
        <f>VLOOKUP(A369,'[1]TỔNG HỢP'!$A:$N,14,0)</f>
        <v>0</v>
      </c>
      <c r="E369" s="97">
        <f>SUMIF('NHẬP HÀNG'!$D:$D,A369,'NHẬP HÀNG'!$H:$H)</f>
        <v>0</v>
      </c>
      <c r="F369" s="97">
        <f>SUMIF('NHẬP HÀNG'!D:D,A369,'NHẬP HÀNG'!I:I)</f>
        <v>0</v>
      </c>
      <c r="G369" s="97">
        <f>SUMIF('NHẬP HÀNG'!D:D,A369,'NHẬP HÀNG'!J:J)</f>
        <v>0</v>
      </c>
      <c r="H369" s="97">
        <f>SUMIF('NHẬP HÀNG'!D:D,A369,'NHẬP HÀNG'!K:K)</f>
        <v>0</v>
      </c>
      <c r="I369" s="97">
        <f>SUMIF('NHẬP HÀNG'!D:D,A369,'NHẬP HÀNG'!M:M)</f>
        <v>0</v>
      </c>
      <c r="J369" s="97">
        <f>SUMIF('NHẬP HÀNG'!D:D,A369,'NHẬP HÀNG'!N:N)</f>
        <v>0</v>
      </c>
      <c r="K369" s="97">
        <f>SUMIF('NHẬP HÀNG'!D:D,A369,'NHẬP HÀNG'!L:L)</f>
        <v>0</v>
      </c>
      <c r="L369" s="97">
        <f>SUMIF('XUẤT HÀNG'!D:D,A369,'XUẤT HÀNG'!G:G)</f>
        <v>0</v>
      </c>
      <c r="M369" s="97">
        <f>SUMIF('XUẤT HÀNG'!D:D,A369,'XUẤT HÀNG'!H:H)</f>
        <v>0</v>
      </c>
      <c r="N369" s="94">
        <f t="shared" si="62"/>
        <v>0</v>
      </c>
      <c r="O369" s="106"/>
      <c r="P369" s="107"/>
      <c r="Q369" s="109">
        <f t="shared" si="63"/>
        <v>0</v>
      </c>
      <c r="R369" s="48"/>
      <c r="S369" s="86" t="str">
        <f t="shared" si="64"/>
        <v>NOT OK</v>
      </c>
    </row>
    <row r="370" spans="1:19" s="85" customFormat="1" ht="33.75" customHeight="1" hidden="1">
      <c r="A370" s="41" t="s">
        <v>3512</v>
      </c>
      <c r="B370" s="98" t="str">
        <f>IF($A370="","",VLOOKUP($A370,'MÃ HH'!$A$1:$C$1876,2,0))</f>
        <v>TÁO GALA NZ FRESHMAX 120 - 18KG</v>
      </c>
      <c r="C370" s="98" t="str">
        <f>IF($A370="","",VLOOKUP($A370,'MÃ HH'!$A$1:$C$215,3,0))</f>
        <v>Thùng</v>
      </c>
      <c r="D370" s="94">
        <f>VLOOKUP(A370,'[1]TỔNG HỢP'!$A:$N,14,0)</f>
        <v>0</v>
      </c>
      <c r="E370" s="97">
        <f>SUMIF('NHẬP HÀNG'!$D:$D,A370,'NHẬP HÀNG'!$H:$H)</f>
        <v>0</v>
      </c>
      <c r="F370" s="97">
        <f>SUMIF('NHẬP HÀNG'!D:D,A370,'NHẬP HÀNG'!I:I)</f>
        <v>0</v>
      </c>
      <c r="G370" s="97">
        <f>SUMIF('NHẬP HÀNG'!D:D,A370,'NHẬP HÀNG'!J:J)</f>
        <v>0</v>
      </c>
      <c r="H370" s="97">
        <f>SUMIF('NHẬP HÀNG'!D:D,A370,'NHẬP HÀNG'!K:K)</f>
        <v>0</v>
      </c>
      <c r="I370" s="97">
        <f>SUMIF('NHẬP HÀNG'!D:D,A370,'NHẬP HÀNG'!M:M)</f>
        <v>0</v>
      </c>
      <c r="J370" s="97">
        <f>SUMIF('NHẬP HÀNG'!D:D,A370,'NHẬP HÀNG'!N:N)</f>
        <v>0</v>
      </c>
      <c r="K370" s="97">
        <f>SUMIF('NHẬP HÀNG'!D:D,A370,'NHẬP HÀNG'!L:L)</f>
        <v>0</v>
      </c>
      <c r="L370" s="97">
        <f>SUMIF('XUẤT HÀNG'!D:D,A370,'XUẤT HÀNG'!G:G)</f>
        <v>0</v>
      </c>
      <c r="M370" s="97">
        <f>SUMIF('XUẤT HÀNG'!D:D,A370,'XUẤT HÀNG'!H:H)</f>
        <v>0</v>
      </c>
      <c r="N370" s="94">
        <f t="shared" si="62"/>
        <v>0</v>
      </c>
      <c r="O370" s="106"/>
      <c r="P370" s="107"/>
      <c r="Q370" s="109">
        <f t="shared" si="63"/>
        <v>0</v>
      </c>
      <c r="R370" s="48"/>
      <c r="S370" s="86" t="str">
        <f t="shared" si="64"/>
        <v>NOT OK</v>
      </c>
    </row>
    <row r="371" spans="1:19" s="85" customFormat="1" ht="33.75" customHeight="1" hidden="1">
      <c r="A371" s="41" t="s">
        <v>3688</v>
      </c>
      <c r="B371" s="98" t="str">
        <f>IF($A371="","",VLOOKUP($A371,'MÃ HH'!$A$1:$C$1876,2,0))</f>
        <v>TÁO GALA NZ FRESHMAX 100- 18KG</v>
      </c>
      <c r="C371" s="98" t="str">
        <f>IF($A371="","",VLOOKUP($A371,'MÃ HH'!$A$1:$C$215,3,0))</f>
        <v>Thùng</v>
      </c>
      <c r="D371" s="94">
        <f>VLOOKUP(A371,'[1]TỔNG HỢP'!$A:$N,14,0)</f>
        <v>0</v>
      </c>
      <c r="E371" s="97">
        <f>SUMIF('NHẬP HÀNG'!$D:$D,A371,'NHẬP HÀNG'!$H:$H)</f>
        <v>0</v>
      </c>
      <c r="F371" s="97">
        <f>SUMIF('NHẬP HÀNG'!D:D,A371,'NHẬP HÀNG'!I:I)</f>
        <v>0</v>
      </c>
      <c r="G371" s="97">
        <f>SUMIF('NHẬP HÀNG'!D:D,A371,'NHẬP HÀNG'!J:J)</f>
        <v>0</v>
      </c>
      <c r="H371" s="97">
        <f>SUMIF('NHẬP HÀNG'!D:D,A371,'NHẬP HÀNG'!K:K)</f>
        <v>0</v>
      </c>
      <c r="I371" s="97">
        <f>SUMIF('NHẬP HÀNG'!D:D,A371,'NHẬP HÀNG'!M:M)</f>
        <v>0</v>
      </c>
      <c r="J371" s="97">
        <f>SUMIF('NHẬP HÀNG'!D:D,A371,'NHẬP HÀNG'!N:N)</f>
        <v>0</v>
      </c>
      <c r="K371" s="97">
        <f>SUMIF('NHẬP HÀNG'!D:D,A371,'NHẬP HÀNG'!L:L)</f>
        <v>0</v>
      </c>
      <c r="L371" s="97">
        <f>SUMIF('XUẤT HÀNG'!D:D,A371,'XUẤT HÀNG'!G:G)</f>
        <v>0</v>
      </c>
      <c r="M371" s="97">
        <f>SUMIF('XUẤT HÀNG'!D:D,A371,'XUẤT HÀNG'!H:H)</f>
        <v>0</v>
      </c>
      <c r="N371" s="94">
        <f t="shared" si="62"/>
        <v>0</v>
      </c>
      <c r="O371" s="106"/>
      <c r="P371" s="107"/>
      <c r="Q371" s="109">
        <f t="shared" si="63"/>
        <v>0</v>
      </c>
      <c r="R371" s="48"/>
      <c r="S371" s="86" t="str">
        <f t="shared" si="64"/>
        <v>NOT OK</v>
      </c>
    </row>
    <row r="372" spans="1:19" s="85" customFormat="1" ht="33.75" customHeight="1" hidden="1">
      <c r="A372" s="41" t="s">
        <v>3514</v>
      </c>
      <c r="B372" s="98" t="str">
        <f>IF($A372="","",VLOOKUP($A372,'MÃ HH'!$A$1:$C$1876,2,0))</f>
        <v>TÁO GALA NZ FRESHMAX 110- 18KG</v>
      </c>
      <c r="C372" s="98" t="str">
        <f>IF($A372="","",VLOOKUP($A372,'MÃ HH'!$A$1:$C$215,3,0))</f>
        <v>Thùng</v>
      </c>
      <c r="D372" s="94">
        <f>VLOOKUP(A372,'[1]TỔNG HỢP'!$A:$N,14,0)</f>
        <v>0</v>
      </c>
      <c r="E372" s="97">
        <f>SUMIF('NHẬP HÀNG'!$D:$D,A372,'NHẬP HÀNG'!$H:$H)</f>
        <v>0</v>
      </c>
      <c r="F372" s="97">
        <f>SUMIF('NHẬP HÀNG'!D:D,A372,'NHẬP HÀNG'!I:I)</f>
        <v>0</v>
      </c>
      <c r="G372" s="97">
        <f>SUMIF('NHẬP HÀNG'!D:D,A372,'NHẬP HÀNG'!J:J)</f>
        <v>0</v>
      </c>
      <c r="H372" s="97">
        <f>SUMIF('NHẬP HÀNG'!D:D,A372,'NHẬP HÀNG'!K:K)</f>
        <v>0</v>
      </c>
      <c r="I372" s="97">
        <f>SUMIF('NHẬP HÀNG'!D:D,A372,'NHẬP HÀNG'!M:M)</f>
        <v>0</v>
      </c>
      <c r="J372" s="97">
        <f>SUMIF('NHẬP HÀNG'!D:D,A372,'NHẬP HÀNG'!N:N)</f>
        <v>0</v>
      </c>
      <c r="K372" s="97">
        <f>SUMIF('NHẬP HÀNG'!D:D,A372,'NHẬP HÀNG'!L:L)</f>
        <v>0</v>
      </c>
      <c r="L372" s="97">
        <f>SUMIF('XUẤT HÀNG'!D:D,A372,'XUẤT HÀNG'!G:G)</f>
        <v>0</v>
      </c>
      <c r="M372" s="97">
        <f>SUMIF('XUẤT HÀNG'!D:D,A372,'XUẤT HÀNG'!H:H)</f>
        <v>0</v>
      </c>
      <c r="N372" s="94">
        <f t="shared" si="62"/>
        <v>0</v>
      </c>
      <c r="O372" s="106"/>
      <c r="P372" s="107"/>
      <c r="Q372" s="109">
        <f t="shared" si="63"/>
        <v>0</v>
      </c>
      <c r="R372" s="48"/>
      <c r="S372" s="86" t="str">
        <f t="shared" si="64"/>
        <v>NOT OK</v>
      </c>
    </row>
    <row r="373" spans="1:19" s="85" customFormat="1" ht="33.75" customHeight="1" hidden="1">
      <c r="A373" s="41" t="s">
        <v>3516</v>
      </c>
      <c r="B373" s="98" t="str">
        <f>IF($A373="","",VLOOKUP($A373,'MÃ HH'!$A$1:$C$215,2,0))</f>
        <v>TÁO GALA NZ FRESHMAX 90- 18KG</v>
      </c>
      <c r="C373" s="98" t="str">
        <f>IF($A373="","",VLOOKUP($A373,'MÃ HH'!$A$1:$C$215,3,0))</f>
        <v>Thùng</v>
      </c>
      <c r="D373" s="94">
        <f>VLOOKUP(A373,'[1]TỔNG HỢP'!$A:$N,14,0)</f>
        <v>0</v>
      </c>
      <c r="E373" s="97">
        <f>SUMIF('NHẬP HÀNG'!$D:$D,A373,'NHẬP HÀNG'!$H:$H)</f>
        <v>0</v>
      </c>
      <c r="F373" s="97">
        <f>SUMIF('NHẬP HÀNG'!D:D,A373,'NHẬP HÀNG'!I:I)</f>
        <v>0</v>
      </c>
      <c r="G373" s="97">
        <f>SUMIF('NHẬP HÀNG'!D:D,A373,'NHẬP HÀNG'!J:J)</f>
        <v>0</v>
      </c>
      <c r="H373" s="97">
        <f>SUMIF('NHẬP HÀNG'!D:D,A373,'NHẬP HÀNG'!K:K)</f>
        <v>0</v>
      </c>
      <c r="I373" s="97">
        <f>SUMIF('NHẬP HÀNG'!D:D,A373,'NHẬP HÀNG'!M:M)</f>
        <v>0</v>
      </c>
      <c r="J373" s="97">
        <f>SUMIF('NHẬP HÀNG'!D:D,A373,'NHẬP HÀNG'!N:N)</f>
        <v>0</v>
      </c>
      <c r="K373" s="97">
        <f>SUMIF('NHẬP HÀNG'!D:D,A373,'NHẬP HÀNG'!L:L)</f>
        <v>0</v>
      </c>
      <c r="L373" s="97">
        <f>SUMIF('XUẤT HÀNG'!D:D,A373,'XUẤT HÀNG'!G:G)</f>
        <v>0</v>
      </c>
      <c r="M373" s="97">
        <f>SUMIF('XUẤT HÀNG'!D:D,A373,'XUẤT HÀNG'!H:H)</f>
        <v>0</v>
      </c>
      <c r="N373" s="94">
        <f t="shared" si="62"/>
        <v>0</v>
      </c>
      <c r="O373" s="106"/>
      <c r="P373" s="107"/>
      <c r="Q373" s="109">
        <f t="shared" si="63"/>
        <v>0</v>
      </c>
      <c r="R373" s="48"/>
      <c r="S373" s="86" t="str">
        <f t="shared" si="64"/>
        <v>NOT OK</v>
      </c>
    </row>
    <row r="374" spans="1:19" s="85" customFormat="1" ht="33.75" customHeight="1" hidden="1">
      <c r="A374" s="100" t="s">
        <v>3716</v>
      </c>
      <c r="B374" s="98" t="str">
        <f>IF($A374="","",VLOOKUP($A374,'MÃ HH'!$A$1:$C$1876,2,0))</f>
        <v>TÁO GALA NZ FRESHMAX 80- 18KG</v>
      </c>
      <c r="C374" s="98" t="str">
        <f>IF($A374="","",VLOOKUP($A374,'MÃ HH'!$A$1:$C$215,3,0))</f>
        <v>Thùng</v>
      </c>
      <c r="D374" s="94">
        <f>VLOOKUP(A374,'[1]TỔNG HỢP'!$A:$N,14,0)</f>
        <v>0</v>
      </c>
      <c r="E374" s="97">
        <f>SUMIF('NHẬP HÀNG'!$D:$D,A374,'NHẬP HÀNG'!$H:$H)</f>
        <v>0</v>
      </c>
      <c r="F374" s="97">
        <f>SUMIF('NHẬP HÀNG'!D:D,A374,'NHẬP HÀNG'!I:I)</f>
        <v>0</v>
      </c>
      <c r="G374" s="97">
        <f>SUMIF('NHẬP HÀNG'!D:D,A374,'NHẬP HÀNG'!J:J)</f>
        <v>0</v>
      </c>
      <c r="H374" s="97">
        <f>SUMIF('NHẬP HÀNG'!D:D,A374,'NHẬP HÀNG'!K:K)</f>
        <v>0</v>
      </c>
      <c r="I374" s="97">
        <f>SUMIF('NHẬP HÀNG'!D:D,A374,'NHẬP HÀNG'!M:M)</f>
        <v>0</v>
      </c>
      <c r="J374" s="97">
        <f>SUMIF('NHẬP HÀNG'!D:D,A374,'NHẬP HÀNG'!N:N)</f>
        <v>0</v>
      </c>
      <c r="K374" s="97">
        <f>SUMIF('NHẬP HÀNG'!D:D,A374,'NHẬP HÀNG'!L:L)</f>
        <v>0</v>
      </c>
      <c r="L374" s="97">
        <f>SUMIF('XUẤT HÀNG'!D:D,A374,'XUẤT HÀNG'!G:G)</f>
        <v>0</v>
      </c>
      <c r="M374" s="97">
        <f>SUMIF('XUẤT HÀNG'!D:D,A374,'XUẤT HÀNG'!H:H)</f>
        <v>0</v>
      </c>
      <c r="N374" s="94">
        <f t="shared" si="62"/>
        <v>0</v>
      </c>
      <c r="O374" s="106"/>
      <c r="P374" s="107"/>
      <c r="Q374" s="109">
        <f t="shared" si="63"/>
        <v>0</v>
      </c>
      <c r="R374" s="48"/>
      <c r="S374" s="86" t="str">
        <f t="shared" si="64"/>
        <v>NOT OK</v>
      </c>
    </row>
    <row r="375" spans="1:25" s="85" customFormat="1" ht="33.75" customHeight="1" hidden="1">
      <c r="A375" s="39" t="s">
        <v>4396</v>
      </c>
      <c r="B375" s="98" t="str">
        <f>IF($A375="","",VLOOKUP($A375,'MÃ HH'!$A$1:$C$1876,2,0))</f>
        <v>TÁO 5 GÓC HONEY BEAR 44 -9KG</v>
      </c>
      <c r="C375" s="98" t="e">
        <f>IF($A375="","",VLOOKUP($A375,'MÃ HH'!$A$1:$C$215,3,0))</f>
        <v>#N/A</v>
      </c>
      <c r="D375" s="94">
        <f>VLOOKUP(A375,'[1]TỔNG HỢP'!$A:$N,14,0)</f>
        <v>0</v>
      </c>
      <c r="E375" s="97">
        <f>SUMIF('NHẬP HÀNG'!$D:$D,A375,'NHẬP HÀNG'!$H:$H)</f>
        <v>0</v>
      </c>
      <c r="F375" s="97">
        <f>SUMIF('NHẬP HÀNG'!D:D,A375,'NHẬP HÀNG'!I:I)</f>
        <v>0</v>
      </c>
      <c r="G375" s="97">
        <f>SUMIF('NHẬP HÀNG'!D:D,A375,'NHẬP HÀNG'!J:J)</f>
        <v>0</v>
      </c>
      <c r="H375" s="97">
        <f>SUMIF('NHẬP HÀNG'!D:D,A375,'NHẬP HÀNG'!K:K)</f>
        <v>0</v>
      </c>
      <c r="I375" s="97">
        <f>SUMIF('NHẬP HÀNG'!D:D,A375,'NHẬP HÀNG'!M:M)</f>
        <v>0</v>
      </c>
      <c r="J375" s="97">
        <f>SUMIF('NHẬP HÀNG'!D:D,A375,'NHẬP HÀNG'!N:N)</f>
        <v>0</v>
      </c>
      <c r="K375" s="97">
        <f>SUMIF('NHẬP HÀNG'!D:D,A375,'NHẬP HÀNG'!L:L)</f>
        <v>0</v>
      </c>
      <c r="L375" s="97">
        <f>SUMIF('XUẤT HÀNG'!D:D,A375,'XUẤT HÀNG'!G:G)</f>
        <v>0</v>
      </c>
      <c r="M375" s="97">
        <f>SUMIF('XUẤT HÀNG'!D:D,A375,'XUẤT HÀNG'!H:H)</f>
        <v>0</v>
      </c>
      <c r="N375" s="94">
        <f t="shared" si="62"/>
        <v>0</v>
      </c>
      <c r="O375" s="106"/>
      <c r="P375" s="107"/>
      <c r="Q375" s="109">
        <f t="shared" si="63"/>
        <v>0</v>
      </c>
      <c r="R375" s="48"/>
      <c r="S375" s="86" t="str">
        <f t="shared" si="64"/>
        <v>NOT OK</v>
      </c>
      <c r="Y375" s="85" t="s">
        <v>4775</v>
      </c>
    </row>
    <row r="376" spans="1:19" s="85" customFormat="1" ht="33.75" customHeight="1" hidden="1">
      <c r="A376" s="39" t="s">
        <v>4364</v>
      </c>
      <c r="B376" s="98" t="str">
        <f>IF($A376="","",VLOOKUP($A376,'MÃ HH'!$A$1:$C$1876,2,0))</f>
        <v>TÁO GALA MỸ HONEY BEAR 125 -20KG</v>
      </c>
      <c r="C376" s="98"/>
      <c r="D376" s="94">
        <f>VLOOKUP(A376,'[1]TỔNG HỢP'!$A:$N,14,0)</f>
        <v>24</v>
      </c>
      <c r="E376" s="97">
        <f>SUMIF('NHẬP HÀNG'!$D:$D,A376,'NHẬP HÀNG'!$H:$H)</f>
        <v>0</v>
      </c>
      <c r="F376" s="97">
        <f>SUMIF('NHẬP HÀNG'!D:D,A376,'NHẬP HÀNG'!I:I)</f>
        <v>0</v>
      </c>
      <c r="G376" s="97">
        <f>SUMIF('NHẬP HÀNG'!D:D,A376,'NHẬP HÀNG'!J:J)</f>
        <v>0</v>
      </c>
      <c r="H376" s="97">
        <f>SUMIF('NHẬP HÀNG'!D:D,A376,'NHẬP HÀNG'!K:K)</f>
        <v>0</v>
      </c>
      <c r="I376" s="97">
        <f>SUMIF('NHẬP HÀNG'!D:D,A376,'NHẬP HÀNG'!M:M)</f>
        <v>0</v>
      </c>
      <c r="J376" s="97">
        <f>SUMIF('NHẬP HÀNG'!D:D,A376,'NHẬP HÀNG'!N:N)</f>
        <v>0</v>
      </c>
      <c r="K376" s="97">
        <f>SUMIF('NHẬP HÀNG'!D:D,A376,'NHẬP HÀNG'!L:L)</f>
        <v>0</v>
      </c>
      <c r="L376" s="97">
        <f>SUMIF('XUẤT HÀNG'!D:D,A376,'XUẤT HÀNG'!G:G)</f>
        <v>0</v>
      </c>
      <c r="M376" s="97">
        <f>SUMIF('XUẤT HÀNG'!D:D,A376,'XUẤT HÀNG'!H:H)</f>
        <v>0</v>
      </c>
      <c r="N376" s="94">
        <f t="shared" si="62"/>
        <v>24</v>
      </c>
      <c r="O376" s="106">
        <v>24</v>
      </c>
      <c r="P376" s="107"/>
      <c r="Q376" s="109">
        <f t="shared" si="63"/>
        <v>0</v>
      </c>
      <c r="R376" s="48" t="s">
        <v>4750</v>
      </c>
      <c r="S376" s="86" t="str">
        <f t="shared" si="64"/>
        <v>OK</v>
      </c>
    </row>
    <row r="377" spans="1:19" s="85" customFormat="1" ht="33.75" customHeight="1" hidden="1">
      <c r="A377" s="39" t="s">
        <v>3995</v>
      </c>
      <c r="B377" s="98" t="str">
        <f>IF($A377="","",VLOOKUP($A377,'MÃ HH'!$A$1:$C$1876,2,0))</f>
        <v>TÁO GALAXY 113  - 18KG</v>
      </c>
      <c r="C377" s="98" t="e">
        <f>IF($A377="","",VLOOKUP($A377,'MÃ HH'!$A$1:$C$215,3,0))</f>
        <v>#N/A</v>
      </c>
      <c r="D377" s="94">
        <f>VLOOKUP(A377,'[1]TỔNG HỢP'!$A:$N,14,0)</f>
        <v>-4</v>
      </c>
      <c r="E377" s="97">
        <f>SUMIF('NHẬP HÀNG'!$D:$D,A377,'NHẬP HÀNG'!$H:$H)</f>
        <v>0</v>
      </c>
      <c r="F377" s="97">
        <f>SUMIF('NHẬP HÀNG'!D:D,A377,'NHẬP HÀNG'!I:I)</f>
        <v>0</v>
      </c>
      <c r="G377" s="97">
        <f>SUMIF('NHẬP HÀNG'!D:D,A377,'NHẬP HÀNG'!J:J)</f>
        <v>0</v>
      </c>
      <c r="H377" s="97">
        <f>SUMIF('NHẬP HÀNG'!D:D,A377,'NHẬP HÀNG'!K:K)</f>
        <v>0</v>
      </c>
      <c r="I377" s="97">
        <f>SUMIF('NHẬP HÀNG'!D:D,A377,'NHẬP HÀNG'!M:M)</f>
        <v>0</v>
      </c>
      <c r="J377" s="97">
        <f>SUMIF('NHẬP HÀNG'!D:D,A377,'NHẬP HÀNG'!N:N)</f>
        <v>0</v>
      </c>
      <c r="K377" s="97">
        <f>SUMIF('NHẬP HÀNG'!D:D,A377,'NHẬP HÀNG'!L:L)</f>
        <v>0</v>
      </c>
      <c r="L377" s="97">
        <f>SUMIF('XUẤT HÀNG'!D:D,A377,'XUẤT HÀNG'!G:G)</f>
        <v>0</v>
      </c>
      <c r="M377" s="97">
        <f>SUMIF('XUẤT HÀNG'!D:D,A377,'XUẤT HÀNG'!H:H)</f>
        <v>0</v>
      </c>
      <c r="N377" s="94">
        <f t="shared" si="62"/>
        <v>-4</v>
      </c>
      <c r="O377" s="106"/>
      <c r="P377" s="107"/>
      <c r="Q377" s="110">
        <f t="shared" si="63"/>
        <v>-4</v>
      </c>
      <c r="R377" s="111" t="s">
        <v>4811</v>
      </c>
      <c r="S377" s="86" t="str">
        <f t="shared" si="64"/>
        <v>OK</v>
      </c>
    </row>
    <row r="378" spans="1:19" s="85" customFormat="1" ht="33.75" customHeight="1" hidden="1">
      <c r="A378" s="39" t="s">
        <v>3997</v>
      </c>
      <c r="B378" s="98" t="str">
        <f>IF($A378="","",VLOOKUP($A378,'MÃ HH'!$A$1:$C$1876,2,0))</f>
        <v>TÁO GALAXY 125  - 18KG</v>
      </c>
      <c r="C378" s="98" t="e">
        <f>IF($A378="","",VLOOKUP($A378,'MÃ HH'!$A$1:$C$215,3,0))</f>
        <v>#N/A</v>
      </c>
      <c r="D378" s="94">
        <f>VLOOKUP(A378,'[1]TỔNG HỢP'!$A:$N,14,0)</f>
        <v>21</v>
      </c>
      <c r="E378" s="97">
        <f>SUMIF('NHẬP HÀNG'!$D:$D,A378,'NHẬP HÀNG'!$H:$H)</f>
        <v>0</v>
      </c>
      <c r="F378" s="97">
        <f>SUMIF('NHẬP HÀNG'!D:D,A378,'NHẬP HÀNG'!I:I)</f>
        <v>0</v>
      </c>
      <c r="G378" s="97">
        <f>SUMIF('NHẬP HÀNG'!D:D,A378,'NHẬP HÀNG'!J:J)</f>
        <v>0</v>
      </c>
      <c r="H378" s="97">
        <f>SUMIF('NHẬP HÀNG'!D:D,A378,'NHẬP HÀNG'!K:K)</f>
        <v>0</v>
      </c>
      <c r="I378" s="97">
        <f>SUMIF('NHẬP HÀNG'!D:D,A378,'NHẬP HÀNG'!M:M)</f>
        <v>0</v>
      </c>
      <c r="J378" s="97">
        <f>SUMIF('NHẬP HÀNG'!D:D,A378,'NHẬP HÀNG'!N:N)</f>
        <v>0</v>
      </c>
      <c r="K378" s="97">
        <f>SUMIF('NHẬP HÀNG'!D:D,A378,'NHẬP HÀNG'!L:L)</f>
        <v>0</v>
      </c>
      <c r="L378" s="97">
        <f>SUMIF('XUẤT HÀNG'!D:D,A378,'XUẤT HÀNG'!G:G)</f>
        <v>0</v>
      </c>
      <c r="M378" s="97">
        <f>SUMIF('XUẤT HÀNG'!D:D,A378,'XUẤT HÀNG'!H:H)</f>
        <v>0</v>
      </c>
      <c r="N378" s="94">
        <f t="shared" si="62"/>
        <v>21</v>
      </c>
      <c r="O378" s="106"/>
      <c r="P378" s="107"/>
      <c r="Q378" s="110">
        <f t="shared" si="63"/>
        <v>21</v>
      </c>
      <c r="R378" s="111" t="s">
        <v>4812</v>
      </c>
      <c r="S378" s="86" t="str">
        <f t="shared" si="64"/>
        <v>OK</v>
      </c>
    </row>
    <row r="379" spans="1:19" s="85" customFormat="1" ht="33.75" customHeight="1" hidden="1">
      <c r="A379" s="39" t="s">
        <v>4189</v>
      </c>
      <c r="B379" s="98" t="str">
        <f>IF($A379="","",VLOOKUP($A379,'MÃ HH'!$A$1:$C$1876,2,0))</f>
        <v>TÁO GALAXY 138 - 18KG</v>
      </c>
      <c r="C379" s="98"/>
      <c r="D379" s="94">
        <f>VLOOKUP(A379,'[1]TỔNG HỢP'!$A:$N,14,0)</f>
        <v>58</v>
      </c>
      <c r="E379" s="97">
        <f>SUMIF('NHẬP HÀNG'!$D:$D,A379,'NHẬP HÀNG'!$H:$H)</f>
        <v>0</v>
      </c>
      <c r="F379" s="97">
        <f>SUMIF('NHẬP HÀNG'!D:D,A379,'NHẬP HÀNG'!I:I)</f>
        <v>0</v>
      </c>
      <c r="G379" s="97">
        <f>SUMIF('NHẬP HÀNG'!D:D,A379,'NHẬP HÀNG'!J:J)</f>
        <v>0</v>
      </c>
      <c r="H379" s="97">
        <f>SUMIF('NHẬP HÀNG'!D:D,A379,'NHẬP HÀNG'!K:K)</f>
        <v>0</v>
      </c>
      <c r="I379" s="97">
        <f>SUMIF('NHẬP HÀNG'!D:D,A379,'NHẬP HÀNG'!M:M)</f>
        <v>0</v>
      </c>
      <c r="J379" s="97">
        <f>SUMIF('NHẬP HÀNG'!D:D,A379,'NHẬP HÀNG'!N:N)</f>
        <v>0</v>
      </c>
      <c r="K379" s="97">
        <f>SUMIF('NHẬP HÀNG'!D:D,A379,'NHẬP HÀNG'!L:L)</f>
        <v>0</v>
      </c>
      <c r="L379" s="97">
        <f>SUMIF('XUẤT HÀNG'!D:D,A379,'XUẤT HÀNG'!G:G)</f>
        <v>0</v>
      </c>
      <c r="M379" s="97">
        <f>SUMIF('XUẤT HÀNG'!D:D,A379,'XUẤT HÀNG'!H:H)</f>
        <v>0</v>
      </c>
      <c r="N379" s="94">
        <f t="shared" si="62"/>
        <v>58</v>
      </c>
      <c r="O379" s="106"/>
      <c r="P379" s="107"/>
      <c r="Q379" s="110">
        <f t="shared" si="63"/>
        <v>58</v>
      </c>
      <c r="R379" s="111" t="s">
        <v>4813</v>
      </c>
      <c r="S379" s="86" t="str">
        <f t="shared" si="64"/>
        <v>OK</v>
      </c>
    </row>
    <row r="380" spans="1:19" s="85" customFormat="1" ht="33.75" customHeight="1" hidden="1">
      <c r="A380" s="39" t="s">
        <v>4079</v>
      </c>
      <c r="B380" s="98" t="str">
        <f>IF($A380="","",VLOOKUP($A380,'MÃ HH'!$A$1:$C$1876,2,0))</f>
        <v>TÁO GALAXY 100 - 18KG</v>
      </c>
      <c r="C380" s="98" t="e">
        <f>IF($A380="","",VLOOKUP($A380,'MÃ HH'!$A$1:$C$215,3,0))</f>
        <v>#N/A</v>
      </c>
      <c r="D380" s="94">
        <f>VLOOKUP(A380,'[1]TỔNG HỢP'!$A:$N,14,0)</f>
        <v>-1</v>
      </c>
      <c r="E380" s="97">
        <f>SUMIF('NHẬP HÀNG'!$D:$D,A380,'NHẬP HÀNG'!$H:$H)</f>
        <v>0</v>
      </c>
      <c r="F380" s="97">
        <f>SUMIF('NHẬP HÀNG'!D:D,A380,'NHẬP HÀNG'!I:I)</f>
        <v>0</v>
      </c>
      <c r="G380" s="97">
        <f>SUMIF('NHẬP HÀNG'!D:D,A380,'NHẬP HÀNG'!J:J)</f>
        <v>0</v>
      </c>
      <c r="H380" s="97">
        <f>SUMIF('NHẬP HÀNG'!D:D,A380,'NHẬP HÀNG'!K:K)</f>
        <v>0</v>
      </c>
      <c r="I380" s="97">
        <f>SUMIF('NHẬP HÀNG'!D:D,A380,'NHẬP HÀNG'!M:M)</f>
        <v>0</v>
      </c>
      <c r="J380" s="97">
        <f>SUMIF('NHẬP HÀNG'!D:D,A380,'NHẬP HÀNG'!N:N)</f>
        <v>0</v>
      </c>
      <c r="K380" s="97">
        <f>SUMIF('NHẬP HÀNG'!D:D,A380,'NHẬP HÀNG'!L:L)</f>
        <v>0</v>
      </c>
      <c r="L380" s="97">
        <f>SUMIF('XUẤT HÀNG'!D:D,A380,'XUẤT HÀNG'!G:G)</f>
        <v>0</v>
      </c>
      <c r="M380" s="97">
        <f>SUMIF('XUẤT HÀNG'!D:D,A380,'XUẤT HÀNG'!H:H)</f>
        <v>0</v>
      </c>
      <c r="N380" s="94">
        <f t="shared" si="62"/>
        <v>-1</v>
      </c>
      <c r="O380" s="106"/>
      <c r="P380" s="107"/>
      <c r="Q380" s="110">
        <f t="shared" si="63"/>
        <v>-1</v>
      </c>
      <c r="R380" s="111" t="s">
        <v>4814</v>
      </c>
      <c r="S380" s="86" t="str">
        <f t="shared" si="64"/>
        <v>OK</v>
      </c>
    </row>
    <row r="381" spans="1:19" s="85" customFormat="1" ht="33.75" customHeight="1" hidden="1">
      <c r="A381" s="39" t="s">
        <v>4349</v>
      </c>
      <c r="B381" s="98" t="str">
        <f>IF($A381="","",VLOOKUP($A381,'MÃ HH'!$A$1:$C$1876,2,0))</f>
        <v>TÁO GALAXY LẪN SIZE - 20KG</v>
      </c>
      <c r="C381" s="98" t="e">
        <f>IF($A381="","",VLOOKUP($A381,'MÃ HH'!$A$1:$C$215,3,0))</f>
        <v>#N/A</v>
      </c>
      <c r="D381" s="94">
        <f>VLOOKUP(A381,'[1]TỔNG HỢP'!$A:$N,14,0)</f>
        <v>73</v>
      </c>
      <c r="E381" s="97">
        <f>SUMIF('NHẬP HÀNG'!$D:$D,A381,'NHẬP HÀNG'!$H:$H)</f>
        <v>0</v>
      </c>
      <c r="F381" s="97">
        <f>SUMIF('NHẬP HÀNG'!D:D,A381,'NHẬP HÀNG'!I:I)</f>
        <v>0</v>
      </c>
      <c r="G381" s="97">
        <f>SUMIF('NHẬP HÀNG'!D:D,A381,'NHẬP HÀNG'!J:J)</f>
        <v>0</v>
      </c>
      <c r="H381" s="97">
        <f>SUMIF('NHẬP HÀNG'!D:D,A381,'NHẬP HÀNG'!K:K)</f>
        <v>0</v>
      </c>
      <c r="I381" s="97">
        <f>SUMIF('NHẬP HÀNG'!D:D,A381,'NHẬP HÀNG'!M:M)</f>
        <v>0</v>
      </c>
      <c r="J381" s="97">
        <f>SUMIF('NHẬP HÀNG'!D:D,A381,'NHẬP HÀNG'!N:N)</f>
        <v>0</v>
      </c>
      <c r="K381" s="97">
        <f>SUMIF('NHẬP HÀNG'!D:D,A381,'NHẬP HÀNG'!L:L)</f>
        <v>0</v>
      </c>
      <c r="L381" s="97">
        <f>SUMIF('XUẤT HÀNG'!D:D,A381,'XUẤT HÀNG'!G:G)</f>
        <v>0</v>
      </c>
      <c r="M381" s="97">
        <f>SUMIF('XUẤT HÀNG'!D:D,A381,'XUẤT HÀNG'!H:H)</f>
        <v>0</v>
      </c>
      <c r="N381" s="94">
        <f t="shared" si="62"/>
        <v>73</v>
      </c>
      <c r="O381" s="106">
        <f>21+21+27+20</f>
        <v>89</v>
      </c>
      <c r="P381" s="107"/>
      <c r="Q381" s="110">
        <f t="shared" si="63"/>
        <v>-16</v>
      </c>
      <c r="R381" s="111" t="s">
        <v>4815</v>
      </c>
      <c r="S381" s="86" t="str">
        <f t="shared" si="64"/>
        <v>OK</v>
      </c>
    </row>
    <row r="382" spans="1:19" s="85" customFormat="1" ht="33.75" customHeight="1" hidden="1">
      <c r="A382" s="39" t="s">
        <v>4063</v>
      </c>
      <c r="B382" s="98" t="str">
        <f>IF($A382="","",VLOOKUP($A382,'MÃ HH'!$A$1:$C$1876,2,0))</f>
        <v>TÁO GALAXY 113 3A - 18KG</v>
      </c>
      <c r="C382" s="98" t="e">
        <f>IF($A382="","",VLOOKUP($A382,'MÃ HH'!$A$1:$C$215,3,0))</f>
        <v>#N/A</v>
      </c>
      <c r="D382" s="94">
        <f>VLOOKUP(A382,'[1]TỔNG HỢP'!$A:$N,14,0)</f>
        <v>2</v>
      </c>
      <c r="E382" s="97">
        <f>SUMIF('NHẬP HÀNG'!$D:$D,A382,'NHẬP HÀNG'!$H:$H)</f>
        <v>0</v>
      </c>
      <c r="F382" s="97">
        <f>SUMIF('NHẬP HÀNG'!D:D,A382,'NHẬP HÀNG'!I:I)</f>
        <v>0</v>
      </c>
      <c r="G382" s="97">
        <f>SUMIF('NHẬP HÀNG'!D:D,A382,'NHẬP HÀNG'!J:J)</f>
        <v>0</v>
      </c>
      <c r="H382" s="97">
        <f>SUMIF('NHẬP HÀNG'!D:D,A382,'NHẬP HÀNG'!K:K)</f>
        <v>0</v>
      </c>
      <c r="I382" s="97">
        <f>SUMIF('NHẬP HÀNG'!D:D,A382,'NHẬP HÀNG'!M:M)</f>
        <v>0</v>
      </c>
      <c r="J382" s="97">
        <f>SUMIF('NHẬP HÀNG'!D:D,A382,'NHẬP HÀNG'!N:N)</f>
        <v>0</v>
      </c>
      <c r="K382" s="97">
        <f>SUMIF('NHẬP HÀNG'!D:D,A382,'NHẬP HÀNG'!L:L)</f>
        <v>0</v>
      </c>
      <c r="L382" s="97">
        <f>SUMIF('XUẤT HÀNG'!D:D,A382,'XUẤT HÀNG'!G:G)</f>
        <v>0</v>
      </c>
      <c r="M382" s="97">
        <f>SUMIF('XUẤT HÀNG'!D:D,A382,'XUẤT HÀNG'!H:H)</f>
        <v>0</v>
      </c>
      <c r="N382" s="94">
        <f t="shared" si="62"/>
        <v>2</v>
      </c>
      <c r="O382" s="106"/>
      <c r="P382" s="107"/>
      <c r="Q382" s="110">
        <f t="shared" si="63"/>
        <v>2</v>
      </c>
      <c r="R382" s="111" t="s">
        <v>4816</v>
      </c>
      <c r="S382" s="86" t="str">
        <f t="shared" si="64"/>
        <v>OK</v>
      </c>
    </row>
    <row r="383" spans="1:19" s="85" customFormat="1" ht="33.75" customHeight="1" hidden="1">
      <c r="A383" s="39" t="s">
        <v>4065</v>
      </c>
      <c r="B383" s="98" t="str">
        <f>IF($A383="","",VLOOKUP($A383,'MÃ HH'!$A$1:$C$1876,2,0))</f>
        <v>TÁO GALAXY 125 3A - 20KG</v>
      </c>
      <c r="C383" s="98" t="e">
        <f>IF($A383="","",VLOOKUP($A383,'MÃ HH'!$A$1:$C$215,3,0))</f>
        <v>#N/A</v>
      </c>
      <c r="D383" s="94">
        <f>VLOOKUP(A383,'[1]TỔNG HỢP'!$A:$N,14,0)</f>
        <v>14</v>
      </c>
      <c r="E383" s="97">
        <f>SUMIF('NHẬP HÀNG'!$D:$D,A383,'NHẬP HÀNG'!$H:$H)</f>
        <v>0</v>
      </c>
      <c r="F383" s="97">
        <f>SUMIF('NHẬP HÀNG'!D:D,A383,'NHẬP HÀNG'!I:I)</f>
        <v>0</v>
      </c>
      <c r="G383" s="97">
        <f>SUMIF('NHẬP HÀNG'!D:D,A383,'NHẬP HÀNG'!J:J)</f>
        <v>0</v>
      </c>
      <c r="H383" s="97">
        <f>SUMIF('NHẬP HÀNG'!D:D,A383,'NHẬP HÀNG'!K:K)</f>
        <v>0</v>
      </c>
      <c r="I383" s="97">
        <f>SUMIF('NHẬP HÀNG'!D:D,A383,'NHẬP HÀNG'!M:M)</f>
        <v>0</v>
      </c>
      <c r="J383" s="97">
        <f>SUMIF('NHẬP HÀNG'!D:D,A383,'NHẬP HÀNG'!N:N)</f>
        <v>0</v>
      </c>
      <c r="K383" s="97">
        <f>SUMIF('NHẬP HÀNG'!D:D,A383,'NHẬP HÀNG'!L:L)</f>
        <v>0</v>
      </c>
      <c r="L383" s="97">
        <f>SUMIF('XUẤT HÀNG'!D:D,A383,'XUẤT HÀNG'!G:G)</f>
        <v>0</v>
      </c>
      <c r="M383" s="97">
        <f>SUMIF('XUẤT HÀNG'!D:D,A383,'XUẤT HÀNG'!H:H)</f>
        <v>0</v>
      </c>
      <c r="N383" s="94">
        <f t="shared" si="62"/>
        <v>14</v>
      </c>
      <c r="O383" s="106"/>
      <c r="P383" s="107"/>
      <c r="Q383" s="110">
        <f t="shared" si="63"/>
        <v>14</v>
      </c>
      <c r="R383" s="111" t="s">
        <v>4817</v>
      </c>
      <c r="S383" s="86" t="str">
        <f t="shared" si="64"/>
        <v>OK</v>
      </c>
    </row>
    <row r="384" spans="1:19" s="85" customFormat="1" ht="33.75" customHeight="1" hidden="1">
      <c r="A384" s="39" t="s">
        <v>4083</v>
      </c>
      <c r="B384" s="98" t="str">
        <f>IF($A384="","",VLOOKUP($A384,'MÃ HH'!$A$1:$C$1876,2,0))</f>
        <v>TÁO GALAXY 100 3A - 20KG</v>
      </c>
      <c r="C384" s="98" t="e">
        <f>IF($A384="","",VLOOKUP($A384,'MÃ HH'!$A$1:$C$215,3,0))</f>
        <v>#N/A</v>
      </c>
      <c r="D384" s="94">
        <f>VLOOKUP(A384,'[1]TỔNG HỢP'!$A:$N,14,0)</f>
        <v>0</v>
      </c>
      <c r="E384" s="97">
        <f>SUMIF('NHẬP HÀNG'!$D:$D,A384,'NHẬP HÀNG'!$H:$H)</f>
        <v>0</v>
      </c>
      <c r="F384" s="97">
        <f>SUMIF('NHẬP HÀNG'!D:D,A384,'NHẬP HÀNG'!I:I)</f>
        <v>0</v>
      </c>
      <c r="G384" s="97">
        <f>SUMIF('NHẬP HÀNG'!D:D,A384,'NHẬP HÀNG'!J:J)</f>
        <v>0</v>
      </c>
      <c r="H384" s="97">
        <f>SUMIF('NHẬP HÀNG'!D:D,A384,'NHẬP HÀNG'!K:K)</f>
        <v>0</v>
      </c>
      <c r="I384" s="97">
        <f>SUMIF('NHẬP HÀNG'!D:D,A384,'NHẬP HÀNG'!M:M)</f>
        <v>0</v>
      </c>
      <c r="J384" s="97">
        <f>SUMIF('NHẬP HÀNG'!D:D,A384,'NHẬP HÀNG'!N:N)</f>
        <v>0</v>
      </c>
      <c r="K384" s="97">
        <f>SUMIF('NHẬP HÀNG'!D:D,A384,'NHẬP HÀNG'!L:L)</f>
        <v>0</v>
      </c>
      <c r="L384" s="97">
        <f>SUMIF('XUẤT HÀNG'!D:D,A384,'XUẤT HÀNG'!G:G)</f>
        <v>0</v>
      </c>
      <c r="M384" s="97">
        <f>SUMIF('XUẤT HÀNG'!D:D,A384,'XUẤT HÀNG'!H:H)</f>
        <v>0</v>
      </c>
      <c r="N384" s="94">
        <f t="shared" si="62"/>
        <v>0</v>
      </c>
      <c r="O384" s="106"/>
      <c r="P384" s="107"/>
      <c r="Q384" s="109">
        <f t="shared" si="63"/>
        <v>0</v>
      </c>
      <c r="R384" s="48"/>
      <c r="S384" s="86" t="str">
        <f t="shared" si="64"/>
        <v>NOT OK</v>
      </c>
    </row>
    <row r="385" spans="1:19" s="85" customFormat="1" ht="33.75" customHeight="1" hidden="1">
      <c r="A385" s="39" t="s">
        <v>4085</v>
      </c>
      <c r="B385" s="98" t="str">
        <f>IF($A385="","",VLOOKUP($A385,'MÃ HH'!$A$1:$C$1876,2,0))</f>
        <v>TÁO GALAXY 138 3A- 20KG</v>
      </c>
      <c r="C385" s="98" t="e">
        <f>IF($A385="","",VLOOKUP($A385,'MÃ HH'!$A$1:$C$215,3,0))</f>
        <v>#N/A</v>
      </c>
      <c r="D385" s="94">
        <f>VLOOKUP(A385,'[1]TỔNG HỢP'!$A:$N,14,0)</f>
        <v>0</v>
      </c>
      <c r="E385" s="97">
        <f>SUMIF('NHẬP HÀNG'!$D:$D,A385,'NHẬP HÀNG'!$H:$H)</f>
        <v>0</v>
      </c>
      <c r="F385" s="97">
        <f>SUMIF('NHẬP HÀNG'!D:D,A385,'NHẬP HÀNG'!I:I)</f>
        <v>0</v>
      </c>
      <c r="G385" s="97">
        <f>SUMIF('NHẬP HÀNG'!D:D,A385,'NHẬP HÀNG'!J:J)</f>
        <v>0</v>
      </c>
      <c r="H385" s="97">
        <f>SUMIF('NHẬP HÀNG'!D:D,A385,'NHẬP HÀNG'!K:K)</f>
        <v>0</v>
      </c>
      <c r="I385" s="97">
        <f>SUMIF('NHẬP HÀNG'!D:D,A385,'NHẬP HÀNG'!M:M)</f>
        <v>0</v>
      </c>
      <c r="J385" s="97">
        <f>SUMIF('NHẬP HÀNG'!D:D,A385,'NHẬP HÀNG'!N:N)</f>
        <v>0</v>
      </c>
      <c r="K385" s="97">
        <f>SUMIF('NHẬP HÀNG'!D:D,A385,'NHẬP HÀNG'!L:L)</f>
        <v>0</v>
      </c>
      <c r="L385" s="97">
        <f>SUMIF('XUẤT HÀNG'!D:D,A385,'XUẤT HÀNG'!G:G)</f>
        <v>0</v>
      </c>
      <c r="M385" s="97">
        <f>SUMIF('XUẤT HÀNG'!D:D,A385,'XUẤT HÀNG'!H:H)</f>
        <v>0</v>
      </c>
      <c r="N385" s="94">
        <f t="shared" si="62"/>
        <v>0</v>
      </c>
      <c r="O385" s="106"/>
      <c r="P385" s="107"/>
      <c r="Q385" s="109">
        <f t="shared" si="63"/>
        <v>0</v>
      </c>
      <c r="R385" s="48"/>
      <c r="S385" s="86" t="str">
        <f t="shared" si="64"/>
        <v>NOT OK</v>
      </c>
    </row>
    <row r="386" spans="1:19" s="85" customFormat="1" ht="33.75" customHeight="1" hidden="1">
      <c r="A386" s="39" t="s">
        <v>4544</v>
      </c>
      <c r="B386" s="98" t="str">
        <f>IF($A386="","",VLOOKUP($A386,'MÃ HH'!$A$1:$C$1876,2,0))</f>
        <v>TÁO GALAXY 125 0A - 20KG</v>
      </c>
      <c r="C386" s="98" t="e">
        <f>IF($A386="","",VLOOKUP($A386,'MÃ HH'!$A$1:$C$215,3,0))</f>
        <v>#N/A</v>
      </c>
      <c r="D386" s="94">
        <f>VLOOKUP(A386,'[1]TỔNG HỢP'!$A:$N,14,0)</f>
        <v>4</v>
      </c>
      <c r="E386" s="97">
        <f>SUMIF('NHẬP HÀNG'!$D:$D,A386,'NHẬP HÀNG'!$H:$H)</f>
        <v>0</v>
      </c>
      <c r="F386" s="97">
        <f>SUMIF('NHẬP HÀNG'!D:D,A386,'NHẬP HÀNG'!I:I)</f>
        <v>0</v>
      </c>
      <c r="G386" s="97">
        <f>SUMIF('NHẬP HÀNG'!D:D,A386,'NHẬP HÀNG'!J:J)</f>
        <v>0</v>
      </c>
      <c r="H386" s="97">
        <f>SUMIF('NHẬP HÀNG'!D:D,A386,'NHẬP HÀNG'!K:K)</f>
        <v>0</v>
      </c>
      <c r="I386" s="97">
        <f>SUMIF('NHẬP HÀNG'!D:D,A386,'NHẬP HÀNG'!M:M)</f>
        <v>0</v>
      </c>
      <c r="J386" s="97">
        <f>SUMIF('NHẬP HÀNG'!D:D,A386,'NHẬP HÀNG'!N:N)</f>
        <v>0</v>
      </c>
      <c r="K386" s="97">
        <f>SUMIF('NHẬP HÀNG'!D:D,A386,'NHẬP HÀNG'!L:L)</f>
        <v>0</v>
      </c>
      <c r="L386" s="97">
        <f>SUMIF('XUẤT HÀNG'!D:D,A386,'XUẤT HÀNG'!G:G)</f>
        <v>0</v>
      </c>
      <c r="M386" s="97">
        <f>SUMIF('XUẤT HÀNG'!D:D,A386,'XUẤT HÀNG'!H:H)</f>
        <v>0</v>
      </c>
      <c r="N386" s="94">
        <f t="shared" si="62"/>
        <v>4</v>
      </c>
      <c r="O386" s="106"/>
      <c r="P386" s="107"/>
      <c r="Q386" s="110">
        <f t="shared" si="63"/>
        <v>4</v>
      </c>
      <c r="R386" s="111" t="s">
        <v>4818</v>
      </c>
      <c r="S386" s="86" t="str">
        <f t="shared" si="64"/>
        <v>OK</v>
      </c>
    </row>
    <row r="387" spans="1:19" s="85" customFormat="1" ht="33.75" customHeight="1" hidden="1">
      <c r="A387" s="39" t="s">
        <v>4552</v>
      </c>
      <c r="B387" s="98" t="str">
        <f>IF($A387="","",VLOOKUP($A387,'MÃ HH'!$A$1:$C$1876,2,0))</f>
        <v>TÁO GALAXY 100 0A - 20KG</v>
      </c>
      <c r="C387" s="98"/>
      <c r="D387" s="94">
        <f>VLOOKUP(A387,'[1]TỔNG HỢP'!$A:$N,14,0)</f>
        <v>-8</v>
      </c>
      <c r="E387" s="97">
        <f>SUMIF('NHẬP HÀNG'!$D:$D,A387,'NHẬP HÀNG'!$H:$H)</f>
        <v>0</v>
      </c>
      <c r="F387" s="97">
        <f>SUMIF('NHẬP HÀNG'!D:D,A387,'NHẬP HÀNG'!I:I)</f>
        <v>0</v>
      </c>
      <c r="G387" s="97">
        <f>SUMIF('NHẬP HÀNG'!D:D,A387,'NHẬP HÀNG'!J:J)</f>
        <v>0</v>
      </c>
      <c r="H387" s="97">
        <f>SUMIF('NHẬP HÀNG'!D:D,A387,'NHẬP HÀNG'!K:K)</f>
        <v>0</v>
      </c>
      <c r="I387" s="97">
        <f>SUMIF('NHẬP HÀNG'!D:D,A387,'NHẬP HÀNG'!M:M)</f>
        <v>0</v>
      </c>
      <c r="J387" s="97">
        <f>SUMIF('NHẬP HÀNG'!D:D,A387,'NHẬP HÀNG'!N:N)</f>
        <v>0</v>
      </c>
      <c r="K387" s="97">
        <f>SUMIF('NHẬP HÀNG'!D:D,A387,'NHẬP HÀNG'!L:L)</f>
        <v>0</v>
      </c>
      <c r="L387" s="97">
        <f>SUMIF('XUẤT HÀNG'!D:D,A387,'XUẤT HÀNG'!G:G)</f>
        <v>0</v>
      </c>
      <c r="M387" s="97">
        <f>SUMIF('XUẤT HÀNG'!D:D,A387,'XUẤT HÀNG'!H:H)</f>
        <v>0</v>
      </c>
      <c r="N387" s="94">
        <f t="shared" si="65" ref="N387:N388">D387+E387+F387+G387+H387+I387++J387-L387-M387+K387</f>
        <v>-8</v>
      </c>
      <c r="O387" s="106"/>
      <c r="P387" s="107"/>
      <c r="Q387" s="110">
        <f t="shared" si="66" ref="Q387:Q388">+N387-O387-P387</f>
        <v>-8</v>
      </c>
      <c r="R387" s="111" t="s">
        <v>4819</v>
      </c>
      <c r="S387" s="86" t="str">
        <f t="shared" si="67" ref="S387:S388">IF(ABS(D387)+ABS(E387)+ABS(F387)+ABS(J387)+ABS(L387)+ABS(O387)+ABS(P387)+ABS(M387)+ABS(N387)+ABS(Q387)=0,"NOT OK","OK")</f>
        <v>OK</v>
      </c>
    </row>
    <row r="388" spans="1:19" s="85" customFormat="1" ht="33.75" customHeight="1" hidden="1">
      <c r="A388" s="39" t="s">
        <v>4554</v>
      </c>
      <c r="B388" s="98" t="str">
        <f>IF($A388="","",VLOOKUP($A388,'MÃ HH'!$A$1:$C$1876,2,0))</f>
        <v>TÁO GALAXY 113 0A - 20KG</v>
      </c>
      <c r="C388" s="98"/>
      <c r="D388" s="94">
        <f>VLOOKUP(A388,'[1]TỔNG HỢP'!$A:$N,14,0)</f>
        <v>-11</v>
      </c>
      <c r="E388" s="97">
        <f>SUMIF('NHẬP HÀNG'!$D:$D,A388,'NHẬP HÀNG'!$H:$H)</f>
        <v>0</v>
      </c>
      <c r="F388" s="97">
        <f>SUMIF('NHẬP HÀNG'!D:D,A388,'NHẬP HÀNG'!I:I)</f>
        <v>0</v>
      </c>
      <c r="G388" s="97">
        <f>SUMIF('NHẬP HÀNG'!D:D,A388,'NHẬP HÀNG'!J:J)</f>
        <v>0</v>
      </c>
      <c r="H388" s="97">
        <f>SUMIF('NHẬP HÀNG'!D:D,A388,'NHẬP HÀNG'!K:K)</f>
        <v>0</v>
      </c>
      <c r="I388" s="97">
        <f>SUMIF('NHẬP HÀNG'!D:D,A388,'NHẬP HÀNG'!M:M)</f>
        <v>0</v>
      </c>
      <c r="J388" s="97">
        <f>SUMIF('NHẬP HÀNG'!D:D,A388,'NHẬP HÀNG'!N:N)</f>
        <v>0</v>
      </c>
      <c r="K388" s="97">
        <f>SUMIF('NHẬP HÀNG'!D:D,A388,'NHẬP HÀNG'!L:L)</f>
        <v>0</v>
      </c>
      <c r="L388" s="97">
        <f>SUMIF('XUẤT HÀNG'!D:D,A388,'XUẤT HÀNG'!G:G)</f>
        <v>0</v>
      </c>
      <c r="M388" s="97">
        <f>SUMIF('XUẤT HÀNG'!D:D,A388,'XUẤT HÀNG'!H:H)</f>
        <v>0</v>
      </c>
      <c r="N388" s="94">
        <f t="shared" si="65"/>
        <v>-11</v>
      </c>
      <c r="O388" s="106"/>
      <c r="P388" s="107"/>
      <c r="Q388" s="110">
        <f t="shared" si="66"/>
        <v>-11</v>
      </c>
      <c r="R388" s="111" t="s">
        <v>4820</v>
      </c>
      <c r="S388" s="86" t="str">
        <f t="shared" si="67"/>
        <v>OK</v>
      </c>
    </row>
    <row r="389" spans="1:19" s="85" customFormat="1" ht="33.75" customHeight="1" hidden="1">
      <c r="A389" s="39" t="s">
        <v>4546</v>
      </c>
      <c r="B389" s="98" t="str">
        <f>IF($A389="","",VLOOKUP($A389,'MÃ HH'!$A$1:$C$1876,2,0))</f>
        <v>TÁO GALAXY 138 0A - 20KG</v>
      </c>
      <c r="C389" s="98" t="e">
        <f>IF($A389="","",VLOOKUP($A389,'MÃ HH'!$A$1:$C$215,3,0))</f>
        <v>#N/A</v>
      </c>
      <c r="D389" s="94">
        <f>VLOOKUP(A389,'[1]TỔNG HỢP'!$A:$N,14,0)</f>
        <v>-58</v>
      </c>
      <c r="E389" s="97">
        <f>SUMIF('NHẬP HÀNG'!$D:$D,A389,'NHẬP HÀNG'!$H:$H)</f>
        <v>0</v>
      </c>
      <c r="F389" s="97">
        <f>SUMIF('NHẬP HÀNG'!D:D,A389,'NHẬP HÀNG'!I:I)</f>
        <v>0</v>
      </c>
      <c r="G389" s="97">
        <f>SUMIF('NHẬP HÀNG'!D:D,A389,'NHẬP HÀNG'!J:J)</f>
        <v>0</v>
      </c>
      <c r="H389" s="97">
        <f>SUMIF('NHẬP HÀNG'!D:D,A389,'NHẬP HÀNG'!K:K)</f>
        <v>0</v>
      </c>
      <c r="I389" s="97">
        <f>SUMIF('NHẬP HÀNG'!D:D,A389,'NHẬP HÀNG'!M:M)</f>
        <v>0</v>
      </c>
      <c r="J389" s="97">
        <f>SUMIF('NHẬP HÀNG'!D:D,A389,'NHẬP HÀNG'!N:N)</f>
        <v>0</v>
      </c>
      <c r="K389" s="97">
        <f>SUMIF('NHẬP HÀNG'!D:D,A389,'NHẬP HÀNG'!L:L)</f>
        <v>0</v>
      </c>
      <c r="L389" s="97">
        <f>SUMIF('XUẤT HÀNG'!D:D,A389,'XUẤT HÀNG'!G:G)</f>
        <v>0</v>
      </c>
      <c r="M389" s="97">
        <f>SUMIF('XUẤT HÀNG'!D:D,A389,'XUẤT HÀNG'!H:H)</f>
        <v>0</v>
      </c>
      <c r="N389" s="94">
        <f t="shared" si="62"/>
        <v>-58</v>
      </c>
      <c r="O389" s="106"/>
      <c r="P389" s="107"/>
      <c r="Q389" s="110">
        <f t="shared" si="63"/>
        <v>-58</v>
      </c>
      <c r="R389" s="111" t="s">
        <v>4821</v>
      </c>
      <c r="S389" s="86" t="str">
        <f t="shared" si="64"/>
        <v>OK</v>
      </c>
    </row>
    <row r="390" spans="1:19" s="85" customFormat="1" ht="33.75" customHeight="1" hidden="1">
      <c r="A390" s="39" t="s">
        <v>4370</v>
      </c>
      <c r="B390" s="98" t="str">
        <f>IF($A390="","",VLOOKUP($A390,'MÃ HH'!$A$1:$C$1876,2,0))</f>
        <v>TÁO GALAXY PREMIUM 113- 20KG</v>
      </c>
      <c r="C390" s="98" t="e">
        <f>IF($A390="","",VLOOKUP($A390,'MÃ HH'!$A$1:$C$215,3,0))</f>
        <v>#N/A</v>
      </c>
      <c r="D390" s="94">
        <f>VLOOKUP(A390,'[1]TỔNG HỢP'!$A:$N,14,0)</f>
        <v>0</v>
      </c>
      <c r="E390" s="97">
        <f>SUMIF('NHẬP HÀNG'!$D:$D,A390,'NHẬP HÀNG'!$H:$H)</f>
        <v>0</v>
      </c>
      <c r="F390" s="97">
        <f>SUMIF('NHẬP HÀNG'!D:D,A390,'NHẬP HÀNG'!I:I)</f>
        <v>0</v>
      </c>
      <c r="G390" s="97">
        <f>SUMIF('NHẬP HÀNG'!D:D,A390,'NHẬP HÀNG'!J:J)</f>
        <v>0</v>
      </c>
      <c r="H390" s="97">
        <f>SUMIF('NHẬP HÀNG'!D:D,A390,'NHẬP HÀNG'!K:K)</f>
        <v>0</v>
      </c>
      <c r="I390" s="97">
        <f>SUMIF('NHẬP HÀNG'!D:D,A390,'NHẬP HÀNG'!M:M)</f>
        <v>0</v>
      </c>
      <c r="J390" s="97">
        <f>SUMIF('NHẬP HÀNG'!D:D,A390,'NHẬP HÀNG'!N:N)</f>
        <v>0</v>
      </c>
      <c r="K390" s="97">
        <f>SUMIF('NHẬP HÀNG'!D:D,A390,'NHẬP HÀNG'!L:L)</f>
        <v>0</v>
      </c>
      <c r="L390" s="97">
        <f>SUMIF('XUẤT HÀNG'!D:D,A390,'XUẤT HÀNG'!G:G)</f>
        <v>0</v>
      </c>
      <c r="M390" s="97">
        <f>SUMIF('XUẤT HÀNG'!D:D,A390,'XUẤT HÀNG'!H:H)</f>
        <v>0</v>
      </c>
      <c r="N390" s="94">
        <f t="shared" si="62"/>
        <v>0</v>
      </c>
      <c r="O390" s="106"/>
      <c r="P390" s="107"/>
      <c r="Q390" s="109">
        <f t="shared" si="63"/>
        <v>0</v>
      </c>
      <c r="R390" s="48"/>
      <c r="S390" s="86" t="str">
        <f t="shared" si="64"/>
        <v>NOT OK</v>
      </c>
    </row>
    <row r="391" spans="1:19" s="85" customFormat="1" ht="33.75" customHeight="1" hidden="1">
      <c r="A391" s="39" t="s">
        <v>4372</v>
      </c>
      <c r="B391" s="98" t="str">
        <f>IF($A391="","",VLOOKUP($A391,'MÃ HH'!$A$1:$C$1876,2,0))</f>
        <v>TÁO GALAXY PREMIUM 125- 20KG</v>
      </c>
      <c r="C391" s="98" t="e">
        <f>IF($A391="","",VLOOKUP($A391,'MÃ HH'!$A$1:$C$215,3,0))</f>
        <v>#N/A</v>
      </c>
      <c r="D391" s="94">
        <f>VLOOKUP(A391,'[1]TỔNG HỢP'!$A:$N,14,0)</f>
        <v>0</v>
      </c>
      <c r="E391" s="97">
        <f>SUMIF('NHẬP HÀNG'!$D:$D,A391,'NHẬP HÀNG'!$H:$H)</f>
        <v>0</v>
      </c>
      <c r="F391" s="97">
        <f>SUMIF('NHẬP HÀNG'!D:D,A391,'NHẬP HÀNG'!I:I)</f>
        <v>0</v>
      </c>
      <c r="G391" s="97">
        <f>SUMIF('NHẬP HÀNG'!D:D,A391,'NHẬP HÀNG'!J:J)</f>
        <v>0</v>
      </c>
      <c r="H391" s="97">
        <f>SUMIF('NHẬP HÀNG'!D:D,A391,'NHẬP HÀNG'!K:K)</f>
        <v>0</v>
      </c>
      <c r="I391" s="97">
        <f>SUMIF('NHẬP HÀNG'!D:D,A391,'NHẬP HÀNG'!M:M)</f>
        <v>0</v>
      </c>
      <c r="J391" s="97">
        <f>SUMIF('NHẬP HÀNG'!D:D,A391,'NHẬP HÀNG'!N:N)</f>
        <v>0</v>
      </c>
      <c r="K391" s="97">
        <f>SUMIF('NHẬP HÀNG'!D:D,A391,'NHẬP HÀNG'!L:L)</f>
        <v>0</v>
      </c>
      <c r="L391" s="97">
        <f>SUMIF('XUẤT HÀNG'!D:D,A391,'XUẤT HÀNG'!G:G)</f>
        <v>0</v>
      </c>
      <c r="M391" s="97">
        <f>SUMIF('XUẤT HÀNG'!D:D,A391,'XUẤT HÀNG'!H:H)</f>
        <v>0</v>
      </c>
      <c r="N391" s="94">
        <f t="shared" si="62"/>
        <v>0</v>
      </c>
      <c r="O391" s="106"/>
      <c r="P391" s="107"/>
      <c r="Q391" s="109">
        <f t="shared" si="63"/>
        <v>0</v>
      </c>
      <c r="R391" s="48"/>
      <c r="S391" s="86" t="str">
        <f t="shared" si="64"/>
        <v>NOT OK</v>
      </c>
    </row>
    <row r="392" spans="1:19" s="85" customFormat="1" ht="33.75" customHeight="1" hidden="1">
      <c r="A392" s="39" t="s">
        <v>4374</v>
      </c>
      <c r="B392" s="98" t="str">
        <f>IF($A392="","",VLOOKUP($A392,'MÃ HH'!$A$1:$C$1876,2,0))</f>
        <v>TÁO GALAXY PREMIUM 138- 20KG</v>
      </c>
      <c r="C392" s="98" t="e">
        <f>IF($A392="","",VLOOKUP($A392,'MÃ HH'!$A$1:$C$215,3,0))</f>
        <v>#N/A</v>
      </c>
      <c r="D392" s="94">
        <f>VLOOKUP(A392,'[1]TỔNG HỢP'!$A:$N,14,0)</f>
        <v>0</v>
      </c>
      <c r="E392" s="97">
        <f>SUMIF('NHẬP HÀNG'!$D:$D,A392,'NHẬP HÀNG'!$H:$H)</f>
        <v>0</v>
      </c>
      <c r="F392" s="97">
        <f>SUMIF('NHẬP HÀNG'!D:D,A392,'NHẬP HÀNG'!I:I)</f>
        <v>0</v>
      </c>
      <c r="G392" s="97">
        <f>SUMIF('NHẬP HÀNG'!D:D,A392,'NHẬP HÀNG'!J:J)</f>
        <v>0</v>
      </c>
      <c r="H392" s="97">
        <f>SUMIF('NHẬP HÀNG'!D:D,A392,'NHẬP HÀNG'!K:K)</f>
        <v>0</v>
      </c>
      <c r="I392" s="97">
        <f>SUMIF('NHẬP HÀNG'!D:D,A392,'NHẬP HÀNG'!M:M)</f>
        <v>0</v>
      </c>
      <c r="J392" s="97">
        <f>SUMIF('NHẬP HÀNG'!D:D,A392,'NHẬP HÀNG'!N:N)</f>
        <v>0</v>
      </c>
      <c r="K392" s="97">
        <f>SUMIF('NHẬP HÀNG'!D:D,A392,'NHẬP HÀNG'!L:L)</f>
        <v>0</v>
      </c>
      <c r="L392" s="97">
        <f>SUMIF('XUẤT HÀNG'!D:D,A392,'XUẤT HÀNG'!G:G)</f>
        <v>0</v>
      </c>
      <c r="M392" s="97">
        <f>SUMIF('XUẤT HÀNG'!D:D,A392,'XUẤT HÀNG'!H:H)</f>
        <v>0</v>
      </c>
      <c r="N392" s="94">
        <f t="shared" si="62"/>
        <v>0</v>
      </c>
      <c r="O392" s="106"/>
      <c r="P392" s="107"/>
      <c r="Q392" s="109">
        <f t="shared" si="63"/>
        <v>0</v>
      </c>
      <c r="R392" s="48"/>
      <c r="S392" s="86" t="str">
        <f t="shared" si="64"/>
        <v>NOT OK</v>
      </c>
    </row>
    <row r="393" spans="1:19" s="85" customFormat="1" ht="33.75" customHeight="1" hidden="1">
      <c r="A393" s="39" t="s">
        <v>3662</v>
      </c>
      <c r="B393" s="98" t="str">
        <f>IF($A393="","",VLOOKUP($A393,'MÃ HH'!$A$1:$C$215,2,0))</f>
        <v>TÁO GALA NEW 80</v>
      </c>
      <c r="C393" s="98"/>
      <c r="D393" s="94">
        <f>VLOOKUP(A393,'[1]TỔNG HỢP'!$A:$N,14,0)</f>
        <v>0</v>
      </c>
      <c r="E393" s="97">
        <f>SUMIF('NHẬP HÀNG'!$D:$D,A393,'NHẬP HÀNG'!$H:$H)</f>
        <v>0</v>
      </c>
      <c r="F393" s="97">
        <f>SUMIF('NHẬP HÀNG'!D:D,A393,'NHẬP HÀNG'!I:I)</f>
        <v>0</v>
      </c>
      <c r="G393" s="97">
        <f>SUMIF('NHẬP HÀNG'!D:D,A393,'NHẬP HÀNG'!J:J)</f>
        <v>0</v>
      </c>
      <c r="H393" s="97">
        <f>SUMIF('NHẬP HÀNG'!D:D,A393,'NHẬP HÀNG'!K:K)</f>
        <v>0</v>
      </c>
      <c r="I393" s="97">
        <f>SUMIF('NHẬP HÀNG'!D:D,A393,'NHẬP HÀNG'!M:M)</f>
        <v>0</v>
      </c>
      <c r="J393" s="97">
        <f>SUMIF('NHẬP HÀNG'!D:D,A393,'NHẬP HÀNG'!N:N)</f>
        <v>0</v>
      </c>
      <c r="K393" s="97">
        <f>SUMIF('NHẬP HÀNG'!D:D,A393,'NHẬP HÀNG'!L:L)</f>
        <v>0</v>
      </c>
      <c r="L393" s="97">
        <f>SUMIF('XUẤT HÀNG'!D:D,A393,'XUẤT HÀNG'!G:G)</f>
        <v>0</v>
      </c>
      <c r="M393" s="97">
        <f>SUMIF('XUẤT HÀNG'!D:D,A393,'XUẤT HÀNG'!H:H)</f>
        <v>0</v>
      </c>
      <c r="N393" s="94">
        <f t="shared" si="62"/>
        <v>0</v>
      </c>
      <c r="O393" s="106"/>
      <c r="P393" s="107"/>
      <c r="Q393" s="109">
        <f t="shared" si="63"/>
        <v>0</v>
      </c>
      <c r="R393" s="48"/>
      <c r="S393" s="86" t="str">
        <f t="shared" si="64"/>
        <v>NOT OK</v>
      </c>
    </row>
    <row r="394" spans="1:19" s="85" customFormat="1" ht="33.75" customHeight="1" hidden="1">
      <c r="A394" s="122" t="s">
        <v>3816</v>
      </c>
      <c r="B394" s="98" t="str">
        <f>IF($A394="","",VLOOKUP($A394,'MÃ HH'!$A$1:$C$1876,2,0))</f>
        <v>TÁO GALA KHỈ 100 - 20KG</v>
      </c>
      <c r="C394" s="98"/>
      <c r="D394" s="94">
        <f>VLOOKUP(A394,'[1]TỔNG HỢP'!$A:$N,14,0)</f>
        <v>0</v>
      </c>
      <c r="E394" s="97">
        <f>SUMIF('NHẬP HÀNG'!$D:$D,A394,'NHẬP HÀNG'!$H:$H)</f>
        <v>0</v>
      </c>
      <c r="F394" s="97">
        <f>SUMIF('NHẬP HÀNG'!D:D,A394,'NHẬP HÀNG'!I:I)</f>
        <v>0</v>
      </c>
      <c r="G394" s="97">
        <f>SUMIF('NHẬP HÀNG'!D:D,A394,'NHẬP HÀNG'!J:J)</f>
        <v>0</v>
      </c>
      <c r="H394" s="97">
        <f>SUMIF('NHẬP HÀNG'!D:D,A394,'NHẬP HÀNG'!K:K)</f>
        <v>0</v>
      </c>
      <c r="I394" s="97">
        <f>SUMIF('NHẬP HÀNG'!D:D,A394,'NHẬP HÀNG'!M:M)</f>
        <v>0</v>
      </c>
      <c r="J394" s="97">
        <f>SUMIF('NHẬP HÀNG'!D:D,A394,'NHẬP HÀNG'!N:N)</f>
        <v>0</v>
      </c>
      <c r="K394" s="97">
        <f>SUMIF('NHẬP HÀNG'!D:D,A394,'NHẬP HÀNG'!L:L)</f>
        <v>0</v>
      </c>
      <c r="L394" s="97">
        <f>SUMIF('XUẤT HÀNG'!D:D,A394,'XUẤT HÀNG'!G:G)</f>
        <v>0</v>
      </c>
      <c r="M394" s="97">
        <f>SUMIF('XUẤT HÀNG'!D:D,A394,'XUẤT HÀNG'!H:H)</f>
        <v>0</v>
      </c>
      <c r="N394" s="94">
        <f t="shared" si="62"/>
        <v>0</v>
      </c>
      <c r="O394" s="106"/>
      <c r="P394" s="107"/>
      <c r="Q394" s="109">
        <f t="shared" si="63"/>
        <v>0</v>
      </c>
      <c r="R394" s="48"/>
      <c r="S394" s="86" t="str">
        <f t="shared" si="64"/>
        <v>NOT OK</v>
      </c>
    </row>
    <row r="395" spans="1:19" s="85" customFormat="1" ht="33.75" customHeight="1" hidden="1">
      <c r="A395" s="41" t="s">
        <v>3518</v>
      </c>
      <c r="B395" s="98" t="str">
        <f>IF($A395="","",VLOOKUP($A395,'MÃ HH'!$A$1:$C$1876,2,0))</f>
        <v xml:space="preserve">TÁO GALA KHỈ 125-20KG </v>
      </c>
      <c r="C395" s="98" t="str">
        <f>IF($A395="","",VLOOKUP($A395,'MÃ HH'!$A$1:$C$215,3,0))</f>
        <v>Thùng</v>
      </c>
      <c r="D395" s="94">
        <f>VLOOKUP(A395,'[1]TỔNG HỢP'!$A:$N,14,0)</f>
        <v>14</v>
      </c>
      <c r="E395" s="97">
        <f>SUMIF('NHẬP HÀNG'!$D:$D,A395,'NHẬP HÀNG'!$H:$H)</f>
        <v>0</v>
      </c>
      <c r="F395" s="97">
        <f>SUMIF('NHẬP HÀNG'!D:D,A395,'NHẬP HÀNG'!I:I)</f>
        <v>0</v>
      </c>
      <c r="G395" s="97">
        <f>SUMIF('NHẬP HÀNG'!D:D,A395,'NHẬP HÀNG'!J:J)</f>
        <v>0</v>
      </c>
      <c r="H395" s="97">
        <f>SUMIF('NHẬP HÀNG'!D:D,A395,'NHẬP HÀNG'!K:K)</f>
        <v>0</v>
      </c>
      <c r="I395" s="97">
        <f>SUMIF('NHẬP HÀNG'!D:D,A395,'NHẬP HÀNG'!M:M)</f>
        <v>0</v>
      </c>
      <c r="J395" s="97">
        <f>SUMIF('NHẬP HÀNG'!D:D,A395,'NHẬP HÀNG'!N:N)</f>
        <v>1</v>
      </c>
      <c r="K395" s="97">
        <f>SUMIF('NHẬP HÀNG'!D:D,A395,'NHẬP HÀNG'!L:L)</f>
        <v>0</v>
      </c>
      <c r="L395" s="97">
        <f>SUMIF('XUẤT HÀNG'!D:D,A395,'XUẤT HÀNG'!G:G)</f>
        <v>0</v>
      </c>
      <c r="M395" s="97">
        <f>SUMIF('XUẤT HÀNG'!D:D,A395,'XUẤT HÀNG'!H:H)</f>
        <v>0</v>
      </c>
      <c r="N395" s="94">
        <f t="shared" si="62"/>
        <v>15</v>
      </c>
      <c r="O395" s="106">
        <f>16+2+8</f>
        <v>26</v>
      </c>
      <c r="P395" s="107"/>
      <c r="Q395" s="110">
        <f t="shared" si="63"/>
        <v>-11</v>
      </c>
      <c r="R395" s="214" t="s">
        <v>4822</v>
      </c>
      <c r="S395" s="86" t="str">
        <f t="shared" si="64"/>
        <v>OK</v>
      </c>
    </row>
    <row r="396" spans="1:19" s="85" customFormat="1" ht="33.75" customHeight="1" hidden="1">
      <c r="A396" s="41" t="s">
        <v>3520</v>
      </c>
      <c r="B396" s="98" t="str">
        <f>IF($A396="","",VLOOKUP($A396,'MÃ HH'!$A$1:$C$1876,2,0))</f>
        <v xml:space="preserve">TÁO GALA KHỈ 138-20KG </v>
      </c>
      <c r="C396" s="98" t="str">
        <f>IF($A396="","",VLOOKUP($A396,'MÃ HH'!$A$1:$C$215,3,0))</f>
        <v>Thùng</v>
      </c>
      <c r="D396" s="94">
        <f>VLOOKUP(A396,'[1]TỔNG HỢP'!$A:$N,14,0)</f>
        <v>4</v>
      </c>
      <c r="E396" s="97">
        <f>SUMIF('NHẬP HÀNG'!$D:$D,A396,'NHẬP HÀNG'!$H:$H)</f>
        <v>0</v>
      </c>
      <c r="F396" s="97">
        <f>SUMIF('NHẬP HÀNG'!D:D,A396,'NHẬP HÀNG'!I:I)</f>
        <v>0</v>
      </c>
      <c r="G396" s="97">
        <f>SUMIF('NHẬP HÀNG'!D:D,A396,'NHẬP HÀNG'!J:J)</f>
        <v>0</v>
      </c>
      <c r="H396" s="97">
        <f>SUMIF('NHẬP HÀNG'!D:D,A396,'NHẬP HÀNG'!K:K)</f>
        <v>0</v>
      </c>
      <c r="I396" s="97">
        <f>SUMIF('NHẬP HÀNG'!D:D,A396,'NHẬP HÀNG'!M:M)</f>
        <v>0</v>
      </c>
      <c r="J396" s="97">
        <f>SUMIF('NHẬP HÀNG'!D:D,A396,'NHẬP HÀNG'!N:N)</f>
        <v>0</v>
      </c>
      <c r="K396" s="97">
        <f>SUMIF('NHẬP HÀNG'!D:D,A396,'NHẬP HÀNG'!L:L)</f>
        <v>0</v>
      </c>
      <c r="L396" s="97">
        <f>SUMIF('XUẤT HÀNG'!D:D,A396,'XUẤT HÀNG'!G:G)</f>
        <v>0</v>
      </c>
      <c r="M396" s="97">
        <f>SUMIF('XUẤT HÀNG'!D:D,A396,'XUẤT HÀNG'!H:H)</f>
        <v>0</v>
      </c>
      <c r="N396" s="94">
        <f t="shared" si="62"/>
        <v>4</v>
      </c>
      <c r="O396" s="106">
        <v>14</v>
      </c>
      <c r="P396" s="107"/>
      <c r="Q396" s="110">
        <f t="shared" si="63"/>
        <v>-10</v>
      </c>
      <c r="R396" s="215"/>
      <c r="S396" s="86" t="str">
        <f t="shared" si="64"/>
        <v>OK</v>
      </c>
    </row>
    <row r="397" spans="1:19" s="85" customFormat="1" ht="33.75" customHeight="1" hidden="1">
      <c r="A397" s="41" t="s">
        <v>3645</v>
      </c>
      <c r="B397" s="98" t="str">
        <f>IF($A397="","",VLOOKUP($A397,'MÃ HH'!$A$1:$C$1876,2,0))</f>
        <v xml:space="preserve">TÁO GALA KHỈ 113-20KG </v>
      </c>
      <c r="C397" s="98" t="str">
        <f>IF($A397="","",VLOOKUP($A397,'MÃ HH'!$A$1:$C$215,3,0))</f>
        <v>Thùng</v>
      </c>
      <c r="D397" s="94">
        <f>VLOOKUP(A397,'[1]TỔNG HỢP'!$A:$N,14,0)</f>
        <v>0</v>
      </c>
      <c r="E397" s="97">
        <f>SUMIF('NHẬP HÀNG'!$D:$D,A397,'NHẬP HÀNG'!$H:$H)</f>
        <v>0</v>
      </c>
      <c r="F397" s="97">
        <f>SUMIF('NHẬP HÀNG'!D:D,A397,'NHẬP HÀNG'!I:I)</f>
        <v>0</v>
      </c>
      <c r="G397" s="97">
        <f>SUMIF('NHẬP HÀNG'!D:D,A397,'NHẬP HÀNG'!J:J)</f>
        <v>0</v>
      </c>
      <c r="H397" s="97">
        <f>SUMIF('NHẬP HÀNG'!D:D,A397,'NHẬP HÀNG'!K:K)</f>
        <v>0</v>
      </c>
      <c r="I397" s="97">
        <f>SUMIF('NHẬP HÀNG'!D:D,A397,'NHẬP HÀNG'!M:M)</f>
        <v>0</v>
      </c>
      <c r="J397" s="97">
        <f>SUMIF('NHẬP HÀNG'!D:D,A397,'NHẬP HÀNG'!N:N)</f>
        <v>0</v>
      </c>
      <c r="K397" s="97">
        <f>SUMIF('NHẬP HÀNG'!D:D,A397,'NHẬP HÀNG'!L:L)</f>
        <v>0</v>
      </c>
      <c r="L397" s="97">
        <f>SUMIF('XUẤT HÀNG'!D:D,A397,'XUẤT HÀNG'!G:G)</f>
        <v>0</v>
      </c>
      <c r="M397" s="97">
        <f>SUMIF('XUẤT HÀNG'!D:D,A397,'XUẤT HÀNG'!H:H)</f>
        <v>0</v>
      </c>
      <c r="N397" s="94">
        <f t="shared" si="62"/>
        <v>0</v>
      </c>
      <c r="O397" s="106"/>
      <c r="P397" s="107"/>
      <c r="Q397" s="129">
        <f t="shared" si="63"/>
        <v>0</v>
      </c>
      <c r="R397" s="217"/>
      <c r="S397" s="86" t="str">
        <f t="shared" si="64"/>
        <v>NOT OK</v>
      </c>
    </row>
    <row r="398" spans="1:19" s="85" customFormat="1" ht="33.75" customHeight="1" hidden="1">
      <c r="A398" s="118" t="s">
        <v>4283</v>
      </c>
      <c r="B398" s="98" t="str">
        <f>IF($A398="","",VLOOKUP($A398,'MÃ HH'!$A$1:$C$1876,2,0))</f>
        <v xml:space="preserve">TÁO GALA KHỈ LẪN SIZE -20KG </v>
      </c>
      <c r="C398" s="98" t="e">
        <f>IF($A398="","",VLOOKUP($A398,'MÃ HH'!$A$1:$C$215,3,0))</f>
        <v>#N/A</v>
      </c>
      <c r="D398" s="94">
        <f>VLOOKUP(A398,'[1]TỔNG HỢP'!$A:$N,14,0)</f>
        <v>21</v>
      </c>
      <c r="E398" s="97">
        <f>SUMIF('NHẬP HÀNG'!$D:$D,A398,'NHẬP HÀNG'!$H:$H)</f>
        <v>0</v>
      </c>
      <c r="F398" s="97">
        <f>SUMIF('NHẬP HÀNG'!D:D,A398,'NHẬP HÀNG'!I:I)</f>
        <v>0</v>
      </c>
      <c r="G398" s="97">
        <f>SUMIF('NHẬP HÀNG'!D:D,A398,'NHẬP HÀNG'!J:J)</f>
        <v>0</v>
      </c>
      <c r="H398" s="97">
        <f>SUMIF('NHẬP HÀNG'!D:D,A398,'NHẬP HÀNG'!K:K)</f>
        <v>0</v>
      </c>
      <c r="I398" s="97">
        <f>SUMIF('NHẬP HÀNG'!D:D,A398,'NHẬP HÀNG'!M:M)</f>
        <v>0</v>
      </c>
      <c r="J398" s="97">
        <f>SUMIF('NHẬP HÀNG'!D:D,A398,'NHẬP HÀNG'!N:N)</f>
        <v>0</v>
      </c>
      <c r="K398" s="97">
        <f>SUMIF('NHẬP HÀNG'!D:D,A398,'NHẬP HÀNG'!L:L)</f>
        <v>0</v>
      </c>
      <c r="L398" s="97">
        <f>SUMIF('XUẤT HÀNG'!D:D,A398,'XUẤT HÀNG'!G:G)</f>
        <v>0</v>
      </c>
      <c r="M398" s="97">
        <f>SUMIF('XUẤT HÀNG'!D:D,A398,'XUẤT HÀNG'!H:H)</f>
        <v>0</v>
      </c>
      <c r="N398" s="94">
        <f t="shared" si="62"/>
        <v>21</v>
      </c>
      <c r="O398" s="106"/>
      <c r="P398" s="107"/>
      <c r="Q398" s="110">
        <f t="shared" si="63"/>
        <v>21</v>
      </c>
      <c r="R398" s="208"/>
      <c r="S398" s="86" t="str">
        <f t="shared" si="64"/>
        <v>OK</v>
      </c>
    </row>
    <row r="399" spans="1:19" s="85" customFormat="1" ht="33.75" customHeight="1" hidden="1">
      <c r="A399" s="118" t="s">
        <v>4684</v>
      </c>
      <c r="B399" s="98" t="str">
        <f>IF($A399="","",VLOOKUP($A399,'MÃ HH'!$A$1:$C$1876,2,0))</f>
        <v>TÁO 5 GÓC KHỈ 40 -10KG</v>
      </c>
      <c r="C399" s="98" t="e">
        <f>IF($A399="","",VLOOKUP($A399,'MÃ HH'!$A$1:$C$215,3,0))</f>
        <v>#N/A</v>
      </c>
      <c r="D399" s="94">
        <f>VLOOKUP(A399,'[1]TỔNG HỢP'!$A:$N,14,0)</f>
        <v>-1</v>
      </c>
      <c r="E399" s="97">
        <f>SUMIF('NHẬP HÀNG'!$D:$D,A399,'NHẬP HÀNG'!$H:$H)</f>
        <v>0</v>
      </c>
      <c r="F399" s="97">
        <f>SUMIF('NHẬP HÀNG'!D:D,A399,'NHẬP HÀNG'!I:I)</f>
        <v>0</v>
      </c>
      <c r="G399" s="97">
        <f>SUMIF('NHẬP HÀNG'!D:D,A399,'NHẬP HÀNG'!J:J)</f>
        <v>0</v>
      </c>
      <c r="H399" s="97">
        <f>SUMIF('NHẬP HÀNG'!D:D,A399,'NHẬP HÀNG'!K:K)</f>
        <v>0</v>
      </c>
      <c r="I399" s="97">
        <f>SUMIF('NHẬP HÀNG'!D:D,A399,'NHẬP HÀNG'!M:M)</f>
        <v>0</v>
      </c>
      <c r="J399" s="97">
        <f>SUMIF('NHẬP HÀNG'!D:D,A399,'NHẬP HÀNG'!N:N)</f>
        <v>0</v>
      </c>
      <c r="K399" s="97">
        <f>SUMIF('NHẬP HÀNG'!D:D,A399,'NHẬP HÀNG'!L:L)</f>
        <v>0</v>
      </c>
      <c r="L399" s="97">
        <f>SUMIF('XUẤT HÀNG'!D:D,A399,'XUẤT HÀNG'!G:G)</f>
        <v>0</v>
      </c>
      <c r="M399" s="97">
        <f>SUMIF('XUẤT HÀNG'!D:D,A399,'XUẤT HÀNG'!H:H)</f>
        <v>0</v>
      </c>
      <c r="N399" s="94">
        <f t="shared" si="62"/>
        <v>-1</v>
      </c>
      <c r="O399" s="106"/>
      <c r="P399" s="107"/>
      <c r="Q399" s="110">
        <f t="shared" si="63"/>
        <v>-1</v>
      </c>
      <c r="R399" s="205" t="s">
        <v>4746</v>
      </c>
      <c r="S399" s="86" t="str">
        <f t="shared" si="64"/>
        <v>OK</v>
      </c>
    </row>
    <row r="400" spans="1:19" s="85" customFormat="1" ht="33.75" customHeight="1" hidden="1">
      <c r="A400" s="118" t="s">
        <v>4708</v>
      </c>
      <c r="B400" s="98" t="str">
        <f>IF($A400="","",VLOOKUP($A400,'MÃ HH'!$A$1:$C$1876,2,0))</f>
        <v>TÁO 5 GÓC KHỈ 44 -10KG</v>
      </c>
      <c r="C400" s="98" t="e">
        <f>IF($A400="","",VLOOKUP($A400,'MÃ HH'!$A$1:$C$215,3,0))</f>
        <v>#N/A</v>
      </c>
      <c r="D400" s="94">
        <f>VLOOKUP(A400,'[1]TỔNG HỢP'!$A:$N,14,0)</f>
        <v>10</v>
      </c>
      <c r="E400" s="97">
        <f>SUMIF('NHẬP HÀNG'!$D:$D,A400,'NHẬP HÀNG'!$H:$H)</f>
        <v>0</v>
      </c>
      <c r="F400" s="97">
        <f>SUMIF('NHẬP HÀNG'!D:D,A400,'NHẬP HÀNG'!I:I)</f>
        <v>0</v>
      </c>
      <c r="G400" s="97">
        <f>SUMIF('NHẬP HÀNG'!D:D,A400,'NHẬP HÀNG'!J:J)</f>
        <v>0</v>
      </c>
      <c r="H400" s="97">
        <f>SUMIF('NHẬP HÀNG'!D:D,A400,'NHẬP HÀNG'!K:K)</f>
        <v>0</v>
      </c>
      <c r="I400" s="97">
        <f>SUMIF('NHẬP HÀNG'!D:D,A400,'NHẬP HÀNG'!M:M)</f>
        <v>0</v>
      </c>
      <c r="J400" s="97">
        <f>SUMIF('NHẬP HÀNG'!D:D,A400,'NHẬP HÀNG'!N:N)</f>
        <v>0</v>
      </c>
      <c r="K400" s="97">
        <f>SUMIF('NHẬP HÀNG'!D:D,A400,'NHẬP HÀNG'!L:L)</f>
        <v>0</v>
      </c>
      <c r="L400" s="97">
        <f>SUMIF('XUẤT HÀNG'!D:D,A400,'XUẤT HÀNG'!G:G)</f>
        <v>0</v>
      </c>
      <c r="M400" s="97">
        <f>SUMIF('XUẤT HÀNG'!D:D,A400,'XUẤT HÀNG'!H:H)</f>
        <v>0</v>
      </c>
      <c r="N400" s="94">
        <f t="shared" si="62"/>
        <v>10</v>
      </c>
      <c r="O400" s="106">
        <v>9</v>
      </c>
      <c r="P400" s="107"/>
      <c r="Q400" s="110">
        <f t="shared" si="63"/>
        <v>1</v>
      </c>
      <c r="R400" s="205"/>
      <c r="S400" s="86" t="str">
        <f t="shared" si="64"/>
        <v>OK</v>
      </c>
    </row>
    <row r="401" spans="1:19" s="85" customFormat="1" ht="33.75" customHeight="1" hidden="1">
      <c r="A401" s="25" t="s">
        <v>4305</v>
      </c>
      <c r="B401" s="98" t="str">
        <f>IF($A401="","",VLOOKUP($A401,'MÃ HH'!$A$1:$C$1876,2,0))</f>
        <v>TÁO XANH KHỈ 113</v>
      </c>
      <c r="C401" s="98" t="e">
        <f>IF($A401="","",VLOOKUP($A401,'MÃ HH'!$A$1:$C$215,3,0))</f>
        <v>#N/A</v>
      </c>
      <c r="D401" s="94">
        <f>VLOOKUP(A401,'[1]TỔNG HỢP'!$A:$N,14,0)</f>
        <v>0</v>
      </c>
      <c r="E401" s="97">
        <f>SUMIF('NHẬP HÀNG'!$D:$D,A401,'NHẬP HÀNG'!$H:$H)</f>
        <v>0</v>
      </c>
      <c r="F401" s="97">
        <f>SUMIF('NHẬP HÀNG'!D:D,A401,'NHẬP HÀNG'!I:I)</f>
        <v>0</v>
      </c>
      <c r="G401" s="97">
        <f>SUMIF('NHẬP HÀNG'!D:D,A401,'NHẬP HÀNG'!J:J)</f>
        <v>0</v>
      </c>
      <c r="H401" s="97">
        <f>SUMIF('NHẬP HÀNG'!D:D,A401,'NHẬP HÀNG'!K:K)</f>
        <v>0</v>
      </c>
      <c r="I401" s="97">
        <f>SUMIF('NHẬP HÀNG'!D:D,A401,'NHẬP HÀNG'!M:M)</f>
        <v>0</v>
      </c>
      <c r="J401" s="97">
        <f>SUMIF('NHẬP HÀNG'!D:D,A401,'NHẬP HÀNG'!N:N)</f>
        <v>0</v>
      </c>
      <c r="K401" s="97">
        <f>SUMIF('NHẬP HÀNG'!D:D,A401,'NHẬP HÀNG'!L:L)</f>
        <v>0</v>
      </c>
      <c r="L401" s="97">
        <f>SUMIF('XUẤT HÀNG'!D:D,A401,'XUẤT HÀNG'!G:G)</f>
        <v>0</v>
      </c>
      <c r="M401" s="97">
        <f>SUMIF('XUẤT HÀNG'!D:D,A401,'XUẤT HÀNG'!H:H)</f>
        <v>0</v>
      </c>
      <c r="N401" s="94">
        <f t="shared" si="68" ref="N401:N447">D401+E401+F401+G401+H401+I401++J401-L401-M401+K401</f>
        <v>0</v>
      </c>
      <c r="O401" s="106"/>
      <c r="P401" s="107"/>
      <c r="Q401" s="109">
        <f t="shared" si="69" ref="Q401:Q447">+N401-O401-P401</f>
        <v>0</v>
      </c>
      <c r="R401" s="48"/>
      <c r="S401" s="86" t="str">
        <f t="shared" si="70" ref="S401:S447">IF(ABS(D401)+ABS(E401)+ABS(F401)+ABS(J401)+ABS(L401)+ABS(O401)+ABS(P401)+ABS(M401)+ABS(N401)+ABS(Q401)=0,"NOT OK","OK")</f>
        <v>NOT OK</v>
      </c>
    </row>
    <row r="402" spans="1:19" s="85" customFormat="1" ht="33.75" customHeight="1" hidden="1">
      <c r="A402" s="41" t="s">
        <v>3522</v>
      </c>
      <c r="B402" s="98" t="str">
        <f>IF($A402="","",VLOOKUP($A402,'MÃ HH'!$A$1:$C$215,2,0))</f>
        <v>TÁO GALA C &amp; A 125 - 20 KG</v>
      </c>
      <c r="C402" s="98" t="str">
        <f>IF($A402="","",VLOOKUP($A402,'MÃ HH'!$A$1:$C$215,3,0))</f>
        <v>Thùng</v>
      </c>
      <c r="D402" s="94">
        <f>VLOOKUP(A402,'[1]TỔNG HỢP'!$A:$N,14,0)</f>
        <v>0</v>
      </c>
      <c r="E402" s="97">
        <f>SUMIF('NHẬP HÀNG'!$D:$D,A402,'NHẬP HÀNG'!$H:$H)</f>
        <v>0</v>
      </c>
      <c r="F402" s="97">
        <f>SUMIF('NHẬP HÀNG'!D:D,A402,'NHẬP HÀNG'!I:I)</f>
        <v>0</v>
      </c>
      <c r="G402" s="97">
        <f>SUMIF('NHẬP HÀNG'!D:D,A402,'NHẬP HÀNG'!J:J)</f>
        <v>0</v>
      </c>
      <c r="H402" s="97">
        <f>SUMIF('NHẬP HÀNG'!D:D,A402,'NHẬP HÀNG'!K:K)</f>
        <v>0</v>
      </c>
      <c r="I402" s="97">
        <f>SUMIF('NHẬP HÀNG'!D:D,A402,'NHẬP HÀNG'!M:M)</f>
        <v>0</v>
      </c>
      <c r="J402" s="97">
        <f>SUMIF('NHẬP HÀNG'!D:D,A402,'NHẬP HÀNG'!N:N)</f>
        <v>0</v>
      </c>
      <c r="K402" s="97">
        <f>SUMIF('NHẬP HÀNG'!D:D,A402,'NHẬP HÀNG'!L:L)</f>
        <v>0</v>
      </c>
      <c r="L402" s="97">
        <f>SUMIF('XUẤT HÀNG'!D:D,A402,'XUẤT HÀNG'!G:G)</f>
        <v>0</v>
      </c>
      <c r="M402" s="97">
        <f>SUMIF('XUẤT HÀNG'!D:D,A402,'XUẤT HÀNG'!H:H)</f>
        <v>0</v>
      </c>
      <c r="N402" s="94">
        <f t="shared" si="68"/>
        <v>0</v>
      </c>
      <c r="O402" s="106"/>
      <c r="P402" s="107"/>
      <c r="Q402" s="109">
        <f t="shared" si="69"/>
        <v>0</v>
      </c>
      <c r="R402" s="48"/>
      <c r="S402" s="86" t="str">
        <f t="shared" si="70"/>
        <v>NOT OK</v>
      </c>
    </row>
    <row r="403" spans="1:19" s="85" customFormat="1" ht="33.75" customHeight="1" hidden="1">
      <c r="A403" s="41" t="s">
        <v>3524</v>
      </c>
      <c r="B403" s="98" t="str">
        <f>IF($A403="","",VLOOKUP($A403,'MÃ HH'!$A$1:$C$215,2,0))</f>
        <v>TÁO GALA C &amp; A 138 - 20 KG</v>
      </c>
      <c r="C403" s="98" t="str">
        <f>IF($A403="","",VLOOKUP($A403,'MÃ HH'!$A$1:$C$215,3,0))</f>
        <v>Thùng</v>
      </c>
      <c r="D403" s="94">
        <f>VLOOKUP(A403,'[1]TỔNG HỢP'!$A:$N,14,0)</f>
        <v>0</v>
      </c>
      <c r="E403" s="97">
        <f>SUMIF('NHẬP HÀNG'!$D:$D,A403,'NHẬP HÀNG'!$H:$H)</f>
        <v>0</v>
      </c>
      <c r="F403" s="97">
        <f>SUMIF('NHẬP HÀNG'!D:D,A403,'NHẬP HÀNG'!I:I)</f>
        <v>0</v>
      </c>
      <c r="G403" s="97">
        <f>SUMIF('NHẬP HÀNG'!D:D,A403,'NHẬP HÀNG'!J:J)</f>
        <v>0</v>
      </c>
      <c r="H403" s="97">
        <f>SUMIF('NHẬP HÀNG'!D:D,A403,'NHẬP HÀNG'!K:K)</f>
        <v>0</v>
      </c>
      <c r="I403" s="97">
        <f>SUMIF('NHẬP HÀNG'!D:D,A403,'NHẬP HÀNG'!M:M)</f>
        <v>0</v>
      </c>
      <c r="J403" s="97">
        <f>SUMIF('NHẬP HÀNG'!D:D,A403,'NHẬP HÀNG'!N:N)</f>
        <v>0</v>
      </c>
      <c r="K403" s="97">
        <f>SUMIF('NHẬP HÀNG'!D:D,A403,'NHẬP HÀNG'!L:L)</f>
        <v>0</v>
      </c>
      <c r="L403" s="97">
        <f>SUMIF('XUẤT HÀNG'!D:D,A403,'XUẤT HÀNG'!G:G)</f>
        <v>0</v>
      </c>
      <c r="M403" s="97">
        <f>SUMIF('XUẤT HÀNG'!D:D,A403,'XUẤT HÀNG'!H:H)</f>
        <v>0</v>
      </c>
      <c r="N403" s="94">
        <f t="shared" si="68"/>
        <v>0</v>
      </c>
      <c r="O403" s="106"/>
      <c r="P403" s="107"/>
      <c r="Q403" s="109">
        <f t="shared" si="69"/>
        <v>0</v>
      </c>
      <c r="R403" s="48"/>
      <c r="S403" s="86" t="str">
        <f t="shared" si="70"/>
        <v>NOT OK</v>
      </c>
    </row>
    <row r="404" spans="1:19" s="85" customFormat="1" ht="33.75" customHeight="1" hidden="1">
      <c r="A404" s="41" t="s">
        <v>3526</v>
      </c>
      <c r="B404" s="98" t="str">
        <f>IF($A404="","",VLOOKUP($A404,'MÃ HH'!$A$1:$C$215,2,0))</f>
        <v>TÁO GALA FLASH 135 -18KG</v>
      </c>
      <c r="C404" s="98" t="str">
        <f>IF($A404="","",VLOOKUP($A404,'MÃ HH'!$A$1:$C$215,3,0))</f>
        <v>Thùng</v>
      </c>
      <c r="D404" s="94">
        <f>VLOOKUP(A404,'[1]TỔNG HỢP'!$A:$N,14,0)</f>
        <v>0</v>
      </c>
      <c r="E404" s="97">
        <f>SUMIF('NHẬP HÀNG'!$D:$D,A404,'NHẬP HÀNG'!$H:$H)</f>
        <v>0</v>
      </c>
      <c r="F404" s="97">
        <f>SUMIF('NHẬP HÀNG'!D:D,A404,'NHẬP HÀNG'!I:I)</f>
        <v>0</v>
      </c>
      <c r="G404" s="97">
        <f>SUMIF('NHẬP HÀNG'!D:D,A404,'NHẬP HÀNG'!J:J)</f>
        <v>0</v>
      </c>
      <c r="H404" s="97">
        <f>SUMIF('NHẬP HÀNG'!D:D,A404,'NHẬP HÀNG'!K:K)</f>
        <v>0</v>
      </c>
      <c r="I404" s="97">
        <f>SUMIF('NHẬP HÀNG'!D:D,A404,'NHẬP HÀNG'!M:M)</f>
        <v>0</v>
      </c>
      <c r="J404" s="97">
        <f>SUMIF('NHẬP HÀNG'!D:D,A404,'NHẬP HÀNG'!N:N)</f>
        <v>0</v>
      </c>
      <c r="K404" s="97">
        <f>SUMIF('NHẬP HÀNG'!D:D,A404,'NHẬP HÀNG'!L:L)</f>
        <v>0</v>
      </c>
      <c r="L404" s="97">
        <f>SUMIF('XUẤT HÀNG'!D:D,A404,'XUẤT HÀNG'!G:G)</f>
        <v>0</v>
      </c>
      <c r="M404" s="97">
        <f>SUMIF('XUẤT HÀNG'!D:D,A404,'XUẤT HÀNG'!H:H)</f>
        <v>0</v>
      </c>
      <c r="N404" s="94">
        <f t="shared" si="68"/>
        <v>0</v>
      </c>
      <c r="O404" s="106"/>
      <c r="P404" s="107"/>
      <c r="Q404" s="109">
        <f t="shared" si="69"/>
        <v>0</v>
      </c>
      <c r="R404" s="48"/>
      <c r="S404" s="86" t="str">
        <f t="shared" si="70"/>
        <v>NOT OK</v>
      </c>
    </row>
    <row r="405" spans="1:19" s="85" customFormat="1" ht="33.75" customHeight="1" hidden="1">
      <c r="A405" s="100" t="s">
        <v>3714</v>
      </c>
      <c r="B405" s="98" t="str">
        <f>IF($A405="","",VLOOKUP($A405,'MÃ HH'!$A$1:$C$215,2,0))</f>
        <v>TÁO GALA FLASH 150-18KG</v>
      </c>
      <c r="C405" s="98" t="str">
        <f>IF($A405="","",VLOOKUP($A405,'MÃ HH'!$A$1:$C$215,3,0))</f>
        <v>Thùng</v>
      </c>
      <c r="D405" s="94">
        <f>VLOOKUP(A405,'[1]TỔNG HỢP'!$A:$N,14,0)</f>
        <v>0</v>
      </c>
      <c r="E405" s="97">
        <f>SUMIF('NHẬP HÀNG'!$D:$D,A405,'NHẬP HÀNG'!$H:$H)</f>
        <v>0</v>
      </c>
      <c r="F405" s="97">
        <f>SUMIF('NHẬP HÀNG'!D:D,A405,'NHẬP HÀNG'!I:I)</f>
        <v>0</v>
      </c>
      <c r="G405" s="97">
        <f>SUMIF('NHẬP HÀNG'!D:D,A405,'NHẬP HÀNG'!J:J)</f>
        <v>0</v>
      </c>
      <c r="H405" s="97">
        <f>SUMIF('NHẬP HÀNG'!D:D,A405,'NHẬP HÀNG'!K:K)</f>
        <v>0</v>
      </c>
      <c r="I405" s="97">
        <f>SUMIF('NHẬP HÀNG'!D:D,A405,'NHẬP HÀNG'!M:M)</f>
        <v>0</v>
      </c>
      <c r="J405" s="97">
        <f>SUMIF('NHẬP HÀNG'!D:D,A405,'NHẬP HÀNG'!N:N)</f>
        <v>0</v>
      </c>
      <c r="K405" s="97">
        <f>SUMIF('NHẬP HÀNG'!D:D,A405,'NHẬP HÀNG'!L:L)</f>
        <v>0</v>
      </c>
      <c r="L405" s="97">
        <f>SUMIF('XUẤT HÀNG'!D:D,A405,'XUẤT HÀNG'!G:G)</f>
        <v>0</v>
      </c>
      <c r="M405" s="97">
        <f>SUMIF('XUẤT HÀNG'!D:D,A405,'XUẤT HÀNG'!H:H)</f>
        <v>0</v>
      </c>
      <c r="N405" s="94">
        <f t="shared" si="68"/>
        <v>0</v>
      </c>
      <c r="O405" s="106"/>
      <c r="P405" s="107"/>
      <c r="Q405" s="109">
        <f t="shared" si="69"/>
        <v>0</v>
      </c>
      <c r="R405" s="48"/>
      <c r="S405" s="86" t="str">
        <f t="shared" si="70"/>
        <v>NOT OK</v>
      </c>
    </row>
    <row r="406" spans="1:19" s="85" customFormat="1" ht="33.75" customHeight="1" hidden="1">
      <c r="A406" s="25" t="s">
        <v>4424</v>
      </c>
      <c r="B406" s="98" t="str">
        <f>IF($A406="","",VLOOKUP($A406,'MÃ HH'!$A$1:$C$1994,2,0))</f>
        <v>TÁO ORGANIC JULIET PHÁP 125 -18KG</v>
      </c>
      <c r="C406" s="98" t="e">
        <f>IF($A406="","",VLOOKUP($A406,'MÃ HH'!$A$1:$C$215,3,0))</f>
        <v>#N/A</v>
      </c>
      <c r="D406" s="94">
        <f>VLOOKUP(A406,'[1]TỔNG HỢP'!$A:$N,14,0)</f>
        <v>0</v>
      </c>
      <c r="E406" s="97">
        <f>SUMIF('NHẬP HÀNG'!$D:$D,A406,'NHẬP HÀNG'!$H:$H)</f>
        <v>0</v>
      </c>
      <c r="F406" s="97">
        <f>SUMIF('NHẬP HÀNG'!D:D,A406,'NHẬP HÀNG'!I:I)</f>
        <v>0</v>
      </c>
      <c r="G406" s="97">
        <f>SUMIF('NHẬP HÀNG'!D:D,A406,'NHẬP HÀNG'!J:J)</f>
        <v>0</v>
      </c>
      <c r="H406" s="97">
        <f>SUMIF('NHẬP HÀNG'!D:D,A406,'NHẬP HÀNG'!K:K)</f>
        <v>0</v>
      </c>
      <c r="I406" s="97">
        <f>SUMIF('NHẬP HÀNG'!D:D,A406,'NHẬP HÀNG'!M:M)</f>
        <v>0</v>
      </c>
      <c r="J406" s="97">
        <f>SUMIF('NHẬP HÀNG'!D:D,A406,'NHẬP HÀNG'!N:N)</f>
        <v>0</v>
      </c>
      <c r="K406" s="97">
        <f>SUMIF('NHẬP HÀNG'!D:D,A406,'NHẬP HÀNG'!L:L)</f>
        <v>0</v>
      </c>
      <c r="L406" s="97">
        <f>SUMIF('XUẤT HÀNG'!D:D,A406,'XUẤT HÀNG'!G:G)</f>
        <v>0</v>
      </c>
      <c r="M406" s="97">
        <f>SUMIF('XUẤT HÀNG'!D:D,A406,'XUẤT HÀNG'!H:H)</f>
        <v>0</v>
      </c>
      <c r="N406" s="94">
        <f t="shared" si="68"/>
        <v>0</v>
      </c>
      <c r="O406" s="106"/>
      <c r="P406" s="107"/>
      <c r="Q406" s="109">
        <f t="shared" si="69"/>
        <v>0</v>
      </c>
      <c r="R406" s="48"/>
      <c r="S406" s="86" t="str">
        <f t="shared" si="70"/>
        <v>NOT OK</v>
      </c>
    </row>
    <row r="407" spans="1:19" s="85" customFormat="1" ht="33.75" customHeight="1" hidden="1">
      <c r="A407" s="41" t="s">
        <v>3528</v>
      </c>
      <c r="B407" s="98" t="str">
        <f>IF($A407="","",VLOOKUP($A407,'MÃ HH'!$A$1:$C$215,2,0))</f>
        <v>TÁO GALA PHÁP ORCHARD 113-18KG</v>
      </c>
      <c r="C407" s="98" t="str">
        <f>IF($A407="","",VLOOKUP($A407,'MÃ HH'!$A$1:$C$215,3,0))</f>
        <v>Thùng</v>
      </c>
      <c r="D407" s="94">
        <f>VLOOKUP(A407,'[1]TỔNG HỢP'!$A:$N,14,0)</f>
        <v>0</v>
      </c>
      <c r="E407" s="97">
        <f>SUMIF('NHẬP HÀNG'!$D:$D,A407,'NHẬP HÀNG'!$H:$H)</f>
        <v>0</v>
      </c>
      <c r="F407" s="97">
        <f>SUMIF('NHẬP HÀNG'!D:D,A407,'NHẬP HÀNG'!I:I)</f>
        <v>0</v>
      </c>
      <c r="G407" s="97">
        <f>SUMIF('NHẬP HÀNG'!D:D,A407,'NHẬP HÀNG'!J:J)</f>
        <v>0</v>
      </c>
      <c r="H407" s="97">
        <f>SUMIF('NHẬP HÀNG'!D:D,A407,'NHẬP HÀNG'!K:K)</f>
        <v>0</v>
      </c>
      <c r="I407" s="97">
        <f>SUMIF('NHẬP HÀNG'!D:D,A407,'NHẬP HÀNG'!M:M)</f>
        <v>0</v>
      </c>
      <c r="J407" s="97">
        <f>SUMIF('NHẬP HÀNG'!D:D,A407,'NHẬP HÀNG'!N:N)</f>
        <v>0</v>
      </c>
      <c r="K407" s="97">
        <f>SUMIF('NHẬP HÀNG'!D:D,A407,'NHẬP HÀNG'!L:L)</f>
        <v>0</v>
      </c>
      <c r="L407" s="97">
        <f>SUMIF('XUẤT HÀNG'!D:D,A407,'XUẤT HÀNG'!G:G)</f>
        <v>0</v>
      </c>
      <c r="M407" s="97">
        <f>SUMIF('XUẤT HÀNG'!D:D,A407,'XUẤT HÀNG'!H:H)</f>
        <v>0</v>
      </c>
      <c r="N407" s="94">
        <f t="shared" si="68"/>
        <v>0</v>
      </c>
      <c r="O407" s="106"/>
      <c r="P407" s="107"/>
      <c r="Q407" s="109">
        <f t="shared" si="69"/>
        <v>0</v>
      </c>
      <c r="R407" s="48"/>
      <c r="S407" s="86" t="str">
        <f t="shared" si="70"/>
        <v>NOT OK</v>
      </c>
    </row>
    <row r="408" spans="1:19" s="85" customFormat="1" ht="33.75" customHeight="1" hidden="1">
      <c r="A408" s="41" t="s">
        <v>3530</v>
      </c>
      <c r="B408" s="98" t="str">
        <f>IF($A408="","",VLOOKUP($A408,'MÃ HH'!$A$1:$C$1876,2,0))</f>
        <v>TÁO GALA PHÁP ORCHARD 100-18KG</v>
      </c>
      <c r="C408" s="98" t="str">
        <f>IF($A408="","",VLOOKUP($A408,'MÃ HH'!$A$1:$C$215,3,0))</f>
        <v>Thùng</v>
      </c>
      <c r="D408" s="94">
        <f>VLOOKUP(A408,'[1]TỔNG HỢP'!$A:$N,14,0)</f>
        <v>0</v>
      </c>
      <c r="E408" s="97">
        <f>SUMIF('NHẬP HÀNG'!$D:$D,A408,'NHẬP HÀNG'!$H:$H)</f>
        <v>0</v>
      </c>
      <c r="F408" s="97">
        <f>SUMIF('NHẬP HÀNG'!D:D,A408,'NHẬP HÀNG'!I:I)</f>
        <v>0</v>
      </c>
      <c r="G408" s="97">
        <f>SUMIF('NHẬP HÀNG'!D:D,A408,'NHẬP HÀNG'!J:J)</f>
        <v>0</v>
      </c>
      <c r="H408" s="97">
        <f>SUMIF('NHẬP HÀNG'!D:D,A408,'NHẬP HÀNG'!K:K)</f>
        <v>0</v>
      </c>
      <c r="I408" s="97">
        <f>SUMIF('NHẬP HÀNG'!D:D,A408,'NHẬP HÀNG'!M:M)</f>
        <v>0</v>
      </c>
      <c r="J408" s="97">
        <f>SUMIF('NHẬP HÀNG'!D:D,A408,'NHẬP HÀNG'!N:N)</f>
        <v>0</v>
      </c>
      <c r="K408" s="97">
        <f>SUMIF('NHẬP HÀNG'!D:D,A408,'NHẬP HÀNG'!L:L)</f>
        <v>0</v>
      </c>
      <c r="L408" s="97">
        <f>SUMIF('XUẤT HÀNG'!D:D,A408,'XUẤT HÀNG'!G:G)</f>
        <v>0</v>
      </c>
      <c r="M408" s="97">
        <f>SUMIF('XUẤT HÀNG'!D:D,A408,'XUẤT HÀNG'!H:H)</f>
        <v>0</v>
      </c>
      <c r="N408" s="94">
        <f t="shared" si="68"/>
        <v>0</v>
      </c>
      <c r="O408" s="106"/>
      <c r="P408" s="107"/>
      <c r="Q408" s="109">
        <f t="shared" si="69"/>
        <v>0</v>
      </c>
      <c r="R408" s="48"/>
      <c r="S408" s="86" t="str">
        <f t="shared" si="70"/>
        <v>NOT OK</v>
      </c>
    </row>
    <row r="409" spans="1:19" s="85" customFormat="1" ht="33.75" customHeight="1" hidden="1">
      <c r="A409" s="41" t="s">
        <v>3532</v>
      </c>
      <c r="B409" s="98" t="str">
        <f>IF($A409="","",VLOOKUP($A409,'MÃ HH'!$A$1:$C$1876,2,0))</f>
        <v>TÁO GALA PHÁP CARDELL 113-18KG</v>
      </c>
      <c r="C409" s="98" t="str">
        <f>IF($A409="","",VLOOKUP($A409,'MÃ HH'!$A$1:$C$215,3,0))</f>
        <v>Thùng</v>
      </c>
      <c r="D409" s="94">
        <f>VLOOKUP(A409,'[1]TỔNG HỢP'!$A:$N,14,0)</f>
        <v>0</v>
      </c>
      <c r="E409" s="97">
        <f>SUMIF('NHẬP HÀNG'!$D:$D,A409,'NHẬP HÀNG'!$H:$H)</f>
        <v>0</v>
      </c>
      <c r="F409" s="97">
        <f>SUMIF('NHẬP HÀNG'!D:D,A409,'NHẬP HÀNG'!I:I)</f>
        <v>0</v>
      </c>
      <c r="G409" s="97">
        <f>SUMIF('NHẬP HÀNG'!D:D,A409,'NHẬP HÀNG'!J:J)</f>
        <v>0</v>
      </c>
      <c r="H409" s="97">
        <f>SUMIF('NHẬP HÀNG'!D:D,A409,'NHẬP HÀNG'!K:K)</f>
        <v>0</v>
      </c>
      <c r="I409" s="97">
        <f>SUMIF('NHẬP HÀNG'!D:D,A409,'NHẬP HÀNG'!M:M)</f>
        <v>0</v>
      </c>
      <c r="J409" s="97">
        <f>SUMIF('NHẬP HÀNG'!D:D,A409,'NHẬP HÀNG'!N:N)</f>
        <v>0</v>
      </c>
      <c r="K409" s="97">
        <f>SUMIF('NHẬP HÀNG'!D:D,A409,'NHẬP HÀNG'!L:L)</f>
        <v>0</v>
      </c>
      <c r="L409" s="97">
        <f>SUMIF('XUẤT HÀNG'!D:D,A409,'XUẤT HÀNG'!G:G)</f>
        <v>0</v>
      </c>
      <c r="M409" s="97">
        <f>SUMIF('XUẤT HÀNG'!D:D,A409,'XUẤT HÀNG'!H:H)</f>
        <v>0</v>
      </c>
      <c r="N409" s="94">
        <f t="shared" si="68"/>
        <v>0</v>
      </c>
      <c r="O409" s="106"/>
      <c r="P409" s="107"/>
      <c r="Q409" s="109">
        <f t="shared" si="69"/>
        <v>0</v>
      </c>
      <c r="R409" s="48"/>
      <c r="S409" s="86" t="str">
        <f t="shared" si="70"/>
        <v>NOT OK</v>
      </c>
    </row>
    <row r="410" spans="1:19" s="85" customFormat="1" ht="33.75" customHeight="1" hidden="1">
      <c r="A410" s="41" t="s">
        <v>3534</v>
      </c>
      <c r="B410" s="98" t="str">
        <f>IF($A410="","",VLOOKUP($A410,'MÃ HH'!$A$1:$C$1876,2,0))</f>
        <v>TÁO GALA PHÁP CARDELL 125 -18KG</v>
      </c>
      <c r="C410" s="98" t="str">
        <f>IF($A410="","",VLOOKUP($A410,'MÃ HH'!$A$1:$C$215,3,0))</f>
        <v>Thùng</v>
      </c>
      <c r="D410" s="94">
        <f>VLOOKUP(A410,'[1]TỔNG HỢP'!$A:$N,14,0)</f>
        <v>0</v>
      </c>
      <c r="E410" s="97">
        <f>SUMIF('NHẬP HÀNG'!$D:$D,A410,'NHẬP HÀNG'!$H:$H)</f>
        <v>0</v>
      </c>
      <c r="F410" s="97">
        <f>SUMIF('NHẬP HÀNG'!D:D,A410,'NHẬP HÀNG'!I:I)</f>
        <v>0</v>
      </c>
      <c r="G410" s="97">
        <f>SUMIF('NHẬP HÀNG'!D:D,A410,'NHẬP HÀNG'!J:J)</f>
        <v>0</v>
      </c>
      <c r="H410" s="97">
        <f>SUMIF('NHẬP HÀNG'!D:D,A410,'NHẬP HÀNG'!K:K)</f>
        <v>0</v>
      </c>
      <c r="I410" s="97">
        <f>SUMIF('NHẬP HÀNG'!D:D,A410,'NHẬP HÀNG'!M:M)</f>
        <v>0</v>
      </c>
      <c r="J410" s="97">
        <f>SUMIF('NHẬP HÀNG'!D:D,A410,'NHẬP HÀNG'!N:N)</f>
        <v>0</v>
      </c>
      <c r="K410" s="97">
        <f>SUMIF('NHẬP HÀNG'!D:D,A410,'NHẬP HÀNG'!L:L)</f>
        <v>0</v>
      </c>
      <c r="L410" s="97">
        <f>SUMIF('XUẤT HÀNG'!D:D,A410,'XUẤT HÀNG'!G:G)</f>
        <v>0</v>
      </c>
      <c r="M410" s="97">
        <f>SUMIF('XUẤT HÀNG'!D:D,A410,'XUẤT HÀNG'!H:H)</f>
        <v>0</v>
      </c>
      <c r="N410" s="94">
        <f t="shared" si="68"/>
        <v>0</v>
      </c>
      <c r="O410" s="106"/>
      <c r="P410" s="107"/>
      <c r="Q410" s="109">
        <f t="shared" si="69"/>
        <v>0</v>
      </c>
      <c r="R410" s="48"/>
      <c r="S410" s="86" t="str">
        <f t="shared" si="70"/>
        <v>NOT OK</v>
      </c>
    </row>
    <row r="411" spans="1:19" s="85" customFormat="1" ht="33.75" customHeight="1" hidden="1">
      <c r="A411" s="41" t="s">
        <v>3536</v>
      </c>
      <c r="B411" s="98" t="str">
        <f>IF($A411="","",VLOOKUP($A411,'MÃ HH'!$A$1:$C$215,2,0))</f>
        <v>TÁO GALA PHÁP CARDELL 138 -18KG</v>
      </c>
      <c r="C411" s="98" t="str">
        <f>IF($A411="","",VLOOKUP($A411,'MÃ HH'!$A$1:$C$215,3,0))</f>
        <v>Thùng</v>
      </c>
      <c r="D411" s="94">
        <f>VLOOKUP(A411,'[1]TỔNG HỢP'!$A:$N,14,0)</f>
        <v>0</v>
      </c>
      <c r="E411" s="97">
        <f>SUMIF('NHẬP HÀNG'!$D:$D,A411,'NHẬP HÀNG'!$H:$H)</f>
        <v>0</v>
      </c>
      <c r="F411" s="97">
        <f>SUMIF('NHẬP HÀNG'!D:D,A411,'NHẬP HÀNG'!I:I)</f>
        <v>0</v>
      </c>
      <c r="G411" s="97">
        <f>SUMIF('NHẬP HÀNG'!D:D,A411,'NHẬP HÀNG'!J:J)</f>
        <v>0</v>
      </c>
      <c r="H411" s="97">
        <f>SUMIF('NHẬP HÀNG'!D:D,A411,'NHẬP HÀNG'!K:K)</f>
        <v>0</v>
      </c>
      <c r="I411" s="97">
        <f>SUMIF('NHẬP HÀNG'!D:D,A411,'NHẬP HÀNG'!M:M)</f>
        <v>0</v>
      </c>
      <c r="J411" s="97">
        <f>SUMIF('NHẬP HÀNG'!D:D,A411,'NHẬP HÀNG'!N:N)</f>
        <v>0</v>
      </c>
      <c r="K411" s="97">
        <f>SUMIF('NHẬP HÀNG'!D:D,A411,'NHẬP HÀNG'!L:L)</f>
        <v>0</v>
      </c>
      <c r="L411" s="97">
        <f>SUMIF('XUẤT HÀNG'!D:D,A411,'XUẤT HÀNG'!G:G)</f>
        <v>0</v>
      </c>
      <c r="M411" s="97">
        <f>SUMIF('XUẤT HÀNG'!D:D,A411,'XUẤT HÀNG'!H:H)</f>
        <v>0</v>
      </c>
      <c r="N411" s="94">
        <f t="shared" si="68"/>
        <v>0</v>
      </c>
      <c r="O411" s="106"/>
      <c r="P411" s="107"/>
      <c r="Q411" s="109">
        <f t="shared" si="69"/>
        <v>0</v>
      </c>
      <c r="R411" s="48"/>
      <c r="S411" s="86" t="str">
        <f t="shared" si="70"/>
        <v>NOT OK</v>
      </c>
    </row>
    <row r="412" spans="1:19" s="85" customFormat="1" ht="33.75" customHeight="1" hidden="1">
      <c r="A412" s="25" t="s">
        <v>4341</v>
      </c>
      <c r="B412" s="98" t="str">
        <f>IF($A412="","",VLOOKUP($A412,'MÃ HH'!$A$1:$C$2894,2,0))</f>
        <v>TÁO GALA MỸ STAR RANCH 113-20KG</v>
      </c>
      <c r="C412" s="98" t="e">
        <f>IF($A412="","",VLOOKUP($A412,'MÃ HH'!$A$1:$C$215,3,0))</f>
        <v>#N/A</v>
      </c>
      <c r="D412" s="94">
        <f>VLOOKUP(A412,'[1]TỔNG HỢP'!$A:$N,14,0)</f>
        <v>17</v>
      </c>
      <c r="E412" s="97">
        <f>SUMIF('NHẬP HÀNG'!$D:$D,A412,'NHẬP HÀNG'!$H:$H)</f>
        <v>60</v>
      </c>
      <c r="F412" s="97">
        <f>SUMIF('NHẬP HÀNG'!D:D,A412,'NHẬP HÀNG'!I:I)</f>
        <v>0</v>
      </c>
      <c r="G412" s="97">
        <f>SUMIF('NHẬP HÀNG'!D:D,A412,'NHẬP HÀNG'!J:J)</f>
        <v>0</v>
      </c>
      <c r="H412" s="97">
        <f>SUMIF('NHẬP HÀNG'!D:D,A412,'NHẬP HÀNG'!K:K)</f>
        <v>0</v>
      </c>
      <c r="I412" s="97">
        <f>SUMIF('NHẬP HÀNG'!D:D,A412,'NHẬP HÀNG'!M:M)</f>
        <v>0</v>
      </c>
      <c r="J412" s="97">
        <f>SUMIF('NHẬP HÀNG'!D:D,A412,'NHẬP HÀNG'!N:N)</f>
        <v>0</v>
      </c>
      <c r="K412" s="97">
        <f>SUMIF('NHẬP HÀNG'!D:D,A412,'NHẬP HÀNG'!L:L)</f>
        <v>0</v>
      </c>
      <c r="L412" s="97">
        <f>SUMIF('XUẤT HÀNG'!D:D,A412,'XUẤT HÀNG'!G:G)</f>
        <v>60</v>
      </c>
      <c r="M412" s="97">
        <f>SUMIF('XUẤT HÀNG'!D:D,A412,'XUẤT HÀNG'!H:H)</f>
        <v>0</v>
      </c>
      <c r="N412" s="94">
        <f t="shared" si="68"/>
        <v>17</v>
      </c>
      <c r="O412" s="106">
        <v>15</v>
      </c>
      <c r="P412" s="107"/>
      <c r="Q412" s="110">
        <f t="shared" si="69"/>
        <v>2</v>
      </c>
      <c r="R412" s="111" t="s">
        <v>4823</v>
      </c>
      <c r="S412" s="86" t="str">
        <f t="shared" si="70"/>
        <v>OK</v>
      </c>
    </row>
    <row r="413" spans="1:19" s="85" customFormat="1" ht="33.75" customHeight="1" hidden="1">
      <c r="A413" s="41" t="s">
        <v>4221</v>
      </c>
      <c r="B413" s="98" t="str">
        <f>IF($A413="","",VLOOKUP($A413,'MÃ HH'!$A$1:$C$1983,2,0))</f>
        <v>TÁO GALA PHÁP 10KG</v>
      </c>
      <c r="C413" s="98" t="e">
        <f>IF($A413="","",VLOOKUP($A413,'MÃ HH'!$A$1:$C$215,3,0))</f>
        <v>#N/A</v>
      </c>
      <c r="D413" s="94">
        <f>VLOOKUP(A413,'[1]TỔNG HỢP'!$A:$N,14,0)</f>
        <v>0</v>
      </c>
      <c r="E413" s="97">
        <f>SUMIF('NHẬP HÀNG'!$D:$D,A413,'NHẬP HÀNG'!$H:$H)</f>
        <v>0</v>
      </c>
      <c r="F413" s="97">
        <f>SUMIF('NHẬP HÀNG'!D:D,A413,'NHẬP HÀNG'!I:I)</f>
        <v>0</v>
      </c>
      <c r="G413" s="97">
        <f>SUMIF('NHẬP HÀNG'!D:D,A413,'NHẬP HÀNG'!J:J)</f>
        <v>0</v>
      </c>
      <c r="H413" s="97">
        <f>SUMIF('NHẬP HÀNG'!D:D,A413,'NHẬP HÀNG'!K:K)</f>
        <v>0</v>
      </c>
      <c r="I413" s="97">
        <f>SUMIF('NHẬP HÀNG'!D:D,A413,'NHẬP HÀNG'!M:M)</f>
        <v>0</v>
      </c>
      <c r="J413" s="97">
        <f>SUMIF('NHẬP HÀNG'!D:D,A413,'NHẬP HÀNG'!N:N)</f>
        <v>0</v>
      </c>
      <c r="K413" s="97">
        <f>SUMIF('NHẬP HÀNG'!D:D,A413,'NHẬP HÀNG'!L:L)</f>
        <v>0</v>
      </c>
      <c r="L413" s="97">
        <f>SUMIF('XUẤT HÀNG'!D:D,A413,'XUẤT HÀNG'!G:G)</f>
        <v>0</v>
      </c>
      <c r="M413" s="97">
        <f>SUMIF('XUẤT HÀNG'!D:D,A413,'XUẤT HÀNG'!H:H)</f>
        <v>0</v>
      </c>
      <c r="N413" s="94">
        <f t="shared" si="68"/>
        <v>0</v>
      </c>
      <c r="O413" s="106"/>
      <c r="P413" s="107"/>
      <c r="Q413" s="109">
        <f t="shared" si="69"/>
        <v>0</v>
      </c>
      <c r="R413" s="130"/>
      <c r="S413" s="86" t="str">
        <f t="shared" si="70"/>
        <v>NOT OK</v>
      </c>
    </row>
    <row r="414" spans="1:19" s="85" customFormat="1" ht="33.75" customHeight="1" hidden="1">
      <c r="A414" s="128" t="s">
        <v>3810</v>
      </c>
      <c r="B414" s="98" t="str">
        <f>IF($A414="","",VLOOKUP($A414,'MÃ HH'!$A$1:$C$1876,2,0))</f>
        <v>TÁO GALA GẤU  THÙNG TÍM 113-20KG</v>
      </c>
      <c r="C414" s="98" t="e">
        <f>IF($A414="","",VLOOKUP($A414,'MÃ HH'!$A$1:$C$215,3,0))</f>
        <v>#N/A</v>
      </c>
      <c r="D414" s="94">
        <f>VLOOKUP(A414,'[1]TỔNG HỢP'!$A:$N,14,0)</f>
        <v>0</v>
      </c>
      <c r="E414" s="97">
        <f>SUMIF('NHẬP HÀNG'!$D:$D,A414,'NHẬP HÀNG'!$H:$H)</f>
        <v>0</v>
      </c>
      <c r="F414" s="97">
        <f>SUMIF('NHẬP HÀNG'!D:D,A414,'NHẬP HÀNG'!I:I)</f>
        <v>0</v>
      </c>
      <c r="G414" s="97">
        <f>SUMIF('NHẬP HÀNG'!D:D,A414,'NHẬP HÀNG'!J:J)</f>
        <v>0</v>
      </c>
      <c r="H414" s="97">
        <f>SUMIF('NHẬP HÀNG'!D:D,A414,'NHẬP HÀNG'!K:K)</f>
        <v>0</v>
      </c>
      <c r="I414" s="97">
        <f>SUMIF('NHẬP HÀNG'!D:D,A414,'NHẬP HÀNG'!M:M)</f>
        <v>0</v>
      </c>
      <c r="J414" s="97">
        <f>SUMIF('NHẬP HÀNG'!D:D,A414,'NHẬP HÀNG'!N:N)</f>
        <v>0</v>
      </c>
      <c r="K414" s="97">
        <f>SUMIF('NHẬP HÀNG'!D:D,A414,'NHẬP HÀNG'!L:L)</f>
        <v>0</v>
      </c>
      <c r="L414" s="97">
        <f>SUMIF('XUẤT HÀNG'!D:D,A414,'XUẤT HÀNG'!G:G)</f>
        <v>0</v>
      </c>
      <c r="M414" s="97">
        <f>SUMIF('XUẤT HÀNG'!D:D,A414,'XUẤT HÀNG'!H:H)</f>
        <v>0</v>
      </c>
      <c r="N414" s="94">
        <f t="shared" si="68"/>
        <v>0</v>
      </c>
      <c r="O414" s="106"/>
      <c r="P414" s="107"/>
      <c r="Q414" s="109">
        <f t="shared" si="69"/>
        <v>0</v>
      </c>
      <c r="R414" s="130"/>
      <c r="S414" s="86" t="str">
        <f t="shared" si="70"/>
        <v>NOT OK</v>
      </c>
    </row>
    <row r="415" spans="1:19" s="85" customFormat="1" ht="33.75" customHeight="1" hidden="1">
      <c r="A415" s="25" t="s">
        <v>3856</v>
      </c>
      <c r="B415" s="98" t="str">
        <f>IF($A415="","",VLOOKUP($A415,'MÃ HH'!$A$1:$C$1876,2,0))</f>
        <v>TÁO GALA RAINIER 2A 113 - 20KG</v>
      </c>
      <c r="C415" s="98" t="e">
        <f>IF($A415="","",VLOOKUP($A415,'MÃ HH'!$A$1:$C$215,3,0))</f>
        <v>#N/A</v>
      </c>
      <c r="D415" s="94">
        <f>VLOOKUP(A415,'[1]TỔNG HỢP'!$A:$N,14,0)</f>
        <v>0</v>
      </c>
      <c r="E415" s="97">
        <f>SUMIF('NHẬP HÀNG'!$D:$D,A415,'NHẬP HÀNG'!$H:$H)</f>
        <v>0</v>
      </c>
      <c r="F415" s="97">
        <f>SUMIF('NHẬP HÀNG'!D:D,A415,'NHẬP HÀNG'!I:I)</f>
        <v>0</v>
      </c>
      <c r="G415" s="97">
        <f>SUMIF('NHẬP HÀNG'!D:D,A415,'NHẬP HÀNG'!J:J)</f>
        <v>0</v>
      </c>
      <c r="H415" s="97">
        <f>SUMIF('NHẬP HÀNG'!D:D,A415,'NHẬP HÀNG'!K:K)</f>
        <v>0</v>
      </c>
      <c r="I415" s="97">
        <f>SUMIF('NHẬP HÀNG'!D:D,A415,'NHẬP HÀNG'!M:M)</f>
        <v>0</v>
      </c>
      <c r="J415" s="97">
        <f>SUMIF('NHẬP HÀNG'!D:D,A415,'NHẬP HÀNG'!N:N)</f>
        <v>0</v>
      </c>
      <c r="K415" s="97">
        <f>SUMIF('NHẬP HÀNG'!D:D,A415,'NHẬP HÀNG'!L:L)</f>
        <v>0</v>
      </c>
      <c r="L415" s="97">
        <f>SUMIF('XUẤT HÀNG'!D:D,A415,'XUẤT HÀNG'!G:G)</f>
        <v>0</v>
      </c>
      <c r="M415" s="97">
        <f>SUMIF('XUẤT HÀNG'!D:D,A415,'XUẤT HÀNG'!H:H)</f>
        <v>0</v>
      </c>
      <c r="N415" s="94">
        <f t="shared" si="68"/>
        <v>0</v>
      </c>
      <c r="O415" s="106"/>
      <c r="P415" s="107"/>
      <c r="Q415" s="109">
        <f t="shared" si="69"/>
        <v>0</v>
      </c>
      <c r="R415" s="130"/>
      <c r="S415" s="86" t="str">
        <f t="shared" si="70"/>
        <v>NOT OK</v>
      </c>
    </row>
    <row r="416" spans="1:19" s="85" customFormat="1" ht="33.75" customHeight="1" hidden="1">
      <c r="A416" s="25" t="s">
        <v>3858</v>
      </c>
      <c r="B416" s="98" t="str">
        <f>IF($A416="","",VLOOKUP($A416,'MÃ HH'!$A$1:$C$1876,2,0))</f>
        <v>TÁO GALA RAINIER 2A 125 - 20KG</v>
      </c>
      <c r="C416" s="98" t="e">
        <f>IF($A416="","",VLOOKUP($A416,'MÃ HH'!$A$1:$C$215,3,0))</f>
        <v>#N/A</v>
      </c>
      <c r="D416" s="94">
        <f>VLOOKUP(A416,'[1]TỔNG HỢP'!$A:$N,14,0)</f>
        <v>0</v>
      </c>
      <c r="E416" s="97">
        <f>SUMIF('NHẬP HÀNG'!$D:$D,A416,'NHẬP HÀNG'!$H:$H)</f>
        <v>0</v>
      </c>
      <c r="F416" s="97">
        <f>SUMIF('NHẬP HÀNG'!D:D,A416,'NHẬP HÀNG'!I:I)</f>
        <v>0</v>
      </c>
      <c r="G416" s="97">
        <f>SUMIF('NHẬP HÀNG'!D:D,A416,'NHẬP HÀNG'!J:J)</f>
        <v>0</v>
      </c>
      <c r="H416" s="97">
        <f>SUMIF('NHẬP HÀNG'!D:D,A416,'NHẬP HÀNG'!K:K)</f>
        <v>0</v>
      </c>
      <c r="I416" s="97">
        <f>SUMIF('NHẬP HÀNG'!D:D,A416,'NHẬP HÀNG'!M:M)</f>
        <v>0</v>
      </c>
      <c r="J416" s="97">
        <f>SUMIF('NHẬP HÀNG'!D:D,A416,'NHẬP HÀNG'!N:N)</f>
        <v>0</v>
      </c>
      <c r="K416" s="97">
        <f>SUMIF('NHẬP HÀNG'!D:D,A416,'NHẬP HÀNG'!L:L)</f>
        <v>0</v>
      </c>
      <c r="L416" s="97">
        <f>SUMIF('XUẤT HÀNG'!D:D,A416,'XUẤT HÀNG'!G:G)</f>
        <v>0</v>
      </c>
      <c r="M416" s="97">
        <f>SUMIF('XUẤT HÀNG'!D:D,A416,'XUẤT HÀNG'!H:H)</f>
        <v>0</v>
      </c>
      <c r="N416" s="94">
        <f t="shared" si="68"/>
        <v>0</v>
      </c>
      <c r="O416" s="106"/>
      <c r="P416" s="107"/>
      <c r="Q416" s="109">
        <f t="shared" si="69"/>
        <v>0</v>
      </c>
      <c r="R416" s="130"/>
      <c r="S416" s="86" t="str">
        <f t="shared" si="70"/>
        <v>NOT OK</v>
      </c>
    </row>
    <row r="417" spans="1:19" s="85" customFormat="1" ht="33.75" customHeight="1" hidden="1">
      <c r="A417" s="25" t="s">
        <v>3860</v>
      </c>
      <c r="B417" s="98" t="str">
        <f>IF($A417="","",VLOOKUP($A417,'MÃ HH'!$A$1:$C$1876,2,0))</f>
        <v>TÁO GALA RAINIER 2A 138 - 20KG</v>
      </c>
      <c r="C417" s="98" t="e">
        <f>IF($A417="","",VLOOKUP($A417,'MÃ HH'!$A$1:$C$215,3,0))</f>
        <v>#N/A</v>
      </c>
      <c r="D417" s="94">
        <f>VLOOKUP(A417,'[1]TỔNG HỢP'!$A:$N,14,0)</f>
        <v>0</v>
      </c>
      <c r="E417" s="97">
        <f>SUMIF('NHẬP HÀNG'!$D:$D,A417,'NHẬP HÀNG'!$H:$H)</f>
        <v>0</v>
      </c>
      <c r="F417" s="97">
        <f>SUMIF('NHẬP HÀNG'!D:D,A417,'NHẬP HÀNG'!I:I)</f>
        <v>0</v>
      </c>
      <c r="G417" s="97">
        <f>SUMIF('NHẬP HÀNG'!D:D,A417,'NHẬP HÀNG'!J:J)</f>
        <v>0</v>
      </c>
      <c r="H417" s="97">
        <f>SUMIF('NHẬP HÀNG'!D:D,A417,'NHẬP HÀNG'!K:K)</f>
        <v>0</v>
      </c>
      <c r="I417" s="97">
        <f>SUMIF('NHẬP HÀNG'!D:D,A417,'NHẬP HÀNG'!M:M)</f>
        <v>0</v>
      </c>
      <c r="J417" s="97">
        <f>SUMIF('NHẬP HÀNG'!D:D,A417,'NHẬP HÀNG'!N:N)</f>
        <v>0</v>
      </c>
      <c r="K417" s="97">
        <f>SUMIF('NHẬP HÀNG'!D:D,A417,'NHẬP HÀNG'!L:L)</f>
        <v>0</v>
      </c>
      <c r="L417" s="97">
        <f>SUMIF('XUẤT HÀNG'!D:D,A417,'XUẤT HÀNG'!G:G)</f>
        <v>0</v>
      </c>
      <c r="M417" s="97">
        <f>SUMIF('XUẤT HÀNG'!D:D,A417,'XUẤT HÀNG'!H:H)</f>
        <v>0</v>
      </c>
      <c r="N417" s="94">
        <f t="shared" si="68"/>
        <v>0</v>
      </c>
      <c r="O417" s="106"/>
      <c r="P417" s="107"/>
      <c r="Q417" s="109">
        <f t="shared" si="69"/>
        <v>0</v>
      </c>
      <c r="R417" s="130"/>
      <c r="S417" s="86" t="str">
        <f t="shared" si="70"/>
        <v>NOT OK</v>
      </c>
    </row>
    <row r="418" spans="1:19" s="85" customFormat="1" ht="33.75" customHeight="1" hidden="1">
      <c r="A418" s="25" t="s">
        <v>3862</v>
      </c>
      <c r="B418" s="98" t="str">
        <f>IF($A418="","",VLOOKUP($A418,'MÃ HH'!$A$1:$C$1876,2,0))</f>
        <v>TÁO GALA RAINIER 2A LẪN SIZE -20KG</v>
      </c>
      <c r="C418" s="98" t="e">
        <f>IF($A418="","",VLOOKUP($A418,'MÃ HH'!$A$1:$C$215,3,0))</f>
        <v>#N/A</v>
      </c>
      <c r="D418" s="94">
        <f>VLOOKUP(A418,'[1]TỔNG HỢP'!$A:$N,14,0)</f>
        <v>0</v>
      </c>
      <c r="E418" s="97">
        <f>SUMIF('NHẬP HÀNG'!$D:$D,A418,'NHẬP HÀNG'!$H:$H)</f>
        <v>0</v>
      </c>
      <c r="F418" s="97">
        <f>SUMIF('NHẬP HÀNG'!D:D,A418,'NHẬP HÀNG'!I:I)</f>
        <v>0</v>
      </c>
      <c r="G418" s="97">
        <f>SUMIF('NHẬP HÀNG'!D:D,A418,'NHẬP HÀNG'!J:J)</f>
        <v>0</v>
      </c>
      <c r="H418" s="97">
        <f>SUMIF('NHẬP HÀNG'!D:D,A418,'NHẬP HÀNG'!K:K)</f>
        <v>0</v>
      </c>
      <c r="I418" s="97">
        <f>SUMIF('NHẬP HÀNG'!D:D,A418,'NHẬP HÀNG'!M:M)</f>
        <v>0</v>
      </c>
      <c r="J418" s="97">
        <f>SUMIF('NHẬP HÀNG'!D:D,A418,'NHẬP HÀNG'!N:N)</f>
        <v>0</v>
      </c>
      <c r="K418" s="97">
        <f>SUMIF('NHẬP HÀNG'!D:D,A418,'NHẬP HÀNG'!L:L)</f>
        <v>0</v>
      </c>
      <c r="L418" s="97">
        <f>SUMIF('XUẤT HÀNG'!D:D,A418,'XUẤT HÀNG'!G:G)</f>
        <v>0</v>
      </c>
      <c r="M418" s="97">
        <f>SUMIF('XUẤT HÀNG'!D:D,A418,'XUẤT HÀNG'!H:H)</f>
        <v>0</v>
      </c>
      <c r="N418" s="94">
        <f t="shared" si="68"/>
        <v>0</v>
      </c>
      <c r="O418" s="106"/>
      <c r="P418" s="107"/>
      <c r="Q418" s="109">
        <f t="shared" si="69"/>
        <v>0</v>
      </c>
      <c r="R418" s="130"/>
      <c r="S418" s="86" t="str">
        <f t="shared" si="70"/>
        <v>NOT OK</v>
      </c>
    </row>
    <row r="419" spans="1:19" s="85" customFormat="1" ht="33.6" customHeight="1" hidden="1">
      <c r="A419" s="25" t="s">
        <v>3864</v>
      </c>
      <c r="B419" s="98" t="str">
        <f>IF($A419="","",VLOOKUP($A419,'MÃ HH'!$A$1:$C$1876,2,0))</f>
        <v>TÁO GALA SUPER FRESH 3A 138 - 20KG</v>
      </c>
      <c r="C419" s="98" t="e">
        <f>IF($A419="","",VLOOKUP($A419,'MÃ HH'!$A$1:$C$215,3,0))</f>
        <v>#N/A</v>
      </c>
      <c r="D419" s="94">
        <f>VLOOKUP(A419,'[1]TỔNG HỢP'!$A:$N,14,0)</f>
        <v>0</v>
      </c>
      <c r="E419" s="97">
        <f>SUMIF('NHẬP HÀNG'!$D:$D,A419,'NHẬP HÀNG'!$H:$H)</f>
        <v>0</v>
      </c>
      <c r="F419" s="97">
        <f>SUMIF('NHẬP HÀNG'!D:D,A419,'NHẬP HÀNG'!I:I)</f>
        <v>0</v>
      </c>
      <c r="G419" s="97">
        <f>SUMIF('NHẬP HÀNG'!D:D,A419,'NHẬP HÀNG'!J:J)</f>
        <v>0</v>
      </c>
      <c r="H419" s="97">
        <f>SUMIF('NHẬP HÀNG'!D:D,A419,'NHẬP HÀNG'!K:K)</f>
        <v>0</v>
      </c>
      <c r="I419" s="97">
        <f>SUMIF('NHẬP HÀNG'!D:D,A419,'NHẬP HÀNG'!M:M)</f>
        <v>0</v>
      </c>
      <c r="J419" s="97">
        <f>SUMIF('NHẬP HÀNG'!D:D,A419,'NHẬP HÀNG'!N:N)</f>
        <v>0</v>
      </c>
      <c r="K419" s="97">
        <f>SUMIF('NHẬP HÀNG'!D:D,A419,'NHẬP HÀNG'!L:L)</f>
        <v>0</v>
      </c>
      <c r="L419" s="97">
        <f>SUMIF('XUẤT HÀNG'!D:D,A419,'XUẤT HÀNG'!G:G)</f>
        <v>0</v>
      </c>
      <c r="M419" s="97">
        <f>SUMIF('XUẤT HÀNG'!D:D,A419,'XUẤT HÀNG'!H:H)</f>
        <v>0</v>
      </c>
      <c r="N419" s="94">
        <f t="shared" si="68"/>
        <v>0</v>
      </c>
      <c r="O419" s="106"/>
      <c r="P419" s="107"/>
      <c r="Q419" s="110">
        <f t="shared" si="69"/>
        <v>0</v>
      </c>
      <c r="R419" s="130"/>
      <c r="S419" s="86" t="str">
        <f t="shared" si="70"/>
        <v>NOT OK</v>
      </c>
    </row>
    <row r="420" spans="1:19" s="85" customFormat="1" ht="33.75" customHeight="1" hidden="1">
      <c r="A420" s="25" t="s">
        <v>3866</v>
      </c>
      <c r="B420" s="98" t="str">
        <f>IF($A420="","",VLOOKUP($A420,'MÃ HH'!$A$1:$C$1876,2,0))</f>
        <v>TÁO GALA SUPER FRESH 3A 113 - 20KG</v>
      </c>
      <c r="C420" s="98" t="e">
        <f>IF($A420="","",VLOOKUP($A420,'MÃ HH'!$A$1:$C$215,3,0))</f>
        <v>#N/A</v>
      </c>
      <c r="D420" s="94">
        <f>VLOOKUP(A420,'[1]TỔNG HỢP'!$A:$N,14,0)</f>
        <v>18</v>
      </c>
      <c r="E420" s="97">
        <f>SUMIF('NHẬP HÀNG'!$D:$D,A420,'NHẬP HÀNG'!$H:$H)</f>
        <v>0</v>
      </c>
      <c r="F420" s="97">
        <f>SUMIF('NHẬP HÀNG'!D:D,A420,'NHẬP HÀNG'!I:I)</f>
        <v>0</v>
      </c>
      <c r="G420" s="97">
        <f>SUMIF('NHẬP HÀNG'!D:D,A420,'NHẬP HÀNG'!J:J)</f>
        <v>0</v>
      </c>
      <c r="H420" s="97">
        <f>SUMIF('NHẬP HÀNG'!D:D,A420,'NHẬP HÀNG'!K:K)</f>
        <v>0</v>
      </c>
      <c r="I420" s="97">
        <f>SUMIF('NHẬP HÀNG'!D:D,A420,'NHẬP HÀNG'!M:M)</f>
        <v>0</v>
      </c>
      <c r="J420" s="97">
        <f>SUMIF('NHẬP HÀNG'!D:D,A420,'NHẬP HÀNG'!N:N)</f>
        <v>0</v>
      </c>
      <c r="K420" s="97">
        <f>SUMIF('NHẬP HÀNG'!D:D,A420,'NHẬP HÀNG'!L:L)</f>
        <v>0</v>
      </c>
      <c r="L420" s="97">
        <f>SUMIF('XUẤT HÀNG'!D:D,A420,'XUẤT HÀNG'!G:G)</f>
        <v>0</v>
      </c>
      <c r="M420" s="97">
        <f>SUMIF('XUẤT HÀNG'!D:D,A420,'XUẤT HÀNG'!H:H)</f>
        <v>0</v>
      </c>
      <c r="N420" s="94">
        <f t="shared" si="68"/>
        <v>18</v>
      </c>
      <c r="O420" s="106"/>
      <c r="P420" s="107"/>
      <c r="Q420" s="110">
        <f t="shared" si="69"/>
        <v>18</v>
      </c>
      <c r="R420" s="205" t="s">
        <v>4824</v>
      </c>
      <c r="S420" s="86" t="str">
        <f t="shared" si="70"/>
        <v>OK</v>
      </c>
    </row>
    <row r="421" spans="1:19" s="85" customFormat="1" ht="33.75" customHeight="1" hidden="1">
      <c r="A421" s="25" t="s">
        <v>3868</v>
      </c>
      <c r="B421" s="98" t="str">
        <f>IF($A421="","",VLOOKUP($A421,'MÃ HH'!$A$1:$C$1876,2,0))</f>
        <v>TÁO GALA SUPER FRESH 3A 125 - 20KG</v>
      </c>
      <c r="C421" s="98" t="e">
        <f>IF($A421="","",VLOOKUP($A421,'MÃ HH'!$A$1:$C$215,3,0))</f>
        <v>#N/A</v>
      </c>
      <c r="D421" s="94">
        <f>VLOOKUP(A421,'[1]TỔNG HỢP'!$A:$N,14,0)</f>
        <v>2</v>
      </c>
      <c r="E421" s="97">
        <f>SUMIF('NHẬP HÀNG'!$D:$D,A421,'NHẬP HÀNG'!$H:$H)</f>
        <v>0</v>
      </c>
      <c r="F421" s="97">
        <f>SUMIF('NHẬP HÀNG'!D:D,A421,'NHẬP HÀNG'!I:I)</f>
        <v>0</v>
      </c>
      <c r="G421" s="97">
        <f>SUMIF('NHẬP HÀNG'!D:D,A421,'NHẬP HÀNG'!J:J)</f>
        <v>0</v>
      </c>
      <c r="H421" s="97">
        <f>SUMIF('NHẬP HÀNG'!D:D,A421,'NHẬP HÀNG'!K:K)</f>
        <v>0</v>
      </c>
      <c r="I421" s="97">
        <f>SUMIF('NHẬP HÀNG'!D:D,A421,'NHẬP HÀNG'!M:M)</f>
        <v>0</v>
      </c>
      <c r="J421" s="97">
        <f>SUMIF('NHẬP HÀNG'!D:D,A421,'NHẬP HÀNG'!N:N)</f>
        <v>0</v>
      </c>
      <c r="K421" s="97">
        <f>SUMIF('NHẬP HÀNG'!D:D,A421,'NHẬP HÀNG'!L:L)</f>
        <v>0</v>
      </c>
      <c r="L421" s="97">
        <f>SUMIF('XUẤT HÀNG'!D:D,A421,'XUẤT HÀNG'!G:G)</f>
        <v>0</v>
      </c>
      <c r="M421" s="97">
        <f>SUMIF('XUẤT HÀNG'!D:D,A421,'XUẤT HÀNG'!H:H)</f>
        <v>0</v>
      </c>
      <c r="N421" s="94">
        <f t="shared" si="68"/>
        <v>2</v>
      </c>
      <c r="O421" s="106">
        <v>18</v>
      </c>
      <c r="P421" s="107"/>
      <c r="Q421" s="110">
        <f t="shared" si="69"/>
        <v>-16</v>
      </c>
      <c r="R421" s="205"/>
      <c r="S421" s="86" t="str">
        <f t="shared" si="70"/>
        <v>OK</v>
      </c>
    </row>
    <row r="422" spans="1:19" s="85" customFormat="1" ht="33.75" customHeight="1" hidden="1">
      <c r="A422" s="25" t="s">
        <v>4225</v>
      </c>
      <c r="B422" s="98" t="str">
        <f>IF($A422="","",VLOOKUP($A422,'MÃ HH'!$A$1:$C$1876,2,0))</f>
        <v>TÁO GALA SUPER FRESH 3A LẪN SZIE - 20KG</v>
      </c>
      <c r="C422" s="98" t="e">
        <f>IF($A422="","",VLOOKUP($A422,'MÃ HH'!$A$1:$C$215,3,0))</f>
        <v>#N/A</v>
      </c>
      <c r="D422" s="94">
        <f>VLOOKUP(A422,'[1]TỔNG HỢP'!$A:$N,14,0)</f>
        <v>0</v>
      </c>
      <c r="E422" s="97">
        <f>SUMIF('NHẬP HÀNG'!$D:$D,A422,'NHẬP HÀNG'!$H:$H)</f>
        <v>0</v>
      </c>
      <c r="F422" s="97">
        <f>SUMIF('NHẬP HÀNG'!D:D,A422,'NHẬP HÀNG'!I:I)</f>
        <v>0</v>
      </c>
      <c r="G422" s="97">
        <f>SUMIF('NHẬP HÀNG'!D:D,A422,'NHẬP HÀNG'!J:J)</f>
        <v>0</v>
      </c>
      <c r="H422" s="97">
        <f>SUMIF('NHẬP HÀNG'!D:D,A422,'NHẬP HÀNG'!K:K)</f>
        <v>0</v>
      </c>
      <c r="I422" s="97">
        <f>SUMIF('NHẬP HÀNG'!D:D,A422,'NHẬP HÀNG'!M:M)</f>
        <v>0</v>
      </c>
      <c r="J422" s="97">
        <f>SUMIF('NHẬP HÀNG'!D:D,A422,'NHẬP HÀNG'!N:N)</f>
        <v>0</v>
      </c>
      <c r="K422" s="97">
        <f>SUMIF('NHẬP HÀNG'!D:D,A422,'NHẬP HÀNG'!L:L)</f>
        <v>0</v>
      </c>
      <c r="L422" s="97">
        <f>SUMIF('XUẤT HÀNG'!D:D,A422,'XUẤT HÀNG'!G:G)</f>
        <v>0</v>
      </c>
      <c r="M422" s="97">
        <f>SUMIF('XUẤT HÀNG'!D:D,A422,'XUẤT HÀNG'!H:H)</f>
        <v>0</v>
      </c>
      <c r="N422" s="94">
        <f t="shared" si="68"/>
        <v>0</v>
      </c>
      <c r="O422" s="106"/>
      <c r="P422" s="107"/>
      <c r="Q422" s="109">
        <f t="shared" si="69"/>
        <v>0</v>
      </c>
      <c r="R422" s="48"/>
      <c r="S422" s="86" t="str">
        <f t="shared" si="70"/>
        <v>NOT OK</v>
      </c>
    </row>
    <row r="423" spans="1:19" s="85" customFormat="1" ht="33.75" customHeight="1" hidden="1">
      <c r="A423" s="39" t="s">
        <v>4337</v>
      </c>
      <c r="B423" s="98" t="str">
        <f>IF($A423="","",VLOOKUP($A423,'MÃ HH'!$A$1:$C$1876,2,0))</f>
        <v>TÁO GALA MANSON THÙNG XANH 100 -20KG</v>
      </c>
      <c r="C423" s="98" t="e">
        <f>IF($A423="","",VLOOKUP($A423,'MÃ HH'!$A$1:$C$215,3,0))</f>
        <v>#N/A</v>
      </c>
      <c r="D423" s="94">
        <f>VLOOKUP(A423,'[1]TỔNG HỢP'!$A:$N,14,0)</f>
        <v>0</v>
      </c>
      <c r="E423" s="97">
        <f>SUMIF('NHẬP HÀNG'!$D:$D,A423,'NHẬP HÀNG'!$H:$H)</f>
        <v>0</v>
      </c>
      <c r="F423" s="97">
        <f>SUMIF('NHẬP HÀNG'!D:D,A423,'NHẬP HÀNG'!I:I)</f>
        <v>0</v>
      </c>
      <c r="G423" s="97">
        <f>SUMIF('NHẬP HÀNG'!D:D,A423,'NHẬP HÀNG'!J:J)</f>
        <v>0</v>
      </c>
      <c r="H423" s="97">
        <f>SUMIF('NHẬP HÀNG'!D:D,A423,'NHẬP HÀNG'!K:K)</f>
        <v>0</v>
      </c>
      <c r="I423" s="97">
        <f>SUMIF('NHẬP HÀNG'!D:D,A423,'NHẬP HÀNG'!M:M)</f>
        <v>0</v>
      </c>
      <c r="J423" s="97">
        <f>SUMIF('NHẬP HÀNG'!D:D,A423,'NHẬP HÀNG'!N:N)</f>
        <v>0</v>
      </c>
      <c r="K423" s="97">
        <f>SUMIF('NHẬP HÀNG'!D:D,A423,'NHẬP HÀNG'!L:L)</f>
        <v>0</v>
      </c>
      <c r="L423" s="97">
        <f>SUMIF('XUẤT HÀNG'!D:D,A423,'XUẤT HÀNG'!G:G)</f>
        <v>0</v>
      </c>
      <c r="M423" s="97">
        <f>SUMIF('XUẤT HÀNG'!D:D,A423,'XUẤT HÀNG'!H:H)</f>
        <v>0</v>
      </c>
      <c r="N423" s="94">
        <f t="shared" si="68"/>
        <v>0</v>
      </c>
      <c r="O423" s="106"/>
      <c r="P423" s="107"/>
      <c r="Q423" s="109">
        <f t="shared" si="69"/>
        <v>0</v>
      </c>
      <c r="R423" s="48"/>
      <c r="S423" s="86" t="str">
        <f t="shared" si="70"/>
        <v>NOT OK</v>
      </c>
    </row>
    <row r="424" spans="1:20" s="85" customFormat="1" ht="33.75" customHeight="1" hidden="1">
      <c r="A424" s="39" t="s">
        <v>4339</v>
      </c>
      <c r="B424" s="98" t="str">
        <f>IF($A424="","",VLOOKUP($A424,'MÃ HH'!$A$1:$C$1876,2,0))</f>
        <v>TÁO GALA MANSON THÙNG XANH 113 -20KG</v>
      </c>
      <c r="C424" s="98" t="e">
        <f>IF($A424="","",VLOOKUP($A424,'MÃ HH'!$A$1:$C$215,3,0))</f>
        <v>#N/A</v>
      </c>
      <c r="D424" s="94">
        <f>VLOOKUP(A424,'[1]TỔNG HỢP'!$A:$N,14,0)</f>
        <v>13</v>
      </c>
      <c r="E424" s="97">
        <f>SUMIF('NHẬP HÀNG'!$D:$D,A424,'NHẬP HÀNG'!$H:$H)</f>
        <v>0</v>
      </c>
      <c r="F424" s="97">
        <f>SUMIF('NHẬP HÀNG'!D:D,A424,'NHẬP HÀNG'!I:I)</f>
        <v>0</v>
      </c>
      <c r="G424" s="97">
        <f>SUMIF('NHẬP HÀNG'!D:D,A424,'NHẬP HÀNG'!J:J)</f>
        <v>0</v>
      </c>
      <c r="H424" s="97">
        <f>SUMIF('NHẬP HÀNG'!D:D,A424,'NHẬP HÀNG'!K:K)</f>
        <v>0</v>
      </c>
      <c r="I424" s="97">
        <f>SUMIF('NHẬP HÀNG'!D:D,A424,'NHẬP HÀNG'!M:M)</f>
        <v>0</v>
      </c>
      <c r="J424" s="97">
        <f>SUMIF('NHẬP HÀNG'!D:D,A424,'NHẬP HÀNG'!N:N)</f>
        <v>0</v>
      </c>
      <c r="K424" s="97">
        <f>SUMIF('NHẬP HÀNG'!D:D,A424,'NHẬP HÀNG'!L:L)</f>
        <v>0</v>
      </c>
      <c r="L424" s="97">
        <f>SUMIF('XUẤT HÀNG'!D:D,A424,'XUẤT HÀNG'!G:G)</f>
        <v>0</v>
      </c>
      <c r="M424" s="97">
        <f>SUMIF('XUẤT HÀNG'!D:D,A424,'XUẤT HÀNG'!H:H)</f>
        <v>0</v>
      </c>
      <c r="N424" s="94">
        <f t="shared" si="68"/>
        <v>13</v>
      </c>
      <c r="O424" s="106"/>
      <c r="P424" s="107"/>
      <c r="Q424" s="110">
        <f t="shared" si="69"/>
        <v>13</v>
      </c>
      <c r="R424" s="214" t="s">
        <v>4825</v>
      </c>
      <c r="S424" s="86" t="str">
        <f t="shared" si="70"/>
        <v>OK</v>
      </c>
      <c r="T424" s="85" t="s">
        <v>4826</v>
      </c>
    </row>
    <row r="425" spans="1:19" s="85" customFormat="1" ht="33.75" customHeight="1" hidden="1">
      <c r="A425" s="39" t="s">
        <v>4359</v>
      </c>
      <c r="B425" s="98" t="str">
        <f>IF($A425="","",VLOOKUP($A425,'MÃ HH'!$A$1:$C$1876,2,0))</f>
        <v>TÁO GALA MANSON THÙNG XANH 125 -20KG</v>
      </c>
      <c r="C425" s="98" t="e">
        <f>IF($A425="","",VLOOKUP($A425,'MÃ HH'!$A$1:$C$215,3,0))</f>
        <v>#N/A</v>
      </c>
      <c r="D425" s="94">
        <f>VLOOKUP(A425,'[1]TỔNG HỢP'!$A:$N,14,0)</f>
        <v>-6</v>
      </c>
      <c r="E425" s="97">
        <f>SUMIF('NHẬP HÀNG'!$D:$D,A425,'NHẬP HÀNG'!$H:$H)</f>
        <v>0</v>
      </c>
      <c r="F425" s="97">
        <f>SUMIF('NHẬP HÀNG'!D:D,A425,'NHẬP HÀNG'!I:I)</f>
        <v>0</v>
      </c>
      <c r="G425" s="97">
        <f>SUMIF('NHẬP HÀNG'!D:D,A425,'NHẬP HÀNG'!J:J)</f>
        <v>0</v>
      </c>
      <c r="H425" s="97">
        <f>SUMIF('NHẬP HÀNG'!D:D,A425,'NHẬP HÀNG'!K:K)</f>
        <v>0</v>
      </c>
      <c r="I425" s="97">
        <f>SUMIF('NHẬP HÀNG'!D:D,A425,'NHẬP HÀNG'!M:M)</f>
        <v>0</v>
      </c>
      <c r="J425" s="97">
        <f>SUMIF('NHẬP HÀNG'!D:D,A425,'NHẬP HÀNG'!N:N)</f>
        <v>0</v>
      </c>
      <c r="K425" s="97">
        <f>SUMIF('NHẬP HÀNG'!D:D,A425,'NHẬP HÀNG'!L:L)</f>
        <v>0</v>
      </c>
      <c r="L425" s="97">
        <f>SUMIF('XUẤT HÀNG'!D:D,A425,'XUẤT HÀNG'!G:G)</f>
        <v>0</v>
      </c>
      <c r="M425" s="97">
        <f>SUMIF('XUẤT HÀNG'!D:D,A425,'XUẤT HÀNG'!H:H)</f>
        <v>0</v>
      </c>
      <c r="N425" s="94">
        <f t="shared" si="68"/>
        <v>-6</v>
      </c>
      <c r="O425" s="106">
        <f>10+1+1+1</f>
        <v>13</v>
      </c>
      <c r="P425" s="107"/>
      <c r="Q425" s="110">
        <f t="shared" si="69"/>
        <v>-19</v>
      </c>
      <c r="R425" s="208"/>
      <c r="S425" s="86" t="str">
        <f t="shared" si="70"/>
        <v>OK</v>
      </c>
    </row>
    <row r="426" spans="1:19" s="85" customFormat="1" ht="33.75" customHeight="1" hidden="1">
      <c r="A426" s="39" t="s">
        <v>4574</v>
      </c>
      <c r="B426" s="98" t="str">
        <f>IF($A426="","",VLOOKUP($A426,'MÃ HH'!$A$1:$C$1876,2,0))</f>
        <v>TÁO GALA MANSON THÙNG XANH 138 -20KG</v>
      </c>
      <c r="C426" s="98" t="e">
        <f>IF($A426="","",VLOOKUP($A426,'MÃ HH'!$A$1:$C$215,3,0))</f>
        <v>#N/A</v>
      </c>
      <c r="D426" s="94">
        <f>VLOOKUP(A426,'[1]TỔNG HỢP'!$A:$N,14,0)</f>
        <v>7</v>
      </c>
      <c r="E426" s="97">
        <f>SUMIF('NHẬP HÀNG'!$D:$D,A426,'NHẬP HÀNG'!$H:$H)</f>
        <v>0</v>
      </c>
      <c r="F426" s="97">
        <f>SUMIF('NHẬP HÀNG'!D:D,A426,'NHẬP HÀNG'!I:I)</f>
        <v>0</v>
      </c>
      <c r="G426" s="97">
        <f>SUMIF('NHẬP HÀNG'!D:D,A426,'NHẬP HÀNG'!J:J)</f>
        <v>0</v>
      </c>
      <c r="H426" s="97">
        <f>SUMIF('NHẬP HÀNG'!D:D,A426,'NHẬP HÀNG'!K:K)</f>
        <v>0</v>
      </c>
      <c r="I426" s="97">
        <f>SUMIF('NHẬP HÀNG'!D:D,A426,'NHẬP HÀNG'!M:M)</f>
        <v>0</v>
      </c>
      <c r="J426" s="97">
        <f>SUMIF('NHẬP HÀNG'!D:D,A426,'NHẬP HÀNG'!N:N)</f>
        <v>0</v>
      </c>
      <c r="K426" s="97">
        <f>SUMIF('NHẬP HÀNG'!D:D,A426,'NHẬP HÀNG'!L:L)</f>
        <v>0</v>
      </c>
      <c r="L426" s="97">
        <f>SUMIF('XUẤT HÀNG'!D:D,A426,'XUẤT HÀNG'!G:G)</f>
        <v>0</v>
      </c>
      <c r="M426" s="97">
        <f>SUMIF('XUẤT HÀNG'!D:D,A426,'XUẤT HÀNG'!H:H)</f>
        <v>0</v>
      </c>
      <c r="N426" s="94">
        <f t="shared" si="68"/>
        <v>7</v>
      </c>
      <c r="O426" s="106"/>
      <c r="P426" s="107"/>
      <c r="Q426" s="110">
        <f t="shared" si="69"/>
        <v>7</v>
      </c>
      <c r="R426" s="205"/>
      <c r="S426" s="86" t="str">
        <f t="shared" si="70"/>
        <v>OK</v>
      </c>
    </row>
    <row r="427" spans="1:19" s="85" customFormat="1" ht="33.75" customHeight="1" hidden="1">
      <c r="A427" s="124" t="s">
        <v>4061</v>
      </c>
      <c r="B427" s="98" t="str">
        <f>IF($A427="","",VLOOKUP($A427,'MÃ HH'!$A$1:$C$1876,2,0))</f>
        <v>TÁO GALA STARR 100 -20KG</v>
      </c>
      <c r="C427" s="98" t="e">
        <f>IF($A427="","",VLOOKUP($A427,'MÃ HH'!$A$1:$C$215,3,0))</f>
        <v>#N/A</v>
      </c>
      <c r="D427" s="94">
        <f>VLOOKUP(A427,'[1]TỔNG HỢP'!$A:$N,14,0)</f>
        <v>0</v>
      </c>
      <c r="E427" s="97">
        <f>SUMIF('NHẬP HÀNG'!$D:$D,A427,'NHẬP HÀNG'!$H:$H)</f>
        <v>0</v>
      </c>
      <c r="F427" s="97">
        <f>SUMIF('NHẬP HÀNG'!D:D,A427,'NHẬP HÀNG'!I:I)</f>
        <v>0</v>
      </c>
      <c r="G427" s="97">
        <f>SUMIF('NHẬP HÀNG'!D:D,A427,'NHẬP HÀNG'!J:J)</f>
        <v>0</v>
      </c>
      <c r="H427" s="97">
        <f>SUMIF('NHẬP HÀNG'!D:D,A427,'NHẬP HÀNG'!K:K)</f>
        <v>0</v>
      </c>
      <c r="I427" s="97">
        <f>SUMIF('NHẬP HÀNG'!D:D,A427,'NHẬP HÀNG'!M:M)</f>
        <v>0</v>
      </c>
      <c r="J427" s="97">
        <f>SUMIF('NHẬP HÀNG'!D:D,A427,'NHẬP HÀNG'!N:N)</f>
        <v>0</v>
      </c>
      <c r="K427" s="97">
        <f>SUMIF('NHẬP HÀNG'!D:D,A427,'NHẬP HÀNG'!L:L)</f>
        <v>0</v>
      </c>
      <c r="L427" s="97">
        <f>SUMIF('XUẤT HÀNG'!D:D,A427,'XUẤT HÀNG'!G:G)</f>
        <v>0</v>
      </c>
      <c r="M427" s="97">
        <f>SUMIF('XUẤT HÀNG'!D:D,A427,'XUẤT HÀNG'!H:H)</f>
        <v>0</v>
      </c>
      <c r="N427" s="94">
        <f t="shared" si="68"/>
        <v>0</v>
      </c>
      <c r="O427" s="106"/>
      <c r="P427" s="107"/>
      <c r="Q427" s="109">
        <f t="shared" si="69"/>
        <v>0</v>
      </c>
      <c r="R427" s="48"/>
      <c r="S427" s="86" t="str">
        <f t="shared" si="70"/>
        <v>NOT OK</v>
      </c>
    </row>
    <row r="428" spans="1:19" s="85" customFormat="1" ht="33.75" customHeight="1" hidden="1">
      <c r="A428" s="102" t="s">
        <v>3652</v>
      </c>
      <c r="B428" s="98" t="str">
        <f>IF($A428="","",VLOOKUP($A428,'MÃ HH'!$A$1:$C$215,2,0))</f>
        <v>TÁO GALAXY 163 3A</v>
      </c>
      <c r="C428" s="98" t="str">
        <f>IF($A428="","",VLOOKUP($A428,'MÃ HH'!$A$1:$C$215,3,0))</f>
        <v>Thùng</v>
      </c>
      <c r="D428" s="94">
        <f>VLOOKUP(A428,'[1]TỔNG HỢP'!$A:$N,14,0)</f>
        <v>0</v>
      </c>
      <c r="E428" s="97">
        <f>SUMIF('NHẬP HÀNG'!$D:$D,A428,'NHẬP HÀNG'!$H:$H)</f>
        <v>0</v>
      </c>
      <c r="F428" s="97">
        <f>SUMIF('NHẬP HÀNG'!D:D,A428,'NHẬP HÀNG'!I:I)</f>
        <v>0</v>
      </c>
      <c r="G428" s="97">
        <f>SUMIF('NHẬP HÀNG'!D:D,A428,'NHẬP HÀNG'!J:J)</f>
        <v>0</v>
      </c>
      <c r="H428" s="97">
        <f>SUMIF('NHẬP HÀNG'!D:D,A428,'NHẬP HÀNG'!K:K)</f>
        <v>0</v>
      </c>
      <c r="I428" s="97">
        <f>SUMIF('NHẬP HÀNG'!D:D,A428,'NHẬP HÀNG'!M:M)</f>
        <v>0</v>
      </c>
      <c r="J428" s="97">
        <f>SUMIF('NHẬP HÀNG'!D:D,A428,'NHẬP HÀNG'!N:N)</f>
        <v>0</v>
      </c>
      <c r="K428" s="97">
        <f>SUMIF('NHẬP HÀNG'!D:D,A428,'NHẬP HÀNG'!L:L)</f>
        <v>0</v>
      </c>
      <c r="L428" s="97">
        <f>SUMIF('XUẤT HÀNG'!D:D,A428,'XUẤT HÀNG'!G:G)</f>
        <v>0</v>
      </c>
      <c r="M428" s="97">
        <f>SUMIF('XUẤT HÀNG'!D:D,A428,'XUẤT HÀNG'!H:H)</f>
        <v>0</v>
      </c>
      <c r="N428" s="94">
        <f t="shared" si="68"/>
        <v>0</v>
      </c>
      <c r="O428" s="106"/>
      <c r="P428" s="107"/>
      <c r="Q428" s="109">
        <f t="shared" si="69"/>
        <v>0</v>
      </c>
      <c r="R428" s="48"/>
      <c r="S428" s="86" t="str">
        <f t="shared" si="70"/>
        <v>NOT OK</v>
      </c>
    </row>
    <row r="429" spans="1:19" s="85" customFormat="1" ht="33.75" customHeight="1" hidden="1">
      <c r="A429" s="25" t="s">
        <v>4019</v>
      </c>
      <c r="B429" s="98" t="str">
        <f>IF($A429="","",VLOOKUP($A429,'MÃ HH'!$A$1:$C$2081,2,0))</f>
        <v>TÁO GALA CHELAN 113 - 20KG</v>
      </c>
      <c r="C429" s="98" t="e">
        <f>IF($A429="","",VLOOKUP($A429,'MÃ HH'!$A$1:$C$215,3,0))</f>
        <v>#N/A</v>
      </c>
      <c r="D429" s="94">
        <f>VLOOKUP(A429,'[1]TỔNG HỢP'!$A:$N,14,0)</f>
        <v>2</v>
      </c>
      <c r="E429" s="97">
        <f>SUMIF('NHẬP HÀNG'!$D:$D,A429,'NHẬP HÀNG'!$H:$H)</f>
        <v>0</v>
      </c>
      <c r="F429" s="97">
        <f>SUMIF('NHẬP HÀNG'!D:D,A429,'NHẬP HÀNG'!I:I)</f>
        <v>0</v>
      </c>
      <c r="G429" s="97">
        <f>SUMIF('NHẬP HÀNG'!D:D,A429,'NHẬP HÀNG'!J:J)</f>
        <v>0</v>
      </c>
      <c r="H429" s="97">
        <f>SUMIF('NHẬP HÀNG'!D:D,A429,'NHẬP HÀNG'!K:K)</f>
        <v>0</v>
      </c>
      <c r="I429" s="97">
        <f>SUMIF('NHẬP HÀNG'!D:D,A429,'NHẬP HÀNG'!M:M)</f>
        <v>0</v>
      </c>
      <c r="J429" s="97">
        <f>SUMIF('NHẬP HÀNG'!D:D,A429,'NHẬP HÀNG'!N:N)</f>
        <v>0</v>
      </c>
      <c r="K429" s="97">
        <f>SUMIF('NHẬP HÀNG'!D:D,A429,'NHẬP HÀNG'!L:L)</f>
        <v>0</v>
      </c>
      <c r="L429" s="97">
        <f>SUMIF('XUẤT HÀNG'!D:D,A429,'XUẤT HÀNG'!G:G)</f>
        <v>0</v>
      </c>
      <c r="M429" s="97">
        <f>SUMIF('XUẤT HÀNG'!D:D,A429,'XUẤT HÀNG'!H:H)</f>
        <v>0</v>
      </c>
      <c r="N429" s="94">
        <f t="shared" si="68"/>
        <v>2</v>
      </c>
      <c r="O429" s="106"/>
      <c r="P429" s="107"/>
      <c r="Q429" s="110">
        <f t="shared" si="69"/>
        <v>2</v>
      </c>
      <c r="R429" s="205" t="s">
        <v>4827</v>
      </c>
      <c r="S429" s="86" t="str">
        <f t="shared" si="70"/>
        <v>OK</v>
      </c>
    </row>
    <row r="430" spans="1:19" s="85" customFormat="1" ht="33.75" customHeight="1" hidden="1">
      <c r="A430" s="25" t="s">
        <v>4031</v>
      </c>
      <c r="B430" s="98" t="str">
        <f>IF($A430="","",VLOOKUP($A430,'MÃ HH'!$A$1:$C$2081,2,0))</f>
        <v>TÁO GALA CHELAN 125 - 20KG</v>
      </c>
      <c r="C430" s="98" t="e">
        <f>IF($A430="","",VLOOKUP($A430,'MÃ HH'!$A$1:$C$215,3,0))</f>
        <v>#N/A</v>
      </c>
      <c r="D430" s="94">
        <f>VLOOKUP(A430,'[1]TỔNG HỢP'!$A:$N,14,0)</f>
        <v>0</v>
      </c>
      <c r="E430" s="97">
        <f>SUMIF('NHẬP HÀNG'!$D:$D,A430,'NHẬP HÀNG'!$H:$H)</f>
        <v>0</v>
      </c>
      <c r="F430" s="97">
        <f>SUMIF('NHẬP HÀNG'!D:D,A430,'NHẬP HÀNG'!I:I)</f>
        <v>0</v>
      </c>
      <c r="G430" s="97">
        <f>SUMIF('NHẬP HÀNG'!D:D,A430,'NHẬP HÀNG'!J:J)</f>
        <v>0</v>
      </c>
      <c r="H430" s="97">
        <f>SUMIF('NHẬP HÀNG'!D:D,A430,'NHẬP HÀNG'!K:K)</f>
        <v>0</v>
      </c>
      <c r="I430" s="97">
        <f>SUMIF('NHẬP HÀNG'!D:D,A430,'NHẬP HÀNG'!M:M)</f>
        <v>0</v>
      </c>
      <c r="J430" s="97">
        <f>SUMIF('NHẬP HÀNG'!D:D,A430,'NHẬP HÀNG'!N:N)</f>
        <v>0</v>
      </c>
      <c r="K430" s="97">
        <f>SUMIF('NHẬP HÀNG'!D:D,A430,'NHẬP HÀNG'!L:L)</f>
        <v>0</v>
      </c>
      <c r="L430" s="97">
        <f>SUMIF('XUẤT HÀNG'!D:D,A430,'XUẤT HÀNG'!G:G)</f>
        <v>0</v>
      </c>
      <c r="M430" s="97">
        <f>SUMIF('XUẤT HÀNG'!D:D,A430,'XUẤT HÀNG'!H:H)</f>
        <v>0</v>
      </c>
      <c r="N430" s="94">
        <f t="shared" si="68"/>
        <v>0</v>
      </c>
      <c r="O430" s="106"/>
      <c r="P430" s="107"/>
      <c r="Q430" s="109">
        <f t="shared" si="69"/>
        <v>0</v>
      </c>
      <c r="R430" s="216"/>
      <c r="S430" s="86" t="str">
        <f t="shared" si="70"/>
        <v>NOT OK</v>
      </c>
    </row>
    <row r="431" spans="1:19" s="85" customFormat="1" ht="33.75" customHeight="1" hidden="1">
      <c r="A431" s="25" t="s">
        <v>4207</v>
      </c>
      <c r="B431" s="98" t="str">
        <f>IF($A431="","",VLOOKUP($A431,'MÃ HH'!$A$1:$C$2081,2,0))</f>
        <v>TÁO GALA CHELAN 138 - 20KG</v>
      </c>
      <c r="C431" s="98" t="e">
        <f>IF($A431="","",VLOOKUP($A431,'MÃ HH'!$A$1:$C$215,3,0))</f>
        <v>#N/A</v>
      </c>
      <c r="D431" s="94">
        <f>VLOOKUP(A431,'[1]TỔNG HỢP'!$A:$N,14,0)</f>
        <v>2</v>
      </c>
      <c r="E431" s="97">
        <f>SUMIF('NHẬP HÀNG'!$D:$D,A431,'NHẬP HÀNG'!$H:$H)</f>
        <v>0</v>
      </c>
      <c r="F431" s="97">
        <f>SUMIF('NHẬP HÀNG'!D:D,A431,'NHẬP HÀNG'!I:I)</f>
        <v>0</v>
      </c>
      <c r="G431" s="97">
        <f>SUMIF('NHẬP HÀNG'!D:D,A431,'NHẬP HÀNG'!J:J)</f>
        <v>0</v>
      </c>
      <c r="H431" s="97">
        <f>SUMIF('NHẬP HÀNG'!D:D,A431,'NHẬP HÀNG'!K:K)</f>
        <v>0</v>
      </c>
      <c r="I431" s="97">
        <f>SUMIF('NHẬP HÀNG'!D:D,A431,'NHẬP HÀNG'!M:M)</f>
        <v>0</v>
      </c>
      <c r="J431" s="97">
        <f>SUMIF('NHẬP HÀNG'!D:D,A431,'NHẬP HÀNG'!N:N)</f>
        <v>0</v>
      </c>
      <c r="K431" s="97">
        <f>SUMIF('NHẬP HÀNG'!D:D,A431,'NHẬP HÀNG'!L:L)</f>
        <v>0</v>
      </c>
      <c r="L431" s="97">
        <f>SUMIF('XUẤT HÀNG'!D:D,A431,'XUẤT HÀNG'!G:G)</f>
        <v>0</v>
      </c>
      <c r="M431" s="97">
        <f>SUMIF('XUẤT HÀNG'!D:D,A431,'XUẤT HÀNG'!H:H)</f>
        <v>0</v>
      </c>
      <c r="N431" s="94">
        <f t="shared" si="68"/>
        <v>2</v>
      </c>
      <c r="O431" s="106">
        <v>4</v>
      </c>
      <c r="P431" s="107"/>
      <c r="Q431" s="110">
        <f t="shared" si="69"/>
        <v>-2</v>
      </c>
      <c r="R431" s="205"/>
      <c r="S431" s="86" t="str">
        <f t="shared" si="70"/>
        <v>OK</v>
      </c>
    </row>
    <row r="432" spans="1:19" s="85" customFormat="1" ht="33.75" customHeight="1" hidden="1">
      <c r="A432" s="25" t="s">
        <v>4039</v>
      </c>
      <c r="B432" s="98" t="str">
        <f>IF($A432="","",VLOOKUP($A432,'MÃ HH'!$A$1:$C$2081,2,0))</f>
        <v>TÁO GALA MỸ GEE WHIZ 100-20KG</v>
      </c>
      <c r="C432" s="98" t="e">
        <f>IF($A432="","",VLOOKUP($A432,'MÃ HH'!$A$1:$C$215,3,0))</f>
        <v>#N/A</v>
      </c>
      <c r="D432" s="94">
        <f>VLOOKUP(A432,'[1]TỔNG HỢP'!$A:$N,14,0)</f>
        <v>2</v>
      </c>
      <c r="E432" s="97">
        <f>SUMIF('NHẬP HÀNG'!$D:$D,A432,'NHẬP HÀNG'!$H:$H)</f>
        <v>0</v>
      </c>
      <c r="F432" s="97">
        <f>SUMIF('NHẬP HÀNG'!D:D,A432,'NHẬP HÀNG'!I:I)</f>
        <v>0</v>
      </c>
      <c r="G432" s="97">
        <f>SUMIF('NHẬP HÀNG'!D:D,A432,'NHẬP HÀNG'!J:J)</f>
        <v>0</v>
      </c>
      <c r="H432" s="97">
        <f>SUMIF('NHẬP HÀNG'!D:D,A432,'NHẬP HÀNG'!K:K)</f>
        <v>0</v>
      </c>
      <c r="I432" s="97">
        <f>SUMIF('NHẬP HÀNG'!D:D,A432,'NHẬP HÀNG'!M:M)</f>
        <v>0</v>
      </c>
      <c r="J432" s="97">
        <f>SUMIF('NHẬP HÀNG'!D:D,A432,'NHẬP HÀNG'!N:N)</f>
        <v>0</v>
      </c>
      <c r="K432" s="97">
        <f>SUMIF('NHẬP HÀNG'!D:D,A432,'NHẬP HÀNG'!L:L)</f>
        <v>0</v>
      </c>
      <c r="L432" s="97">
        <f>SUMIF('XUẤT HÀNG'!D:D,A432,'XUẤT HÀNG'!G:G)</f>
        <v>0</v>
      </c>
      <c r="M432" s="97">
        <f>SUMIF('XUẤT HÀNG'!D:D,A432,'XUẤT HÀNG'!H:H)</f>
        <v>0</v>
      </c>
      <c r="N432" s="94">
        <f t="shared" si="68"/>
        <v>2</v>
      </c>
      <c r="O432" s="106"/>
      <c r="P432" s="107"/>
      <c r="Q432" s="110">
        <f t="shared" si="69"/>
        <v>2</v>
      </c>
      <c r="R432" s="205" t="s">
        <v>4828</v>
      </c>
      <c r="S432" s="86" t="str">
        <f t="shared" si="70"/>
        <v>OK</v>
      </c>
    </row>
    <row r="433" spans="1:19" s="85" customFormat="1" ht="33.75" customHeight="1" hidden="1">
      <c r="A433" s="25" t="s">
        <v>4089</v>
      </c>
      <c r="B433" s="98" t="str">
        <f>IF($A433="","",VLOOKUP($A433,'MÃ HH'!$A$1:$C$2081,2,0))</f>
        <v>TÁO GALA MỸ GEE WHIZ 113-20KG</v>
      </c>
      <c r="C433" s="98" t="e">
        <f>IF($A433="","",VLOOKUP($A433,'MÃ HH'!$A$1:$C$215,3,0))</f>
        <v>#N/A</v>
      </c>
      <c r="D433" s="94">
        <f>VLOOKUP(A433,'[1]TỔNG HỢP'!$A:$N,14,0)</f>
        <v>18</v>
      </c>
      <c r="E433" s="97">
        <f>SUMIF('NHẬP HÀNG'!$D:$D,A433,'NHẬP HÀNG'!$H:$H)</f>
        <v>0</v>
      </c>
      <c r="F433" s="97">
        <f>SUMIF('NHẬP HÀNG'!D:D,A433,'NHẬP HÀNG'!I:I)</f>
        <v>0</v>
      </c>
      <c r="G433" s="97">
        <f>SUMIF('NHẬP HÀNG'!D:D,A433,'NHẬP HÀNG'!J:J)</f>
        <v>0</v>
      </c>
      <c r="H433" s="97">
        <f>SUMIF('NHẬP HÀNG'!D:D,A433,'NHẬP HÀNG'!K:K)</f>
        <v>0</v>
      </c>
      <c r="I433" s="97">
        <f>SUMIF('NHẬP HÀNG'!D:D,A433,'NHẬP HÀNG'!M:M)</f>
        <v>0</v>
      </c>
      <c r="J433" s="97">
        <f>SUMIF('NHẬP HÀNG'!D:D,A433,'NHẬP HÀNG'!N:N)</f>
        <v>0</v>
      </c>
      <c r="K433" s="97">
        <f>SUMIF('NHẬP HÀNG'!D:D,A433,'NHẬP HÀNG'!L:L)</f>
        <v>0</v>
      </c>
      <c r="L433" s="97">
        <f>SUMIF('XUẤT HÀNG'!D:D,A433,'XUẤT HÀNG'!G:G)</f>
        <v>0</v>
      </c>
      <c r="M433" s="97">
        <f>SUMIF('XUẤT HÀNG'!D:D,A433,'XUẤT HÀNG'!H:H)</f>
        <v>0</v>
      </c>
      <c r="N433" s="94">
        <f t="shared" si="68"/>
        <v>18</v>
      </c>
      <c r="O433" s="106"/>
      <c r="P433" s="107"/>
      <c r="Q433" s="110">
        <f t="shared" si="69"/>
        <v>18</v>
      </c>
      <c r="R433" s="205"/>
      <c r="S433" s="86" t="str">
        <f t="shared" si="70"/>
        <v>OK</v>
      </c>
    </row>
    <row r="434" spans="1:19" s="85" customFormat="1" ht="33.6" customHeight="1" hidden="1">
      <c r="A434" s="25" t="s">
        <v>4091</v>
      </c>
      <c r="B434" s="98" t="str">
        <f>IF($A434="","",VLOOKUP($A434,'MÃ HH'!$A$1:$C$2081,2,0))</f>
        <v>TÁO GALA MỸ GEE WHIZ 125-20KG</v>
      </c>
      <c r="C434" s="98" t="e">
        <f>IF($A434="","",VLOOKUP($A434,'MÃ HH'!$A$1:$C$215,3,0))</f>
        <v>#N/A</v>
      </c>
      <c r="D434" s="94">
        <f>VLOOKUP(A434,'[1]TỔNG HỢP'!$A:$N,14,0)</f>
        <v>-11</v>
      </c>
      <c r="E434" s="97">
        <f>SUMIF('NHẬP HÀNG'!$D:$D,A434,'NHẬP HÀNG'!$H:$H)</f>
        <v>0</v>
      </c>
      <c r="F434" s="97">
        <f>SUMIF('NHẬP HÀNG'!D:D,A434,'NHẬP HÀNG'!I:I)</f>
        <v>0</v>
      </c>
      <c r="G434" s="97">
        <f>SUMIF('NHẬP HÀNG'!D:D,A434,'NHẬP HÀNG'!J:J)</f>
        <v>0</v>
      </c>
      <c r="H434" s="97">
        <f>SUMIF('NHẬP HÀNG'!D:D,A434,'NHẬP HÀNG'!K:K)</f>
        <v>0</v>
      </c>
      <c r="I434" s="97">
        <f>SUMIF('NHẬP HÀNG'!D:D,A434,'NHẬP HÀNG'!M:M)</f>
        <v>0</v>
      </c>
      <c r="J434" s="97">
        <f>SUMIF('NHẬP HÀNG'!D:D,A434,'NHẬP HÀNG'!N:N)</f>
        <v>0</v>
      </c>
      <c r="K434" s="97">
        <f>SUMIF('NHẬP HÀNG'!D:D,A434,'NHẬP HÀNG'!L:L)</f>
        <v>0</v>
      </c>
      <c r="L434" s="97">
        <f>SUMIF('XUẤT HÀNG'!D:D,A434,'XUẤT HÀNG'!G:G)</f>
        <v>0</v>
      </c>
      <c r="M434" s="97">
        <f>SUMIF('XUẤT HÀNG'!D:D,A434,'XUẤT HÀNG'!H:H)</f>
        <v>0</v>
      </c>
      <c r="N434" s="94">
        <f t="shared" si="68"/>
        <v>-11</v>
      </c>
      <c r="O434" s="106"/>
      <c r="P434" s="107"/>
      <c r="Q434" s="110">
        <f t="shared" si="69"/>
        <v>-11</v>
      </c>
      <c r="R434" s="205"/>
      <c r="S434" s="86" t="str">
        <f t="shared" si="70"/>
        <v>OK</v>
      </c>
    </row>
    <row r="435" spans="1:19" s="85" customFormat="1" ht="33.6" customHeight="1" hidden="1">
      <c r="A435" s="25" t="s">
        <v>4548</v>
      </c>
      <c r="B435" s="98" t="str">
        <f>IF($A435="","",VLOOKUP($A435,'MÃ HH'!$A$1:$C$2081,2,0))</f>
        <v>TÁO GALA MỸ GEE WHIZ LẪN SIZE-20KG</v>
      </c>
      <c r="C435" s="98"/>
      <c r="D435" s="94">
        <f>VLOOKUP(A435,'[1]TỔNG HỢP'!$A:$N,14,0)</f>
        <v>14</v>
      </c>
      <c r="E435" s="97">
        <f>SUMIF('NHẬP HÀNG'!$D:$D,A435,'NHẬP HÀNG'!$H:$H)</f>
        <v>0</v>
      </c>
      <c r="F435" s="97">
        <f>SUMIF('NHẬP HÀNG'!D:D,A435,'NHẬP HÀNG'!I:I)</f>
        <v>0</v>
      </c>
      <c r="G435" s="97">
        <f>SUMIF('NHẬP HÀNG'!D:D,A435,'NHẬP HÀNG'!J:J)</f>
        <v>0</v>
      </c>
      <c r="H435" s="97">
        <f>SUMIF('NHẬP HÀNG'!D:D,A435,'NHẬP HÀNG'!K:K)</f>
        <v>0</v>
      </c>
      <c r="I435" s="97">
        <f>SUMIF('NHẬP HÀNG'!D:D,A435,'NHẬP HÀNG'!M:M)</f>
        <v>0</v>
      </c>
      <c r="J435" s="97">
        <f>SUMIF('NHẬP HÀNG'!D:D,A435,'NHẬP HÀNG'!N:N)</f>
        <v>0</v>
      </c>
      <c r="K435" s="97">
        <f>SUMIF('NHẬP HÀNG'!D:D,A435,'NHẬP HÀNG'!L:L)</f>
        <v>0</v>
      </c>
      <c r="L435" s="97">
        <f>SUMIF('XUẤT HÀNG'!D:D,A435,'XUẤT HÀNG'!G:G)</f>
        <v>0</v>
      </c>
      <c r="M435" s="97">
        <f>SUMIF('XUẤT HÀNG'!D:D,A435,'XUẤT HÀNG'!H:H)</f>
        <v>0</v>
      </c>
      <c r="N435" s="94">
        <f t="shared" si="68"/>
        <v>14</v>
      </c>
      <c r="O435" s="106">
        <v>13</v>
      </c>
      <c r="P435" s="107"/>
      <c r="Q435" s="110">
        <f t="shared" si="69"/>
        <v>1</v>
      </c>
      <c r="R435" s="205"/>
      <c r="S435" s="86" t="str">
        <f t="shared" si="70"/>
        <v>OK</v>
      </c>
    </row>
    <row r="436" spans="1:19" s="85" customFormat="1" ht="34.9" customHeight="1" hidden="1">
      <c r="A436" s="25" t="s">
        <v>4317</v>
      </c>
      <c r="B436" s="98" t="str">
        <f>IF($A436="","",VLOOKUP($A436,'MÃ HH'!$A$1:$C$2081,2,0))</f>
        <v>TÁO XANH MỸ GEE WHIZ 100-18KG</v>
      </c>
      <c r="C436" s="98" t="e">
        <f>IF($A436="","",VLOOKUP($A436,'MÃ HH'!$A$1:$C$215,3,0))</f>
        <v>#N/A</v>
      </c>
      <c r="D436" s="94">
        <f>VLOOKUP(A436,'[1]TỔNG HỢP'!$A:$N,14,0)</f>
        <v>0</v>
      </c>
      <c r="E436" s="97">
        <f>SUMIF('NHẬP HÀNG'!$D:$D,A436,'NHẬP HÀNG'!$H:$H)</f>
        <v>0</v>
      </c>
      <c r="F436" s="97">
        <f>SUMIF('NHẬP HÀNG'!D:D,A436,'NHẬP HÀNG'!I:I)</f>
        <v>0</v>
      </c>
      <c r="G436" s="97">
        <f>SUMIF('NHẬP HÀNG'!D:D,A436,'NHẬP HÀNG'!J:J)</f>
        <v>0</v>
      </c>
      <c r="H436" s="97">
        <f>SUMIF('NHẬP HÀNG'!D:D,A436,'NHẬP HÀNG'!K:K)</f>
        <v>0</v>
      </c>
      <c r="I436" s="97">
        <f>SUMIF('NHẬP HÀNG'!D:D,A436,'NHẬP HÀNG'!M:M)</f>
        <v>0</v>
      </c>
      <c r="J436" s="97">
        <f>SUMIF('NHẬP HÀNG'!D:D,A436,'NHẬP HÀNG'!N:N)</f>
        <v>0</v>
      </c>
      <c r="K436" s="97">
        <f>SUMIF('NHẬP HÀNG'!D:D,A436,'NHẬP HÀNG'!L:L)</f>
        <v>0</v>
      </c>
      <c r="L436" s="97">
        <f>SUMIF('XUẤT HÀNG'!D:D,A436,'XUẤT HÀNG'!G:G)</f>
        <v>0</v>
      </c>
      <c r="M436" s="97">
        <f>SUMIF('XUẤT HÀNG'!D:D,A436,'XUẤT HÀNG'!H:H)</f>
        <v>0</v>
      </c>
      <c r="N436" s="94">
        <f t="shared" si="68"/>
        <v>0</v>
      </c>
      <c r="O436" s="106"/>
      <c r="P436" s="107"/>
      <c r="Q436" s="109">
        <f t="shared" si="69"/>
        <v>0</v>
      </c>
      <c r="R436" s="48"/>
      <c r="S436" s="86" t="str">
        <f t="shared" si="70"/>
        <v>NOT OK</v>
      </c>
    </row>
    <row r="437" spans="1:19" s="85" customFormat="1" ht="34.9" customHeight="1" hidden="1">
      <c r="A437" s="25" t="s">
        <v>4446</v>
      </c>
      <c r="B437" s="98" t="str">
        <f>IF($A437="","",VLOOKUP($A437,'MÃ HH'!$A$1:$C$2081,2,0))</f>
        <v>TÁO XANH MỸ GEE WHIZ 80-20KG</v>
      </c>
      <c r="C437" s="98" t="e">
        <f>IF($A437="","",VLOOKUP($A437,'MÃ HH'!$A$1:$C$215,3,0))</f>
        <v>#N/A</v>
      </c>
      <c r="D437" s="94">
        <f>VLOOKUP(A437,'[1]TỔNG HỢP'!$A:$N,14,0)</f>
        <v>2</v>
      </c>
      <c r="E437" s="97">
        <f>SUMIF('NHẬP HÀNG'!$D:$D,A437,'NHẬP HÀNG'!$H:$H)</f>
        <v>0</v>
      </c>
      <c r="F437" s="97">
        <f>SUMIF('NHẬP HÀNG'!D:D,A437,'NHẬP HÀNG'!I:I)</f>
        <v>0</v>
      </c>
      <c r="G437" s="97">
        <f>SUMIF('NHẬP HÀNG'!D:D,A437,'NHẬP HÀNG'!J:J)</f>
        <v>0</v>
      </c>
      <c r="H437" s="97">
        <f>SUMIF('NHẬP HÀNG'!D:D,A437,'NHẬP HÀNG'!K:K)</f>
        <v>0</v>
      </c>
      <c r="I437" s="97">
        <f>SUMIF('NHẬP HÀNG'!D:D,A437,'NHẬP HÀNG'!M:M)</f>
        <v>0</v>
      </c>
      <c r="J437" s="97">
        <f>SUMIF('NHẬP HÀNG'!D:D,A437,'NHẬP HÀNG'!N:N)</f>
        <v>0</v>
      </c>
      <c r="K437" s="97">
        <f>SUMIF('NHẬP HÀNG'!D:D,A437,'NHẬP HÀNG'!L:L)</f>
        <v>0</v>
      </c>
      <c r="L437" s="97">
        <f>SUMIF('XUẤT HÀNG'!D:D,A437,'XUẤT HÀNG'!G:G)</f>
        <v>0</v>
      </c>
      <c r="M437" s="97">
        <f>SUMIF('XUẤT HÀNG'!D:D,A437,'XUẤT HÀNG'!H:H)</f>
        <v>0</v>
      </c>
      <c r="N437" s="94">
        <f t="shared" si="68"/>
        <v>2</v>
      </c>
      <c r="O437" s="106"/>
      <c r="P437" s="107"/>
      <c r="Q437" s="110">
        <f t="shared" si="69"/>
        <v>2</v>
      </c>
      <c r="R437" s="205" t="s">
        <v>4829</v>
      </c>
      <c r="S437" s="86" t="str">
        <f t="shared" si="70"/>
        <v>OK</v>
      </c>
    </row>
    <row r="438" spans="1:19" s="85" customFormat="1" ht="34.9" customHeight="1" hidden="1">
      <c r="A438" s="25" t="s">
        <v>4500</v>
      </c>
      <c r="B438" s="98" t="str">
        <f>IF($A438="","",VLOOKUP($A438,'MÃ HH'!$A$1:$C$2081,2,0))</f>
        <v>TÁO XANH MỸ GEE WHIZ 88-20KG</v>
      </c>
      <c r="C438" s="98" t="e">
        <f>IF($A438="","",VLOOKUP($A438,'MÃ HH'!$A$1:$C$215,3,0))</f>
        <v>#N/A</v>
      </c>
      <c r="D438" s="94">
        <f>VLOOKUP(A438,'[1]TỔNG HỢP'!$A:$N,14,0)</f>
        <v>0</v>
      </c>
      <c r="E438" s="97">
        <f>SUMIF('NHẬP HÀNG'!$D:$D,A438,'NHẬP HÀNG'!$H:$H)</f>
        <v>0</v>
      </c>
      <c r="F438" s="97">
        <f>SUMIF('NHẬP HÀNG'!D:D,A438,'NHẬP HÀNG'!I:I)</f>
        <v>0</v>
      </c>
      <c r="G438" s="97">
        <f>SUMIF('NHẬP HÀNG'!D:D,A438,'NHẬP HÀNG'!J:J)</f>
        <v>0</v>
      </c>
      <c r="H438" s="97">
        <f>SUMIF('NHẬP HÀNG'!D:D,A438,'NHẬP HÀNG'!K:K)</f>
        <v>0</v>
      </c>
      <c r="I438" s="97">
        <f>SUMIF('NHẬP HÀNG'!D:D,A438,'NHẬP HÀNG'!M:M)</f>
        <v>0</v>
      </c>
      <c r="J438" s="97">
        <f>SUMIF('NHẬP HÀNG'!D:D,A438,'NHẬP HÀNG'!N:N)</f>
        <v>0</v>
      </c>
      <c r="K438" s="97">
        <f>SUMIF('NHẬP HÀNG'!D:D,A438,'NHẬP HÀNG'!L:L)</f>
        <v>0</v>
      </c>
      <c r="L438" s="97">
        <f>SUMIF('XUẤT HÀNG'!D:D,A438,'XUẤT HÀNG'!G:G)</f>
        <v>0</v>
      </c>
      <c r="M438" s="97">
        <f>SUMIF('XUẤT HÀNG'!D:D,A438,'XUẤT HÀNG'!H:H)</f>
        <v>0</v>
      </c>
      <c r="N438" s="94">
        <f t="shared" si="68"/>
        <v>0</v>
      </c>
      <c r="O438" s="106"/>
      <c r="P438" s="107"/>
      <c r="Q438" s="110">
        <f t="shared" si="69"/>
        <v>0</v>
      </c>
      <c r="R438" s="206"/>
      <c r="S438" s="86" t="str">
        <f t="shared" si="70"/>
        <v>NOT OK</v>
      </c>
    </row>
    <row r="439" spans="1:19" s="85" customFormat="1" ht="37.9" customHeight="1" hidden="1">
      <c r="A439" s="25" t="s">
        <v>4560</v>
      </c>
      <c r="B439" s="98" t="str">
        <f>IF($A439="","",VLOOKUP($A439,'MÃ HH'!$A$1:$C$2081,2,0))</f>
        <v>TÁO XANH MỸ GEE WHIZ 100-20KG</v>
      </c>
      <c r="C439" s="98" t="e">
        <f>IF($A439="","",VLOOKUP($A439,'MÃ HH'!$A$1:$C$215,3,0))</f>
        <v>#N/A</v>
      </c>
      <c r="D439" s="94">
        <f>VLOOKUP(A439,'[1]TỔNG HỢP'!$A:$N,14,0)</f>
        <v>3</v>
      </c>
      <c r="E439" s="97">
        <f>SUMIF('NHẬP HÀNG'!$D:$D,A439,'NHẬP HÀNG'!$H:$H)</f>
        <v>99</v>
      </c>
      <c r="F439" s="97">
        <f>SUMIF('NHẬP HÀNG'!D:D,A439,'NHẬP HÀNG'!I:I)</f>
        <v>0</v>
      </c>
      <c r="G439" s="97">
        <f>SUMIF('NHẬP HÀNG'!D:D,A439,'NHẬP HÀNG'!J:J)</f>
        <v>0</v>
      </c>
      <c r="H439" s="97">
        <f>SUMIF('NHẬP HÀNG'!D:D,A439,'NHẬP HÀNG'!K:K)</f>
        <v>0</v>
      </c>
      <c r="I439" s="97">
        <f>SUMIF('NHẬP HÀNG'!D:D,A439,'NHẬP HÀNG'!M:M)</f>
        <v>0</v>
      </c>
      <c r="J439" s="97">
        <f>SUMIF('NHẬP HÀNG'!D:D,A439,'NHẬP HÀNG'!N:N)</f>
        <v>0</v>
      </c>
      <c r="K439" s="97">
        <f>SUMIF('NHẬP HÀNG'!D:D,A439,'NHẬP HÀNG'!L:L)</f>
        <v>0</v>
      </c>
      <c r="L439" s="97">
        <f>SUMIF('XUẤT HÀNG'!D:D,A439,'XUẤT HÀNG'!G:G)</f>
        <v>87</v>
      </c>
      <c r="M439" s="97">
        <f>SUMIF('XUẤT HÀNG'!D:D,A439,'XUẤT HÀNG'!H:H)</f>
        <v>0</v>
      </c>
      <c r="N439" s="94">
        <f t="shared" si="68"/>
        <v>15</v>
      </c>
      <c r="O439" s="106">
        <f>13+5</f>
        <v>18</v>
      </c>
      <c r="P439" s="107"/>
      <c r="Q439" s="110">
        <f t="shared" si="69"/>
        <v>-3</v>
      </c>
      <c r="R439" s="205"/>
      <c r="S439" s="86" t="str">
        <f t="shared" si="70"/>
        <v>OK</v>
      </c>
    </row>
    <row r="440" spans="1:19" s="85" customFormat="1" ht="34.9" customHeight="1" hidden="1">
      <c r="A440" s="25" t="s">
        <v>4249</v>
      </c>
      <c r="B440" s="98" t="str">
        <f>IF($A440="","",VLOOKUP($A440,'MÃ HH'!$A$1:$C$2081,2,0))</f>
        <v>TÁO GALA CON CÒ 100 -20KG</v>
      </c>
      <c r="C440" s="98" t="e">
        <f>IF($A440="","",VLOOKUP($A440,'MÃ HH'!$A$1:$C$215,3,0))</f>
        <v>#N/A</v>
      </c>
      <c r="D440" s="94">
        <f>VLOOKUP(A440,'[1]TỔNG HỢP'!$A:$N,14,0)</f>
        <v>0</v>
      </c>
      <c r="E440" s="97">
        <f>SUMIF('NHẬP HÀNG'!$D:$D,A440,'NHẬP HÀNG'!$H:$H)</f>
        <v>0</v>
      </c>
      <c r="F440" s="97">
        <f>SUMIF('NHẬP HÀNG'!D:D,A440,'NHẬP HÀNG'!I:I)</f>
        <v>0</v>
      </c>
      <c r="G440" s="97">
        <f>SUMIF('NHẬP HÀNG'!D:D,A440,'NHẬP HÀNG'!J:J)</f>
        <v>0</v>
      </c>
      <c r="H440" s="97">
        <f>SUMIF('NHẬP HÀNG'!D:D,A440,'NHẬP HÀNG'!K:K)</f>
        <v>0</v>
      </c>
      <c r="I440" s="97">
        <f>SUMIF('NHẬP HÀNG'!D:D,A440,'NHẬP HÀNG'!M:M)</f>
        <v>0</v>
      </c>
      <c r="J440" s="97">
        <f>SUMIF('NHẬP HÀNG'!D:D,A440,'NHẬP HÀNG'!N:N)</f>
        <v>0</v>
      </c>
      <c r="K440" s="97">
        <f>SUMIF('NHẬP HÀNG'!D:D,A440,'NHẬP HÀNG'!L:L)</f>
        <v>0</v>
      </c>
      <c r="L440" s="97">
        <f>SUMIF('XUẤT HÀNG'!D:D,A440,'XUẤT HÀNG'!G:G)</f>
        <v>0</v>
      </c>
      <c r="M440" s="97">
        <f>SUMIF('XUẤT HÀNG'!D:D,A440,'XUẤT HÀNG'!H:H)</f>
        <v>0</v>
      </c>
      <c r="N440" s="94">
        <f t="shared" si="68"/>
        <v>0</v>
      </c>
      <c r="O440" s="106"/>
      <c r="P440" s="107"/>
      <c r="Q440" s="109">
        <f t="shared" si="69"/>
        <v>0</v>
      </c>
      <c r="R440" s="48"/>
      <c r="S440" s="86" t="str">
        <f t="shared" si="70"/>
        <v>NOT OK</v>
      </c>
    </row>
    <row r="441" spans="1:19" s="85" customFormat="1" ht="34.9" customHeight="1" hidden="1">
      <c r="A441" s="25" t="s">
        <v>4263</v>
      </c>
      <c r="B441" s="98" t="str">
        <f>IF($A441="","",VLOOKUP($A441,'MÃ HH'!$A$1:$C$2081,2,0))</f>
        <v>TÁO GALA CON CÒ 113 -20KG</v>
      </c>
      <c r="C441" s="98" t="e">
        <f>IF($A441="","",VLOOKUP($A441,'MÃ HH'!$A$1:$C$215,3,0))</f>
        <v>#N/A</v>
      </c>
      <c r="D441" s="94">
        <f>VLOOKUP(A441,'[1]TỔNG HỢP'!$A:$N,14,0)</f>
        <v>1</v>
      </c>
      <c r="E441" s="97">
        <f>SUMIF('NHẬP HÀNG'!$D:$D,A441,'NHẬP HÀNG'!$H:$H)</f>
        <v>0</v>
      </c>
      <c r="F441" s="97">
        <f>SUMIF('NHẬP HÀNG'!D:D,A441,'NHẬP HÀNG'!I:I)</f>
        <v>0</v>
      </c>
      <c r="G441" s="97">
        <f>SUMIF('NHẬP HÀNG'!D:D,A441,'NHẬP HÀNG'!J:J)</f>
        <v>0</v>
      </c>
      <c r="H441" s="97">
        <f>SUMIF('NHẬP HÀNG'!D:D,A441,'NHẬP HÀNG'!K:K)</f>
        <v>0</v>
      </c>
      <c r="I441" s="97">
        <f>SUMIF('NHẬP HÀNG'!D:D,A441,'NHẬP HÀNG'!M:M)</f>
        <v>0</v>
      </c>
      <c r="J441" s="97">
        <f>SUMIF('NHẬP HÀNG'!D:D,A441,'NHẬP HÀNG'!N:N)</f>
        <v>0</v>
      </c>
      <c r="K441" s="97">
        <f>SUMIF('NHẬP HÀNG'!D:D,A441,'NHẬP HÀNG'!L:L)</f>
        <v>0</v>
      </c>
      <c r="L441" s="97">
        <f>SUMIF('XUẤT HÀNG'!D:D,A441,'XUẤT HÀNG'!G:G)</f>
        <v>0</v>
      </c>
      <c r="M441" s="97">
        <f>SUMIF('XUẤT HÀNG'!D:D,A441,'XUẤT HÀNG'!H:H)</f>
        <v>0</v>
      </c>
      <c r="N441" s="94">
        <f t="shared" si="68"/>
        <v>1</v>
      </c>
      <c r="O441" s="106">
        <v>1</v>
      </c>
      <c r="P441" s="107"/>
      <c r="Q441" s="109">
        <f t="shared" si="69"/>
        <v>0</v>
      </c>
      <c r="R441" s="48" t="s">
        <v>4830</v>
      </c>
      <c r="S441" s="86" t="str">
        <f t="shared" si="70"/>
        <v>OK</v>
      </c>
    </row>
    <row r="442" spans="1:19" s="85" customFormat="1" ht="34.9" customHeight="1" hidden="1">
      <c r="A442" s="25" t="s">
        <v>4295</v>
      </c>
      <c r="B442" s="98" t="str">
        <f>IF($A442="","",VLOOKUP($A442,'MÃ HH'!$A$1:$C$2081,2,0))</f>
        <v>TÁO GALA CON CÒ 125 -20KG</v>
      </c>
      <c r="C442" s="98" t="e">
        <f>IF($A442="","",VLOOKUP($A442,'MÃ HH'!$A$1:$C$215,3,0))</f>
        <v>#N/A</v>
      </c>
      <c r="D442" s="94">
        <f>VLOOKUP(A442,'[1]TỔNG HỢP'!$A:$N,14,0)</f>
        <v>2</v>
      </c>
      <c r="E442" s="97">
        <f>SUMIF('NHẬP HÀNG'!$D:$D,A442,'NHẬP HÀNG'!$H:$H)</f>
        <v>0</v>
      </c>
      <c r="F442" s="97">
        <f>SUMIF('NHẬP HÀNG'!D:D,A442,'NHẬP HÀNG'!I:I)</f>
        <v>0</v>
      </c>
      <c r="G442" s="97">
        <f>SUMIF('NHẬP HÀNG'!D:D,A442,'NHẬP HÀNG'!J:J)</f>
        <v>0</v>
      </c>
      <c r="H442" s="97">
        <f>SUMIF('NHẬP HÀNG'!D:D,A442,'NHẬP HÀNG'!K:K)</f>
        <v>0</v>
      </c>
      <c r="I442" s="97">
        <f>SUMIF('NHẬP HÀNG'!D:D,A442,'NHẬP HÀNG'!M:M)</f>
        <v>0</v>
      </c>
      <c r="J442" s="97">
        <f>SUMIF('NHẬP HÀNG'!D:D,A442,'NHẬP HÀNG'!N:N)</f>
        <v>0</v>
      </c>
      <c r="K442" s="97">
        <f>SUMIF('NHẬP HÀNG'!D:D,A442,'NHẬP HÀNG'!L:L)</f>
        <v>0</v>
      </c>
      <c r="L442" s="97">
        <f>SUMIF('XUẤT HÀNG'!D:D,A442,'XUẤT HÀNG'!G:G)</f>
        <v>0</v>
      </c>
      <c r="M442" s="97">
        <f>SUMIF('XUẤT HÀNG'!D:D,A442,'XUẤT HÀNG'!H:H)</f>
        <v>0</v>
      </c>
      <c r="N442" s="94">
        <f t="shared" si="68"/>
        <v>2</v>
      </c>
      <c r="O442" s="106">
        <v>2</v>
      </c>
      <c r="P442" s="107"/>
      <c r="Q442" s="109">
        <f t="shared" si="69"/>
        <v>0</v>
      </c>
      <c r="R442" s="48"/>
      <c r="S442" s="86" t="str">
        <f t="shared" si="70"/>
        <v>OK</v>
      </c>
    </row>
    <row r="443" spans="1:19" s="85" customFormat="1" ht="34.9" customHeight="1" hidden="1">
      <c r="A443" s="25" t="s">
        <v>4580</v>
      </c>
      <c r="B443" s="98" t="str">
        <f>IF($A443="","",VLOOKUP($A443,'MÃ HH'!$A$1:$C$2081,2,0))</f>
        <v>TÁO GALA G&amp;G 125 - 18KG</v>
      </c>
      <c r="C443" s="98" t="e">
        <f>IF($A443="","",VLOOKUP($A443,'MÃ HH'!$A$1:$C$215,3,0))</f>
        <v>#N/A</v>
      </c>
      <c r="D443" s="94">
        <f>VLOOKUP(A443,'[1]TỔNG HỢP'!$A:$N,14,0)</f>
        <v>15</v>
      </c>
      <c r="E443" s="97">
        <f>SUMIF('NHẬP HÀNG'!$D:$D,A443,'NHẬP HÀNG'!$H:$H)</f>
        <v>0</v>
      </c>
      <c r="F443" s="97">
        <f>SUMIF('NHẬP HÀNG'!D:D,A443,'NHẬP HÀNG'!I:I)</f>
        <v>0</v>
      </c>
      <c r="G443" s="97">
        <f>SUMIF('NHẬP HÀNG'!D:D,A443,'NHẬP HÀNG'!J:J)</f>
        <v>0</v>
      </c>
      <c r="H443" s="97">
        <f>SUMIF('NHẬP HÀNG'!D:D,A443,'NHẬP HÀNG'!K:K)</f>
        <v>0</v>
      </c>
      <c r="I443" s="97">
        <f>SUMIF('NHẬP HÀNG'!D:D,A443,'NHẬP HÀNG'!M:M)</f>
        <v>0</v>
      </c>
      <c r="J443" s="97">
        <f>SUMIF('NHẬP HÀNG'!D:D,A443,'NHẬP HÀNG'!N:N)</f>
        <v>0</v>
      </c>
      <c r="K443" s="97">
        <f>SUMIF('NHẬP HÀNG'!D:D,A443,'NHẬP HÀNG'!L:L)</f>
        <v>0</v>
      </c>
      <c r="L443" s="97">
        <f>SUMIF('XUẤT HÀNG'!D:D,A443,'XUẤT HÀNG'!G:G)</f>
        <v>3</v>
      </c>
      <c r="M443" s="97">
        <f>SUMIF('XUẤT HÀNG'!D:D,A443,'XUẤT HÀNG'!H:H)</f>
        <v>0</v>
      </c>
      <c r="N443" s="94">
        <f t="shared" si="68"/>
        <v>12</v>
      </c>
      <c r="O443" s="106">
        <v>16</v>
      </c>
      <c r="P443" s="107"/>
      <c r="Q443" s="110">
        <f t="shared" si="69"/>
        <v>-4</v>
      </c>
      <c r="R443" s="205" t="s">
        <v>4831</v>
      </c>
      <c r="S443" s="86" t="str">
        <f t="shared" si="70"/>
        <v>OK</v>
      </c>
    </row>
    <row r="444" spans="1:19" s="85" customFormat="1" ht="34.9" customHeight="1" hidden="1">
      <c r="A444" s="25" t="s">
        <v>4582</v>
      </c>
      <c r="B444" s="98" t="str">
        <f>IF($A444="","",VLOOKUP($A444,'MÃ HH'!$A$1:$C$2081,2,0))</f>
        <v>TÁO GALA G&amp;G 138 - 18KG</v>
      </c>
      <c r="C444" s="98" t="e">
        <f>IF($A444="","",VLOOKUP($A444,'MÃ HH'!$A$1:$C$215,3,0))</f>
        <v>#N/A</v>
      </c>
      <c r="D444" s="94">
        <f>VLOOKUP(A444,'[1]TỔNG HỢP'!$A:$N,14,0)</f>
        <v>2</v>
      </c>
      <c r="E444" s="97">
        <f>SUMIF('NHẬP HÀNG'!$D:$D,A444,'NHẬP HÀNG'!$H:$H)</f>
        <v>0</v>
      </c>
      <c r="F444" s="97">
        <f>SUMIF('NHẬP HÀNG'!D:D,A444,'NHẬP HÀNG'!I:I)</f>
        <v>0</v>
      </c>
      <c r="G444" s="97">
        <f>SUMIF('NHẬP HÀNG'!D:D,A444,'NHẬP HÀNG'!J:J)</f>
        <v>0</v>
      </c>
      <c r="H444" s="97">
        <f>SUMIF('NHẬP HÀNG'!D:D,A444,'NHẬP HÀNG'!K:K)</f>
        <v>0</v>
      </c>
      <c r="I444" s="97">
        <f>SUMIF('NHẬP HÀNG'!D:D,A444,'NHẬP HÀNG'!M:M)</f>
        <v>0</v>
      </c>
      <c r="J444" s="97">
        <f>SUMIF('NHẬP HÀNG'!D:D,A444,'NHẬP HÀNG'!N:N)</f>
        <v>0</v>
      </c>
      <c r="K444" s="97">
        <f>SUMIF('NHẬP HÀNG'!D:D,A444,'NHẬP HÀNG'!L:L)</f>
        <v>0</v>
      </c>
      <c r="L444" s="97">
        <f>SUMIF('XUẤT HÀNG'!D:D,A444,'XUẤT HÀNG'!G:G)</f>
        <v>0</v>
      </c>
      <c r="M444" s="97">
        <f>SUMIF('XUẤT HÀNG'!D:D,A444,'XUẤT HÀNG'!H:H)</f>
        <v>0</v>
      </c>
      <c r="N444" s="94">
        <f t="shared" si="68"/>
        <v>2</v>
      </c>
      <c r="O444" s="106"/>
      <c r="P444" s="107"/>
      <c r="Q444" s="110">
        <f t="shared" si="69"/>
        <v>2</v>
      </c>
      <c r="R444" s="205"/>
      <c r="S444" s="86" t="str">
        <f t="shared" si="70"/>
        <v>OK</v>
      </c>
    </row>
    <row r="445" spans="1:19" s="85" customFormat="1" ht="34.9" customHeight="1" hidden="1">
      <c r="A445" s="25" t="s">
        <v>4568</v>
      </c>
      <c r="B445" s="98" t="str">
        <f>IF($A445="","",VLOOKUP($A445,'MÃ HH'!$A$1:$C$2081,2,0))</f>
        <v>TÁO GALA G&amp;G 113 - 18KG</v>
      </c>
      <c r="C445" s="98" t="e">
        <f>IF($A445="","",VLOOKUP($A445,'MÃ HH'!$A$1:$C$215,3,0))</f>
        <v>#N/A</v>
      </c>
      <c r="D445" s="94">
        <f>VLOOKUP(A445,'[1]TỔNG HỢP'!$A:$N,14,0)</f>
        <v>9</v>
      </c>
      <c r="E445" s="97">
        <f>SUMIF('NHẬP HÀNG'!$D:$D,A445,'NHẬP HÀNG'!$H:$H)</f>
        <v>0</v>
      </c>
      <c r="F445" s="97">
        <f>SUMIF('NHẬP HÀNG'!D:D,A445,'NHẬP HÀNG'!I:I)</f>
        <v>0</v>
      </c>
      <c r="G445" s="97">
        <f>SUMIF('NHẬP HÀNG'!D:D,A445,'NHẬP HÀNG'!J:J)</f>
        <v>0</v>
      </c>
      <c r="H445" s="97">
        <f>SUMIF('NHẬP HÀNG'!D:D,A445,'NHẬP HÀNG'!K:K)</f>
        <v>0</v>
      </c>
      <c r="I445" s="97">
        <f>SUMIF('NHẬP HÀNG'!D:D,A445,'NHẬP HÀNG'!M:M)</f>
        <v>0</v>
      </c>
      <c r="J445" s="97">
        <f>SUMIF('NHẬP HÀNG'!D:D,A445,'NHẬP HÀNG'!N:N)</f>
        <v>0</v>
      </c>
      <c r="K445" s="97">
        <f>SUMIF('NHẬP HÀNG'!D:D,A445,'NHẬP HÀNG'!L:L)</f>
        <v>0</v>
      </c>
      <c r="L445" s="97">
        <f>SUMIF('XUẤT HÀNG'!D:D,A445,'XUẤT HÀNG'!G:G)</f>
        <v>0</v>
      </c>
      <c r="M445" s="97">
        <f>SUMIF('XUẤT HÀNG'!D:D,A445,'XUẤT HÀNG'!H:H)</f>
        <v>0</v>
      </c>
      <c r="N445" s="94">
        <f t="shared" si="68"/>
        <v>9</v>
      </c>
      <c r="O445" s="106"/>
      <c r="P445" s="107"/>
      <c r="Q445" s="110">
        <f t="shared" si="69"/>
        <v>9</v>
      </c>
      <c r="R445" s="205"/>
      <c r="S445" s="86" t="str">
        <f t="shared" si="70"/>
        <v>OK</v>
      </c>
    </row>
    <row r="446" spans="1:19" s="85" customFormat="1" ht="34.9" customHeight="1" hidden="1">
      <c r="A446" s="25" t="s">
        <v>4570</v>
      </c>
      <c r="B446" s="98" t="str">
        <f>IF($A446="","",VLOOKUP($A446,'MÃ HH'!$A$1:$C$2081,2,0))</f>
        <v>TÁO GALA G&amp;G LẪN SIZE - 18KG</v>
      </c>
      <c r="C446" s="98" t="e">
        <f>IF($A446="","",VLOOKUP($A446,'MÃ HH'!$A$1:$C$215,3,0))</f>
        <v>#N/A</v>
      </c>
      <c r="D446" s="94">
        <f>VLOOKUP(A446,'[1]TỔNG HỢP'!$A:$N,14,0)</f>
        <v>15</v>
      </c>
      <c r="E446" s="97">
        <f>SUMIF('NHẬP HÀNG'!$D:$D,A446,'NHẬP HÀNG'!$H:$H)</f>
        <v>0</v>
      </c>
      <c r="F446" s="97">
        <f>SUMIF('NHẬP HÀNG'!D:D,A446,'NHẬP HÀNG'!I:I)</f>
        <v>0</v>
      </c>
      <c r="G446" s="97">
        <f>SUMIF('NHẬP HÀNG'!D:D,A446,'NHẬP HÀNG'!J:J)</f>
        <v>0</v>
      </c>
      <c r="H446" s="97">
        <f>SUMIF('NHẬP HÀNG'!D:D,A446,'NHẬP HÀNG'!K:K)</f>
        <v>0</v>
      </c>
      <c r="I446" s="97">
        <f>SUMIF('NHẬP HÀNG'!D:D,A446,'NHẬP HÀNG'!M:M)</f>
        <v>0</v>
      </c>
      <c r="J446" s="97">
        <f>SUMIF('NHẬP HÀNG'!D:D,A446,'NHẬP HÀNG'!N:N)</f>
        <v>0</v>
      </c>
      <c r="K446" s="97">
        <f>SUMIF('NHẬP HÀNG'!D:D,A446,'NHẬP HÀNG'!L:L)</f>
        <v>0</v>
      </c>
      <c r="L446" s="97">
        <f>SUMIF('XUẤT HÀNG'!D:D,A446,'XUẤT HÀNG'!G:G)</f>
        <v>0</v>
      </c>
      <c r="M446" s="97">
        <f>SUMIF('XUẤT HÀNG'!D:D,A446,'XUẤT HÀNG'!H:H)</f>
        <v>0</v>
      </c>
      <c r="N446" s="94">
        <f t="shared" si="68"/>
        <v>15</v>
      </c>
      <c r="O446" s="106">
        <v>18</v>
      </c>
      <c r="P446" s="107"/>
      <c r="Q446" s="110">
        <f t="shared" si="69"/>
        <v>-3</v>
      </c>
      <c r="R446" s="205"/>
      <c r="S446" s="86" t="str">
        <f t="shared" si="70"/>
        <v>OK</v>
      </c>
    </row>
    <row r="447" spans="1:19" s="85" customFormat="1" ht="34.9" customHeight="1" hidden="1">
      <c r="A447" s="39" t="s">
        <v>4400</v>
      </c>
      <c r="B447" s="98" t="str">
        <f>IF($A447="","",VLOOKUP($A447,'MÃ HH'!$A$1:$C$2081,2,0))</f>
        <v>TÁO 5 GÓC DELIGHT PREMIUM 100-18KG</v>
      </c>
      <c r="C447" s="98" t="e">
        <f>IF($A447="","",VLOOKUP($A447,'MÃ HH'!$A$1:$C$215,3,0))</f>
        <v>#N/A</v>
      </c>
      <c r="D447" s="94">
        <f>VLOOKUP(A447,'[1]TỔNG HỢP'!$A:$N,14,0)</f>
        <v>0</v>
      </c>
      <c r="E447" s="97">
        <f>SUMIF('NHẬP HÀNG'!$D:$D,A447,'NHẬP HÀNG'!$H:$H)</f>
        <v>0</v>
      </c>
      <c r="F447" s="97">
        <f>SUMIF('NHẬP HÀNG'!D:D,A447,'NHẬP HÀNG'!I:I)</f>
        <v>0</v>
      </c>
      <c r="G447" s="97">
        <f>SUMIF('NHẬP HÀNG'!D:D,A447,'NHẬP HÀNG'!J:J)</f>
        <v>0</v>
      </c>
      <c r="H447" s="97">
        <f>SUMIF('NHẬP HÀNG'!D:D,A447,'NHẬP HÀNG'!K:K)</f>
        <v>0</v>
      </c>
      <c r="I447" s="97">
        <f>SUMIF('NHẬP HÀNG'!D:D,A447,'NHẬP HÀNG'!M:M)</f>
        <v>0</v>
      </c>
      <c r="J447" s="97">
        <f>SUMIF('NHẬP HÀNG'!D:D,A447,'NHẬP HÀNG'!N:N)</f>
        <v>0</v>
      </c>
      <c r="K447" s="97">
        <f>SUMIF('NHẬP HÀNG'!D:D,A447,'NHẬP HÀNG'!L:L)</f>
        <v>0</v>
      </c>
      <c r="L447" s="97">
        <f>SUMIF('XUẤT HÀNG'!D:D,A447,'XUẤT HÀNG'!G:G)</f>
        <v>0</v>
      </c>
      <c r="M447" s="97">
        <f>SUMIF('XUẤT HÀNG'!D:D,A447,'XUẤT HÀNG'!H:H)</f>
        <v>0</v>
      </c>
      <c r="N447" s="94">
        <f t="shared" si="68"/>
        <v>0</v>
      </c>
      <c r="O447" s="106"/>
      <c r="P447" s="107"/>
      <c r="Q447" s="109">
        <f t="shared" si="69"/>
        <v>0</v>
      </c>
      <c r="R447" s="48"/>
      <c r="S447" s="86" t="str">
        <f t="shared" si="70"/>
        <v>NOT OK</v>
      </c>
    </row>
    <row r="448" spans="1:19" s="85" customFormat="1" ht="34.9" customHeight="1" hidden="1">
      <c r="A448" s="39" t="s">
        <v>4506</v>
      </c>
      <c r="B448" s="98" t="str">
        <f>IF($A448="","",VLOOKUP($A448,'MÃ HH'!$A$1:$C$2081,2,0))</f>
        <v>TÁO 5 GÓC DELIGHT PREMIUM 138-18KG</v>
      </c>
      <c r="C448" s="98"/>
      <c r="D448" s="94">
        <f>VLOOKUP(A448,'[1]TỔNG HỢP'!$A:$N,14,0)</f>
        <v>0</v>
      </c>
      <c r="E448" s="97">
        <f>SUMIF('NHẬP HÀNG'!$D:$D,A448,'NHẬP HÀNG'!$H:$H)</f>
        <v>0</v>
      </c>
      <c r="F448" s="97">
        <f>SUMIF('NHẬP HÀNG'!D:D,A448,'NHẬP HÀNG'!I:I)</f>
        <v>0</v>
      </c>
      <c r="G448" s="97">
        <f>SUMIF('NHẬP HÀNG'!D:D,A448,'NHẬP HÀNG'!J:J)</f>
        <v>0</v>
      </c>
      <c r="H448" s="97">
        <f>SUMIF('NHẬP HÀNG'!D:D,A448,'NHẬP HÀNG'!K:K)</f>
        <v>0</v>
      </c>
      <c r="I448" s="97">
        <f>SUMIF('NHẬP HÀNG'!D:D,A448,'NHẬP HÀNG'!M:M)</f>
        <v>0</v>
      </c>
      <c r="J448" s="97">
        <f>SUMIF('NHẬP HÀNG'!D:D,A448,'NHẬP HÀNG'!N:N)</f>
        <v>0</v>
      </c>
      <c r="K448" s="97">
        <f>SUMIF('NHẬP HÀNG'!D:D,A448,'NHẬP HÀNG'!L:L)</f>
        <v>0</v>
      </c>
      <c r="L448" s="97">
        <f>SUMIF('XUẤT HÀNG'!D:D,A448,'XUẤT HÀNG'!G:G)</f>
        <v>0</v>
      </c>
      <c r="M448" s="97">
        <f>SUMIF('XUẤT HÀNG'!D:D,A448,'XUẤT HÀNG'!H:H)</f>
        <v>0</v>
      </c>
      <c r="N448" s="94">
        <f t="shared" si="71" ref="N448:N459">D448+E448+F448+G448+H448+I448++J448-L448-M448+K448</f>
        <v>0</v>
      </c>
      <c r="O448" s="106"/>
      <c r="P448" s="107"/>
      <c r="Q448" s="109">
        <f t="shared" si="72" ref="Q448:Q459">+N448-O448-P448</f>
        <v>0</v>
      </c>
      <c r="R448" s="48"/>
      <c r="S448" s="86" t="str">
        <f t="shared" si="73" ref="S448:S500">IF(ABS(D448)+ABS(E448)+ABS(F448)+ABS(J448)+ABS(L448)+ABS(O448)+ABS(P448)+ABS(M448)+ABS(N448)+ABS(Q448)=0,"NOT OK","OK")</f>
        <v>NOT OK</v>
      </c>
    </row>
    <row r="449" spans="1:19" s="85" customFormat="1" ht="34.9" customHeight="1" hidden="1">
      <c r="A449" s="39" t="s">
        <v>4508</v>
      </c>
      <c r="B449" s="98" t="str">
        <f>IF($A449="","",VLOOKUP($A449,'MÃ HH'!$A$1:$C$2081,2,0))</f>
        <v>TÁO 5 GÓC DELIGHT PREMIUM 138A-113B-18KG</v>
      </c>
      <c r="C449" s="98"/>
      <c r="D449" s="94">
        <f>VLOOKUP(A449,'[1]TỔNG HỢP'!$A:$N,14,0)</f>
        <v>0</v>
      </c>
      <c r="E449" s="97">
        <f>SUMIF('NHẬP HÀNG'!$D:$D,A449,'NHẬP HÀNG'!$H:$H)</f>
        <v>0</v>
      </c>
      <c r="F449" s="97">
        <f>SUMIF('NHẬP HÀNG'!D:D,A449,'NHẬP HÀNG'!I:I)</f>
        <v>0</v>
      </c>
      <c r="G449" s="97">
        <f>SUMIF('NHẬP HÀNG'!D:D,A449,'NHẬP HÀNG'!J:J)</f>
        <v>0</v>
      </c>
      <c r="H449" s="97">
        <f>SUMIF('NHẬP HÀNG'!D:D,A449,'NHẬP HÀNG'!K:K)</f>
        <v>0</v>
      </c>
      <c r="I449" s="97">
        <f>SUMIF('NHẬP HÀNG'!D:D,A449,'NHẬP HÀNG'!M:M)</f>
        <v>0</v>
      </c>
      <c r="J449" s="97">
        <f>SUMIF('NHẬP HÀNG'!D:D,A449,'NHẬP HÀNG'!N:N)</f>
        <v>0</v>
      </c>
      <c r="K449" s="97">
        <f>SUMIF('NHẬP HÀNG'!D:D,A449,'NHẬP HÀNG'!L:L)</f>
        <v>0</v>
      </c>
      <c r="L449" s="97">
        <f>SUMIF('XUẤT HÀNG'!D:D,A449,'XUẤT HÀNG'!G:G)</f>
        <v>0</v>
      </c>
      <c r="M449" s="97">
        <f>SUMIF('XUẤT HÀNG'!D:D,A449,'XUẤT HÀNG'!H:H)</f>
        <v>0</v>
      </c>
      <c r="N449" s="94">
        <f t="shared" si="71"/>
        <v>0</v>
      </c>
      <c r="O449" s="106"/>
      <c r="P449" s="107"/>
      <c r="Q449" s="109">
        <f t="shared" si="72"/>
        <v>0</v>
      </c>
      <c r="R449" s="48"/>
      <c r="S449" s="86" t="str">
        <f t="shared" si="73"/>
        <v>NOT OK</v>
      </c>
    </row>
    <row r="450" spans="1:19" s="85" customFormat="1" ht="34.9" customHeight="1" hidden="1">
      <c r="A450" s="39" t="s">
        <v>4510</v>
      </c>
      <c r="B450" s="98" t="str">
        <f>IF($A450="","",VLOOKUP($A450,'MÃ HH'!$A$1:$C$2081,2,0))</f>
        <v>TÁO 5 GÓC DELIGHT LẪN SIZE</v>
      </c>
      <c r="C450" s="98"/>
      <c r="D450" s="94">
        <f>VLOOKUP(A450,'[1]TỔNG HỢP'!$A:$N,14,0)</f>
        <v>0</v>
      </c>
      <c r="E450" s="97">
        <f>SUMIF('NHẬP HÀNG'!$D:$D,A450,'NHẬP HÀNG'!$H:$H)</f>
        <v>0</v>
      </c>
      <c r="F450" s="97">
        <f>SUMIF('NHẬP HÀNG'!D:D,A450,'NHẬP HÀNG'!I:I)</f>
        <v>0</v>
      </c>
      <c r="G450" s="97">
        <f>SUMIF('NHẬP HÀNG'!D:D,A450,'NHẬP HÀNG'!J:J)</f>
        <v>0</v>
      </c>
      <c r="H450" s="97">
        <f>SUMIF('NHẬP HÀNG'!D:D,A450,'NHẬP HÀNG'!K:K)</f>
        <v>0</v>
      </c>
      <c r="I450" s="97">
        <f>SUMIF('NHẬP HÀNG'!D:D,A450,'NHẬP HÀNG'!M:M)</f>
        <v>0</v>
      </c>
      <c r="J450" s="97">
        <f>SUMIF('NHẬP HÀNG'!D:D,A450,'NHẬP HÀNG'!N:N)</f>
        <v>0</v>
      </c>
      <c r="K450" s="97">
        <f>SUMIF('NHẬP HÀNG'!D:D,A450,'NHẬP HÀNG'!L:L)</f>
        <v>0</v>
      </c>
      <c r="L450" s="97">
        <f>SUMIF('XUẤT HÀNG'!D:D,A450,'XUẤT HÀNG'!G:G)</f>
        <v>0</v>
      </c>
      <c r="M450" s="97">
        <f>SUMIF('XUẤT HÀNG'!D:D,A450,'XUẤT HÀNG'!H:H)</f>
        <v>0</v>
      </c>
      <c r="N450" s="94">
        <f t="shared" si="71"/>
        <v>0</v>
      </c>
      <c r="O450" s="106"/>
      <c r="P450" s="107"/>
      <c r="Q450" s="109">
        <f t="shared" si="72"/>
        <v>0</v>
      </c>
      <c r="R450" s="48"/>
      <c r="S450" s="86" t="str">
        <f t="shared" si="73"/>
        <v>NOT OK</v>
      </c>
    </row>
    <row r="451" spans="1:19" s="85" customFormat="1" ht="34.9" customHeight="1" hidden="1">
      <c r="A451" s="39" t="s">
        <v>4512</v>
      </c>
      <c r="B451" s="98" t="str">
        <f>IF($A451="","",VLOOKUP($A451,'MÃ HH'!$A$1:$C$2081,2,0))</f>
        <v>TÁO 5 GÓC DELIGHT PREMIUM 125A-138A-113A-125B - 18KG</v>
      </c>
      <c r="C451" s="98"/>
      <c r="D451" s="94">
        <f>VLOOKUP(A451,'[1]TỔNG HỢP'!$A:$N,14,0)</f>
        <v>0</v>
      </c>
      <c r="E451" s="97">
        <f>SUMIF('NHẬP HÀNG'!$D:$D,A451,'NHẬP HÀNG'!$H:$H)</f>
        <v>0</v>
      </c>
      <c r="F451" s="97">
        <f>SUMIF('NHẬP HÀNG'!D:D,A451,'NHẬP HÀNG'!I:I)</f>
        <v>0</v>
      </c>
      <c r="G451" s="97">
        <f>SUMIF('NHẬP HÀNG'!D:D,A451,'NHẬP HÀNG'!J:J)</f>
        <v>0</v>
      </c>
      <c r="H451" s="97">
        <f>SUMIF('NHẬP HÀNG'!D:D,A451,'NHẬP HÀNG'!K:K)</f>
        <v>0</v>
      </c>
      <c r="I451" s="97">
        <f>SUMIF('NHẬP HÀNG'!D:D,A451,'NHẬP HÀNG'!M:M)</f>
        <v>0</v>
      </c>
      <c r="J451" s="97">
        <f>SUMIF('NHẬP HÀNG'!D:D,A451,'NHẬP HÀNG'!N:N)</f>
        <v>0</v>
      </c>
      <c r="K451" s="97">
        <f>SUMIF('NHẬP HÀNG'!D:D,A451,'NHẬP HÀNG'!L:L)</f>
        <v>0</v>
      </c>
      <c r="L451" s="97">
        <f>SUMIF('XUẤT HÀNG'!D:D,A451,'XUẤT HÀNG'!G:G)</f>
        <v>0</v>
      </c>
      <c r="M451" s="97">
        <f>SUMIF('XUẤT HÀNG'!D:D,A451,'XUẤT HÀNG'!H:H)</f>
        <v>0</v>
      </c>
      <c r="N451" s="94">
        <f t="shared" si="71"/>
        <v>0</v>
      </c>
      <c r="O451" s="106"/>
      <c r="P451" s="107"/>
      <c r="Q451" s="109">
        <f t="shared" si="72"/>
        <v>0</v>
      </c>
      <c r="R451" s="48"/>
      <c r="S451" s="86" t="str">
        <f t="shared" si="73"/>
        <v>NOT OK</v>
      </c>
    </row>
    <row r="452" spans="1:19" s="85" customFormat="1" ht="34.9" customHeight="1" hidden="1">
      <c r="A452" s="39" t="s">
        <v>4484</v>
      </c>
      <c r="B452" s="98" t="str">
        <f>IF($A452="","",VLOOKUP($A452,'MÃ HH'!$A$1:$C$2081,2,0))</f>
        <v>TÁO 5 GÓC DELIGHT PREMIUM 138-20KG</v>
      </c>
      <c r="C452" s="98" t="e">
        <f>IF($A452="","",VLOOKUP($A452,'MÃ HH'!$A$1:$C$215,3,0))</f>
        <v>#N/A</v>
      </c>
      <c r="D452" s="94">
        <f>VLOOKUP(A452,'[1]TỔNG HỢP'!$A:$N,14,0)</f>
        <v>0</v>
      </c>
      <c r="E452" s="97">
        <f>SUMIF('NHẬP HÀNG'!$D:$D,A452,'NHẬP HÀNG'!$H:$H)</f>
        <v>0</v>
      </c>
      <c r="F452" s="97">
        <f>SUMIF('NHẬP HÀNG'!D:D,A452,'NHẬP HÀNG'!I:I)</f>
        <v>0</v>
      </c>
      <c r="G452" s="97">
        <f>SUMIF('NHẬP HÀNG'!D:D,A452,'NHẬP HÀNG'!J:J)</f>
        <v>0</v>
      </c>
      <c r="H452" s="97">
        <f>SUMIF('NHẬP HÀNG'!D:D,A452,'NHẬP HÀNG'!K:K)</f>
        <v>0</v>
      </c>
      <c r="I452" s="97">
        <f>SUMIF('NHẬP HÀNG'!D:D,A452,'NHẬP HÀNG'!M:M)</f>
        <v>0</v>
      </c>
      <c r="J452" s="97">
        <f>SUMIF('NHẬP HÀNG'!D:D,A452,'NHẬP HÀNG'!N:N)</f>
        <v>0</v>
      </c>
      <c r="K452" s="97">
        <f>SUMIF('NHẬP HÀNG'!D:D,A452,'NHẬP HÀNG'!L:L)</f>
        <v>0</v>
      </c>
      <c r="L452" s="97">
        <f>SUMIF('XUẤT HÀNG'!D:D,A452,'XUẤT HÀNG'!G:G)</f>
        <v>0</v>
      </c>
      <c r="M452" s="97">
        <f>SUMIF('XUẤT HÀNG'!D:D,A452,'XUẤT HÀNG'!H:H)</f>
        <v>0</v>
      </c>
      <c r="N452" s="94">
        <f t="shared" si="71"/>
        <v>0</v>
      </c>
      <c r="O452" s="106"/>
      <c r="P452" s="107"/>
      <c r="Q452" s="109">
        <f t="shared" si="72"/>
        <v>0</v>
      </c>
      <c r="R452" s="48"/>
      <c r="S452" s="86" t="str">
        <f t="shared" si="73"/>
        <v>NOT OK</v>
      </c>
    </row>
    <row r="453" spans="1:19" s="85" customFormat="1" ht="34.9" customHeight="1" hidden="1">
      <c r="A453" s="39" t="s">
        <v>4436</v>
      </c>
      <c r="B453" s="98" t="str">
        <f>IF($A453="","",VLOOKUP($A453,'MÃ HH'!$A$1:$C$2081,2,0))</f>
        <v>TÁO 5 GÓC DELIGHT PREMIUM 125-20KG</v>
      </c>
      <c r="C453" s="98" t="e">
        <f>IF($A453="","",VLOOKUP($A453,'MÃ HH'!$A$1:$C$215,3,0))</f>
        <v>#N/A</v>
      </c>
      <c r="D453" s="94">
        <f>VLOOKUP(A453,'[1]TỔNG HỢP'!$A:$N,14,0)</f>
        <v>0</v>
      </c>
      <c r="E453" s="97">
        <f>SUMIF('NHẬP HÀNG'!$D:$D,A453,'NHẬP HÀNG'!$H:$H)</f>
        <v>0</v>
      </c>
      <c r="F453" s="97">
        <f>SUMIF('NHẬP HÀNG'!D:D,A453,'NHẬP HÀNG'!I:I)</f>
        <v>0</v>
      </c>
      <c r="G453" s="97">
        <f>SUMIF('NHẬP HÀNG'!D:D,A453,'NHẬP HÀNG'!J:J)</f>
        <v>0</v>
      </c>
      <c r="H453" s="97">
        <f>SUMIF('NHẬP HÀNG'!D:D,A453,'NHẬP HÀNG'!K:K)</f>
        <v>0</v>
      </c>
      <c r="I453" s="97">
        <f>SUMIF('NHẬP HÀNG'!D:D,A453,'NHẬP HÀNG'!M:M)</f>
        <v>0</v>
      </c>
      <c r="J453" s="97">
        <f>SUMIF('NHẬP HÀNG'!D:D,A453,'NHẬP HÀNG'!N:N)</f>
        <v>0</v>
      </c>
      <c r="K453" s="97">
        <f>SUMIF('NHẬP HÀNG'!D:D,A453,'NHẬP HÀNG'!L:L)</f>
        <v>0</v>
      </c>
      <c r="L453" s="97">
        <f>SUMIF('XUẤT HÀNG'!D:D,A453,'XUẤT HÀNG'!G:G)</f>
        <v>0</v>
      </c>
      <c r="M453" s="97">
        <f>SUMIF('XUẤT HÀNG'!D:D,A453,'XUẤT HÀNG'!H:H)</f>
        <v>0</v>
      </c>
      <c r="N453" s="94">
        <f t="shared" si="71"/>
        <v>0</v>
      </c>
      <c r="O453" s="106"/>
      <c r="P453" s="107"/>
      <c r="Q453" s="109">
        <f t="shared" si="72"/>
        <v>0</v>
      </c>
      <c r="R453" s="218" t="s">
        <v>4746</v>
      </c>
      <c r="S453" s="86" t="str">
        <f t="shared" si="73"/>
        <v>NOT OK</v>
      </c>
    </row>
    <row r="454" spans="1:19" s="85" customFormat="1" ht="34.9" customHeight="1" hidden="1">
      <c r="A454" s="39" t="s">
        <v>4474</v>
      </c>
      <c r="B454" s="98" t="str">
        <f>IF($A454="","",VLOOKUP($A454,'MÃ HH'!$A$1:$C$2081,2,0))</f>
        <v>TÁO 5 GÓC DELIGHT PREMIUM 113-18KG</v>
      </c>
      <c r="C454" s="98" t="e">
        <f>IF($A454="","",VLOOKUP($A454,'MÃ HH'!$A$1:$C$215,3,0))</f>
        <v>#N/A</v>
      </c>
      <c r="D454" s="94">
        <f>VLOOKUP(A454,'[1]TỔNG HỢP'!$A:$N,14,0)</f>
        <v>0</v>
      </c>
      <c r="E454" s="97">
        <f>SUMIF('NHẬP HÀNG'!$D:$D,A454,'NHẬP HÀNG'!$H:$H)</f>
        <v>0</v>
      </c>
      <c r="F454" s="97">
        <f>SUMIF('NHẬP HÀNG'!D:D,A454,'NHẬP HÀNG'!I:I)</f>
        <v>0</v>
      </c>
      <c r="G454" s="97">
        <f>SUMIF('NHẬP HÀNG'!D:D,A454,'NHẬP HÀNG'!J:J)</f>
        <v>0</v>
      </c>
      <c r="H454" s="97">
        <f>SUMIF('NHẬP HÀNG'!D:D,A454,'NHẬP HÀNG'!K:K)</f>
        <v>0</v>
      </c>
      <c r="I454" s="97">
        <f>SUMIF('NHẬP HÀNG'!D:D,A454,'NHẬP HÀNG'!M:M)</f>
        <v>0</v>
      </c>
      <c r="J454" s="97">
        <f>SUMIF('NHẬP HÀNG'!D:D,A454,'NHẬP HÀNG'!N:N)</f>
        <v>0</v>
      </c>
      <c r="K454" s="97">
        <f>SUMIF('NHẬP HÀNG'!D:D,A454,'NHẬP HÀNG'!L:L)</f>
        <v>0</v>
      </c>
      <c r="L454" s="97">
        <f>SUMIF('XUẤT HÀNG'!D:D,A454,'XUẤT HÀNG'!G:G)</f>
        <v>0</v>
      </c>
      <c r="M454" s="97">
        <f>SUMIF('XUẤT HÀNG'!D:D,A454,'XUẤT HÀNG'!H:H)</f>
        <v>0</v>
      </c>
      <c r="N454" s="94">
        <f t="shared" si="71"/>
        <v>0</v>
      </c>
      <c r="O454" s="106"/>
      <c r="P454" s="107"/>
      <c r="Q454" s="109">
        <f t="shared" si="72"/>
        <v>0</v>
      </c>
      <c r="R454" s="218"/>
      <c r="S454" s="86" t="str">
        <f t="shared" si="73"/>
        <v>NOT OK</v>
      </c>
    </row>
    <row r="455" spans="1:19" s="85" customFormat="1" ht="34.9" customHeight="1" hidden="1">
      <c r="A455" s="131" t="s">
        <v>4398</v>
      </c>
      <c r="B455" s="98" t="str">
        <f>IF($A455="","",VLOOKUP($A455,'MÃ HH'!$A$1:$C$2081,2,0))</f>
        <v>TÁO GALA MỸ GRAND VIEW LẪN SIZE 2A-20KG</v>
      </c>
      <c r="C455" s="98" t="e">
        <f>IF($A455="","",VLOOKUP($A455,'MÃ HH'!$A$1:$C$215,3,0))</f>
        <v>#N/A</v>
      </c>
      <c r="D455" s="94">
        <f>VLOOKUP(A455,'[1]TỔNG HỢP'!$A:$N,14,0)</f>
        <v>0</v>
      </c>
      <c r="E455" s="97">
        <f>SUMIF('NHẬP HÀNG'!$D:$D,A455,'NHẬP HÀNG'!$H:$H)</f>
        <v>0</v>
      </c>
      <c r="F455" s="97">
        <f>SUMIF('NHẬP HÀNG'!D:D,A455,'NHẬP HÀNG'!I:I)</f>
        <v>0</v>
      </c>
      <c r="G455" s="97">
        <f>SUMIF('NHẬP HÀNG'!D:D,A455,'NHẬP HÀNG'!J:J)</f>
        <v>0</v>
      </c>
      <c r="H455" s="97">
        <f>SUMIF('NHẬP HÀNG'!D:D,A455,'NHẬP HÀNG'!K:K)</f>
        <v>0</v>
      </c>
      <c r="I455" s="97">
        <f>SUMIF('NHẬP HÀNG'!D:D,A455,'NHẬP HÀNG'!M:M)</f>
        <v>0</v>
      </c>
      <c r="J455" s="97">
        <f>SUMIF('NHẬP HÀNG'!D:D,A455,'NHẬP HÀNG'!N:N)</f>
        <v>0</v>
      </c>
      <c r="K455" s="97">
        <f>SUMIF('NHẬP HÀNG'!D:D,A455,'NHẬP HÀNG'!L:L)</f>
        <v>0</v>
      </c>
      <c r="L455" s="97">
        <f>SUMIF('XUẤT HÀNG'!D:D,A455,'XUẤT HÀNG'!G:G)</f>
        <v>0</v>
      </c>
      <c r="M455" s="97">
        <f>SUMIF('XUẤT HÀNG'!D:D,A455,'XUẤT HÀNG'!H:H)</f>
        <v>0</v>
      </c>
      <c r="N455" s="94">
        <f t="shared" si="71"/>
        <v>0</v>
      </c>
      <c r="O455" s="106"/>
      <c r="P455" s="107"/>
      <c r="Q455" s="109">
        <f t="shared" si="72"/>
        <v>0</v>
      </c>
      <c r="R455" s="48"/>
      <c r="S455" s="86" t="str">
        <f t="shared" si="73"/>
        <v>NOT OK</v>
      </c>
    </row>
    <row r="456" spans="1:19" s="85" customFormat="1" ht="34.9" customHeight="1" hidden="1">
      <c r="A456" s="39" t="s">
        <v>4402</v>
      </c>
      <c r="B456" s="98" t="str">
        <f>IF($A456="","",VLOOKUP($A456,'MÃ HH'!$A$1:$C$2081,2,0))</f>
        <v>TÁO GALA MỸ GRAND VIEW 2A100-3A100-2A138-20KG</v>
      </c>
      <c r="C456" s="98" t="e">
        <f>IF($A456="","",VLOOKUP($A456,'MÃ HH'!$A$1:$C$215,3,0))</f>
        <v>#N/A</v>
      </c>
      <c r="D456" s="94">
        <f>VLOOKUP(A456,'[1]TỔNG HỢP'!$A:$N,14,0)</f>
        <v>0</v>
      </c>
      <c r="E456" s="97">
        <f>SUMIF('NHẬP HÀNG'!$D:$D,A456,'NHẬP HÀNG'!$H:$H)</f>
        <v>0</v>
      </c>
      <c r="F456" s="97">
        <f>SUMIF('NHẬP HÀNG'!D:D,A456,'NHẬP HÀNG'!I:I)</f>
        <v>0</v>
      </c>
      <c r="G456" s="97">
        <f>SUMIF('NHẬP HÀNG'!D:D,A456,'NHẬP HÀNG'!J:J)</f>
        <v>0</v>
      </c>
      <c r="H456" s="97">
        <f>SUMIF('NHẬP HÀNG'!D:D,A456,'NHẬP HÀNG'!K:K)</f>
        <v>0</v>
      </c>
      <c r="I456" s="97">
        <f>SUMIF('NHẬP HÀNG'!D:D,A456,'NHẬP HÀNG'!M:M)</f>
        <v>0</v>
      </c>
      <c r="J456" s="97">
        <f>SUMIF('NHẬP HÀNG'!D:D,A456,'NHẬP HÀNG'!N:N)</f>
        <v>0</v>
      </c>
      <c r="K456" s="97">
        <f>SUMIF('NHẬP HÀNG'!D:D,A456,'NHẬP HÀNG'!L:L)</f>
        <v>0</v>
      </c>
      <c r="L456" s="97">
        <f>SUMIF('XUẤT HÀNG'!D:D,A456,'XUẤT HÀNG'!G:G)</f>
        <v>0</v>
      </c>
      <c r="M456" s="97">
        <f>SUMIF('XUẤT HÀNG'!D:D,A456,'XUẤT HÀNG'!H:H)</f>
        <v>0</v>
      </c>
      <c r="N456" s="94">
        <f t="shared" si="71"/>
        <v>0</v>
      </c>
      <c r="O456" s="106"/>
      <c r="P456" s="107"/>
      <c r="Q456" s="109">
        <f t="shared" si="72"/>
        <v>0</v>
      </c>
      <c r="R456" s="48"/>
      <c r="S456" s="86" t="str">
        <f t="shared" si="73"/>
        <v>NOT OK</v>
      </c>
    </row>
    <row r="457" spans="1:19" s="85" customFormat="1" ht="34.9" customHeight="1" hidden="1">
      <c r="A457" s="39" t="s">
        <v>4404</v>
      </c>
      <c r="B457" s="98" t="str">
        <f>IF($A457="","",VLOOKUP($A457,'MÃ HH'!$A$1:$C$2081,2,0))</f>
        <v>TÁO GALA MỸ GRAND VIEW 3A100-3A125-20KG</v>
      </c>
      <c r="C457" s="98" t="e">
        <f>IF($A457="","",VLOOKUP($A457,'MÃ HH'!$A$1:$C$215,3,0))</f>
        <v>#N/A</v>
      </c>
      <c r="D457" s="94">
        <f>VLOOKUP(A457,'[1]TỔNG HỢP'!$A:$N,14,0)</f>
        <v>0</v>
      </c>
      <c r="E457" s="97">
        <f>SUMIF('NHẬP HÀNG'!$D:$D,A457,'NHẬP HÀNG'!$H:$H)</f>
        <v>0</v>
      </c>
      <c r="F457" s="97">
        <f>SUMIF('NHẬP HÀNG'!D:D,A457,'NHẬP HÀNG'!I:I)</f>
        <v>0</v>
      </c>
      <c r="G457" s="97">
        <f>SUMIF('NHẬP HÀNG'!D:D,A457,'NHẬP HÀNG'!J:J)</f>
        <v>0</v>
      </c>
      <c r="H457" s="97">
        <f>SUMIF('NHẬP HÀNG'!D:D,A457,'NHẬP HÀNG'!K:K)</f>
        <v>0</v>
      </c>
      <c r="I457" s="97">
        <f>SUMIF('NHẬP HÀNG'!D:D,A457,'NHẬP HÀNG'!M:M)</f>
        <v>0</v>
      </c>
      <c r="J457" s="97">
        <f>SUMIF('NHẬP HÀNG'!D:D,A457,'NHẬP HÀNG'!N:N)</f>
        <v>0</v>
      </c>
      <c r="K457" s="97">
        <f>SUMIF('NHẬP HÀNG'!D:D,A457,'NHẬP HÀNG'!L:L)</f>
        <v>0</v>
      </c>
      <c r="L457" s="97">
        <f>SUMIF('XUẤT HÀNG'!D:D,A457,'XUẤT HÀNG'!G:G)</f>
        <v>0</v>
      </c>
      <c r="M457" s="97">
        <f>SUMIF('XUẤT HÀNG'!D:D,A457,'XUẤT HÀNG'!H:H)</f>
        <v>0</v>
      </c>
      <c r="N457" s="94">
        <f t="shared" si="71"/>
        <v>0</v>
      </c>
      <c r="O457" s="106"/>
      <c r="P457" s="107"/>
      <c r="Q457" s="109">
        <f t="shared" si="72"/>
        <v>0</v>
      </c>
      <c r="R457" s="48"/>
      <c r="S457" s="86" t="str">
        <f t="shared" si="73"/>
        <v>NOT OK</v>
      </c>
    </row>
    <row r="458" spans="1:19" s="85" customFormat="1" ht="34.9" customHeight="1" hidden="1">
      <c r="A458" s="39" t="s">
        <v>4406</v>
      </c>
      <c r="B458" s="98" t="str">
        <f>IF($A458="","",VLOOKUP($A458,'MÃ HH'!$A$1:$C$2081,2,0))</f>
        <v>TÁO GALA MỸ GRAND VIEW 2A113-3A113-20KG</v>
      </c>
      <c r="C458" s="98" t="e">
        <f>IF($A458="","",VLOOKUP($A458,'MÃ HH'!$A$1:$C$215,3,0))</f>
        <v>#N/A</v>
      </c>
      <c r="D458" s="94">
        <f>VLOOKUP(A458,'[1]TỔNG HỢP'!$A:$N,14,0)</f>
        <v>0</v>
      </c>
      <c r="E458" s="97">
        <f>SUMIF('NHẬP HÀNG'!$D:$D,A458,'NHẬP HÀNG'!$H:$H)</f>
        <v>0</v>
      </c>
      <c r="F458" s="97">
        <f>SUMIF('NHẬP HÀNG'!D:D,A458,'NHẬP HÀNG'!I:I)</f>
        <v>0</v>
      </c>
      <c r="G458" s="97">
        <f>SUMIF('NHẬP HÀNG'!D:D,A458,'NHẬP HÀNG'!J:J)</f>
        <v>0</v>
      </c>
      <c r="H458" s="97">
        <f>SUMIF('NHẬP HÀNG'!D:D,A458,'NHẬP HÀNG'!K:K)</f>
        <v>0</v>
      </c>
      <c r="I458" s="97">
        <f>SUMIF('NHẬP HÀNG'!D:D,A458,'NHẬP HÀNG'!M:M)</f>
        <v>0</v>
      </c>
      <c r="J458" s="97">
        <f>SUMIF('NHẬP HÀNG'!D:D,A458,'NHẬP HÀNG'!N:N)</f>
        <v>0</v>
      </c>
      <c r="K458" s="97">
        <f>SUMIF('NHẬP HÀNG'!D:D,A458,'NHẬP HÀNG'!L:L)</f>
        <v>0</v>
      </c>
      <c r="L458" s="97">
        <f>SUMIF('XUẤT HÀNG'!D:D,A458,'XUẤT HÀNG'!G:G)</f>
        <v>0</v>
      </c>
      <c r="M458" s="97">
        <f>SUMIF('XUẤT HÀNG'!D:D,A458,'XUẤT HÀNG'!H:H)</f>
        <v>0</v>
      </c>
      <c r="N458" s="94">
        <f t="shared" si="71"/>
        <v>0</v>
      </c>
      <c r="O458" s="106"/>
      <c r="P458" s="107"/>
      <c r="Q458" s="109">
        <f t="shared" si="72"/>
        <v>0</v>
      </c>
      <c r="R458" s="48"/>
      <c r="S458" s="86" t="str">
        <f t="shared" si="73"/>
        <v>NOT OK</v>
      </c>
    </row>
    <row r="459" spans="1:19" s="85" customFormat="1" ht="34.9" customHeight="1" hidden="1">
      <c r="A459" s="39" t="s">
        <v>4408</v>
      </c>
      <c r="B459" s="98" t="str">
        <f>IF($A459="","",VLOOKUP($A459,'MÃ HH'!$A$1:$C$2081,2,0))</f>
        <v>TÁO GALA MỸ GRAND VIEW 2A125-2A113-20KG</v>
      </c>
      <c r="C459" s="98" t="e">
        <f>IF($A459="","",VLOOKUP($A459,'MÃ HH'!$A$1:$C$215,3,0))</f>
        <v>#N/A</v>
      </c>
      <c r="D459" s="94">
        <f>VLOOKUP(A459,'[1]TỔNG HỢP'!$A:$N,14,0)</f>
        <v>0</v>
      </c>
      <c r="E459" s="97">
        <f>SUMIF('NHẬP HÀNG'!$D:$D,A459,'NHẬP HÀNG'!$H:$H)</f>
        <v>0</v>
      </c>
      <c r="F459" s="97">
        <f>SUMIF('NHẬP HÀNG'!D:D,A459,'NHẬP HÀNG'!I:I)</f>
        <v>0</v>
      </c>
      <c r="G459" s="97">
        <f>SUMIF('NHẬP HÀNG'!D:D,A459,'NHẬP HÀNG'!J:J)</f>
        <v>0</v>
      </c>
      <c r="H459" s="97">
        <f>SUMIF('NHẬP HÀNG'!D:D,A459,'NHẬP HÀNG'!K:K)</f>
        <v>0</v>
      </c>
      <c r="I459" s="97">
        <f>SUMIF('NHẬP HÀNG'!D:D,A459,'NHẬP HÀNG'!M:M)</f>
        <v>0</v>
      </c>
      <c r="J459" s="97">
        <f>SUMIF('NHẬP HÀNG'!D:D,A459,'NHẬP HÀNG'!N:N)</f>
        <v>0</v>
      </c>
      <c r="K459" s="97">
        <f>SUMIF('NHẬP HÀNG'!D:D,A459,'NHẬP HÀNG'!L:L)</f>
        <v>0</v>
      </c>
      <c r="L459" s="97">
        <f>SUMIF('XUẤT HÀNG'!D:D,A459,'XUẤT HÀNG'!G:G)</f>
        <v>0</v>
      </c>
      <c r="M459" s="97">
        <f>SUMIF('XUẤT HÀNG'!D:D,A459,'XUẤT HÀNG'!H:H)</f>
        <v>0</v>
      </c>
      <c r="N459" s="94">
        <f t="shared" si="71"/>
        <v>0</v>
      </c>
      <c r="O459" s="106"/>
      <c r="P459" s="107"/>
      <c r="Q459" s="109">
        <f t="shared" si="72"/>
        <v>0</v>
      </c>
      <c r="R459" s="48"/>
      <c r="S459" s="86" t="str">
        <f t="shared" si="73"/>
        <v>NOT OK</v>
      </c>
    </row>
    <row r="460" spans="1:19" s="85" customFormat="1" ht="34.9" customHeight="1" hidden="1">
      <c r="A460" s="39" t="s">
        <v>4516</v>
      </c>
      <c r="B460" s="98" t="str">
        <f>IF($A460="","",VLOOKUP($A460,'MÃ HH'!$A$1:$C$2081,2,0))</f>
        <v>TÁO GALA MỸ GRAND VIEW 2A 138-20KG</v>
      </c>
      <c r="C460" s="98" t="e">
        <f>IF($A460="","",VLOOKUP($A460,'MÃ HH'!$A$1:$C$215,3,0))</f>
        <v>#N/A</v>
      </c>
      <c r="D460" s="94">
        <f>VLOOKUP(A460,'[1]TỔNG HỢP'!$A:$N,14,0)</f>
        <v>0</v>
      </c>
      <c r="E460" s="97">
        <f>SUMIF('NHẬP HÀNG'!$D:$D,A460,'NHẬP HÀNG'!$H:$H)</f>
        <v>0</v>
      </c>
      <c r="F460" s="97">
        <f>SUMIF('NHẬP HÀNG'!D:D,A460,'NHẬP HÀNG'!I:I)</f>
        <v>0</v>
      </c>
      <c r="G460" s="97">
        <f>SUMIF('NHẬP HÀNG'!D:D,A460,'NHẬP HÀNG'!J:J)</f>
        <v>0</v>
      </c>
      <c r="H460" s="97">
        <f>SUMIF('NHẬP HÀNG'!D:D,A460,'NHẬP HÀNG'!K:K)</f>
        <v>0</v>
      </c>
      <c r="I460" s="97">
        <f>SUMIF('NHẬP HÀNG'!D:D,A460,'NHẬP HÀNG'!M:M)</f>
        <v>0</v>
      </c>
      <c r="J460" s="97">
        <f>SUMIF('NHẬP HÀNG'!D:D,A460,'NHẬP HÀNG'!N:N)</f>
        <v>0</v>
      </c>
      <c r="K460" s="97">
        <f>SUMIF('NHẬP HÀNG'!D:D,A460,'NHẬP HÀNG'!L:L)</f>
        <v>0</v>
      </c>
      <c r="L460" s="97">
        <f>SUMIF('XUẤT HÀNG'!D:D,A460,'XUẤT HÀNG'!G:G)</f>
        <v>0</v>
      </c>
      <c r="M460" s="97">
        <f>SUMIF('XUẤT HÀNG'!D:D,A460,'XUẤT HÀNG'!H:H)</f>
        <v>0</v>
      </c>
      <c r="N460" s="94">
        <f t="shared" si="74" ref="N460:N500">D460+E460+F460+G460+H460+I460++J460-L460-M460+K460</f>
        <v>0</v>
      </c>
      <c r="O460" s="106"/>
      <c r="P460" s="107"/>
      <c r="Q460" s="109">
        <f t="shared" si="75" ref="Q460:Q500">+N460-O460-P460</f>
        <v>0</v>
      </c>
      <c r="R460" s="48"/>
      <c r="S460" s="86" t="str">
        <f t="shared" si="73"/>
        <v>NOT OK</v>
      </c>
    </row>
    <row r="461" spans="1:19" s="85" customFormat="1" ht="34.9" customHeight="1" hidden="1">
      <c r="A461" s="39" t="s">
        <v>4410</v>
      </c>
      <c r="B461" s="98" t="str">
        <f>IF($A461="","",VLOOKUP($A461,'MÃ HH'!$A$1:$C$2081,2,0))</f>
        <v>TÁO GALA MỸ GRAND VIEW 3A 100-20KG</v>
      </c>
      <c r="C461" s="98" t="e">
        <f>IF($A461="","",VLOOKUP($A461,'MÃ HH'!$A$1:$C$215,3,0))</f>
        <v>#N/A</v>
      </c>
      <c r="D461" s="94">
        <f>VLOOKUP(A461,'[1]TỔNG HỢP'!$A:$N,14,0)</f>
        <v>0</v>
      </c>
      <c r="E461" s="97">
        <f>SUMIF('NHẬP HÀNG'!$D:$D,A461,'NHẬP HÀNG'!$H:$H)</f>
        <v>0</v>
      </c>
      <c r="F461" s="97">
        <f>SUMIF('NHẬP HÀNG'!D:D,A461,'NHẬP HÀNG'!I:I)</f>
        <v>0</v>
      </c>
      <c r="G461" s="97">
        <f>SUMIF('NHẬP HÀNG'!D:D,A461,'NHẬP HÀNG'!J:J)</f>
        <v>0</v>
      </c>
      <c r="H461" s="97">
        <f>SUMIF('NHẬP HÀNG'!D:D,A461,'NHẬP HÀNG'!K:K)</f>
        <v>0</v>
      </c>
      <c r="I461" s="97">
        <f>SUMIF('NHẬP HÀNG'!D:D,A461,'NHẬP HÀNG'!M:M)</f>
        <v>0</v>
      </c>
      <c r="J461" s="97">
        <f>SUMIF('NHẬP HÀNG'!D:D,A461,'NHẬP HÀNG'!N:N)</f>
        <v>0</v>
      </c>
      <c r="K461" s="97">
        <f>SUMIF('NHẬP HÀNG'!D:D,A461,'NHẬP HÀNG'!L:L)</f>
        <v>0</v>
      </c>
      <c r="L461" s="97">
        <f>SUMIF('XUẤT HÀNG'!D:D,A461,'XUẤT HÀNG'!G:G)</f>
        <v>0</v>
      </c>
      <c r="M461" s="97">
        <f>SUMIF('XUẤT HÀNG'!D:D,A461,'XUẤT HÀNG'!H:H)</f>
        <v>0</v>
      </c>
      <c r="N461" s="94">
        <f t="shared" si="74"/>
        <v>0</v>
      </c>
      <c r="O461" s="106"/>
      <c r="P461" s="107"/>
      <c r="Q461" s="109">
        <f t="shared" si="75"/>
        <v>0</v>
      </c>
      <c r="R461" s="48"/>
      <c r="S461" s="86" t="str">
        <f t="shared" si="73"/>
        <v>NOT OK</v>
      </c>
    </row>
    <row r="462" spans="1:19" s="85" customFormat="1" ht="34.9" customHeight="1" hidden="1">
      <c r="A462" s="39" t="s">
        <v>4420</v>
      </c>
      <c r="B462" s="98" t="str">
        <f>IF($A462="","",VLOOKUP($A462,'MÃ HH'!$A$1:$C$2081,2,0))</f>
        <v>TÁO GALA MỸ GRAND VIEW 3A 125-20KG</v>
      </c>
      <c r="C462" s="98" t="e">
        <f>IF($A462="","",VLOOKUP($A462,'MÃ HH'!$A$1:$C$215,3,0))</f>
        <v>#N/A</v>
      </c>
      <c r="D462" s="94">
        <f>VLOOKUP(A462,'[1]TỔNG HỢP'!$A:$N,14,0)</f>
        <v>0</v>
      </c>
      <c r="E462" s="97">
        <f>SUMIF('NHẬP HÀNG'!$D:$D,A462,'NHẬP HÀNG'!$H:$H)</f>
        <v>0</v>
      </c>
      <c r="F462" s="97">
        <f>SUMIF('NHẬP HÀNG'!D:D,A462,'NHẬP HÀNG'!I:I)</f>
        <v>0</v>
      </c>
      <c r="G462" s="97">
        <f>SUMIF('NHẬP HÀNG'!D:D,A462,'NHẬP HÀNG'!J:J)</f>
        <v>0</v>
      </c>
      <c r="H462" s="97">
        <f>SUMIF('NHẬP HÀNG'!D:D,A462,'NHẬP HÀNG'!K:K)</f>
        <v>0</v>
      </c>
      <c r="I462" s="97">
        <f>SUMIF('NHẬP HÀNG'!D:D,A462,'NHẬP HÀNG'!M:M)</f>
        <v>0</v>
      </c>
      <c r="J462" s="97">
        <f>SUMIF('NHẬP HÀNG'!D:D,A462,'NHẬP HÀNG'!N:N)</f>
        <v>0</v>
      </c>
      <c r="K462" s="97">
        <f>SUMIF('NHẬP HÀNG'!D:D,A462,'NHẬP HÀNG'!L:L)</f>
        <v>0</v>
      </c>
      <c r="L462" s="97">
        <f>SUMIF('XUẤT HÀNG'!D:D,A462,'XUẤT HÀNG'!G:G)</f>
        <v>0</v>
      </c>
      <c r="M462" s="97">
        <f>SUMIF('XUẤT HÀNG'!D:D,A462,'XUẤT HÀNG'!H:H)</f>
        <v>0</v>
      </c>
      <c r="N462" s="94">
        <f t="shared" si="74"/>
        <v>0</v>
      </c>
      <c r="O462" s="106"/>
      <c r="P462" s="107"/>
      <c r="Q462" s="109">
        <f t="shared" si="75"/>
        <v>0</v>
      </c>
      <c r="R462" s="48"/>
      <c r="S462" s="86" t="str">
        <f t="shared" si="73"/>
        <v>NOT OK</v>
      </c>
    </row>
    <row r="463" spans="1:19" s="85" customFormat="1" ht="34.9" customHeight="1" hidden="1">
      <c r="A463" s="39" t="s">
        <v>4412</v>
      </c>
      <c r="B463" s="98" t="str">
        <f>IF($A463="","",VLOOKUP($A463,'MÃ HH'!$A$1:$C$2081,2,0))</f>
        <v>TÁO GALA MỸ GRAND VIEW 3A 113-20KG</v>
      </c>
      <c r="C463" s="98" t="e">
        <f>IF($A463="","",VLOOKUP($A463,'MÃ HH'!$A$1:$C$215,3,0))</f>
        <v>#N/A</v>
      </c>
      <c r="D463" s="94">
        <f>VLOOKUP(A463,'[1]TỔNG HỢP'!$A:$N,14,0)</f>
        <v>2</v>
      </c>
      <c r="E463" s="97">
        <f>SUMIF('NHẬP HÀNG'!$D:$D,A463,'NHẬP HÀNG'!$H:$H)</f>
        <v>0</v>
      </c>
      <c r="F463" s="97">
        <f>SUMIF('NHẬP HÀNG'!D:D,A463,'NHẬP HÀNG'!I:I)</f>
        <v>0</v>
      </c>
      <c r="G463" s="97">
        <f>SUMIF('NHẬP HÀNG'!D:D,A463,'NHẬP HÀNG'!J:J)</f>
        <v>0</v>
      </c>
      <c r="H463" s="97">
        <f>SUMIF('NHẬP HÀNG'!D:D,A463,'NHẬP HÀNG'!K:K)</f>
        <v>0</v>
      </c>
      <c r="I463" s="97">
        <f>SUMIF('NHẬP HÀNG'!D:D,A463,'NHẬP HÀNG'!M:M)</f>
        <v>0</v>
      </c>
      <c r="J463" s="97">
        <f>SUMIF('NHẬP HÀNG'!D:D,A463,'NHẬP HÀNG'!N:N)</f>
        <v>0</v>
      </c>
      <c r="K463" s="97">
        <f>SUMIF('NHẬP HÀNG'!D:D,A463,'NHẬP HÀNG'!L:L)</f>
        <v>0</v>
      </c>
      <c r="L463" s="97">
        <f>SUMIF('XUẤT HÀNG'!D:D,A463,'XUẤT HÀNG'!G:G)</f>
        <v>0</v>
      </c>
      <c r="M463" s="97">
        <f>SUMIF('XUẤT HÀNG'!D:D,A463,'XUẤT HÀNG'!H:H)</f>
        <v>0</v>
      </c>
      <c r="N463" s="94">
        <f t="shared" si="74"/>
        <v>2</v>
      </c>
      <c r="O463" s="106">
        <v>2</v>
      </c>
      <c r="P463" s="107"/>
      <c r="Q463" s="109">
        <f t="shared" si="75"/>
        <v>0</v>
      </c>
      <c r="R463" s="211" t="s">
        <v>4832</v>
      </c>
      <c r="S463" s="86" t="str">
        <f t="shared" si="73"/>
        <v>OK</v>
      </c>
    </row>
    <row r="464" spans="1:19" s="85" customFormat="1" ht="34.9" customHeight="1" hidden="1">
      <c r="A464" s="25" t="s">
        <v>4418</v>
      </c>
      <c r="B464" s="98" t="str">
        <f>IF($A464="","",VLOOKUP($A464,'MÃ HH'!$A$1:$C$2081,2,0))</f>
        <v>TÁO GALA MỸ GRAND VIEW 2A 125-20KG</v>
      </c>
      <c r="C464" s="98" t="e">
        <f>IF($A464="","",VLOOKUP($A464,'MÃ HH'!$A$1:$C$215,3,0))</f>
        <v>#N/A</v>
      </c>
      <c r="D464" s="94">
        <f>VLOOKUP(A464,'[1]TỔNG HỢP'!$A:$N,14,0)</f>
        <v>3</v>
      </c>
      <c r="E464" s="97">
        <f>SUMIF('NHẬP HÀNG'!$D:$D,A464,'NHẬP HÀNG'!$H:$H)</f>
        <v>0</v>
      </c>
      <c r="F464" s="97">
        <f>SUMIF('NHẬP HÀNG'!D:D,A464,'NHẬP HÀNG'!I:I)</f>
        <v>0</v>
      </c>
      <c r="G464" s="97">
        <f>SUMIF('NHẬP HÀNG'!D:D,A464,'NHẬP HÀNG'!J:J)</f>
        <v>0</v>
      </c>
      <c r="H464" s="97">
        <f>SUMIF('NHẬP HÀNG'!D:D,A464,'NHẬP HÀNG'!K:K)</f>
        <v>0</v>
      </c>
      <c r="I464" s="97">
        <f>SUMIF('NHẬP HÀNG'!D:D,A464,'NHẬP HÀNG'!M:M)</f>
        <v>0</v>
      </c>
      <c r="J464" s="97">
        <f>SUMIF('NHẬP HÀNG'!D:D,A464,'NHẬP HÀNG'!N:N)</f>
        <v>0</v>
      </c>
      <c r="K464" s="97">
        <f>SUMIF('NHẬP HÀNG'!D:D,A464,'NHẬP HÀNG'!L:L)</f>
        <v>0</v>
      </c>
      <c r="L464" s="97">
        <f>SUMIF('XUẤT HÀNG'!D:D,A464,'XUẤT HÀNG'!G:G)</f>
        <v>0</v>
      </c>
      <c r="M464" s="97">
        <f>SUMIF('XUẤT HÀNG'!D:D,A464,'XUẤT HÀNG'!H:H)</f>
        <v>0</v>
      </c>
      <c r="N464" s="94">
        <f t="shared" si="74"/>
        <v>3</v>
      </c>
      <c r="O464" s="106">
        <v>3</v>
      </c>
      <c r="P464" s="107"/>
      <c r="Q464" s="109">
        <f t="shared" si="75"/>
        <v>0</v>
      </c>
      <c r="R464" s="212"/>
      <c r="S464" s="86" t="str">
        <f t="shared" si="73"/>
        <v>OK</v>
      </c>
    </row>
    <row r="465" spans="1:19" s="85" customFormat="1" ht="34.9" customHeight="1" hidden="1">
      <c r="A465" s="39" t="s">
        <v>4452</v>
      </c>
      <c r="B465" s="98" t="str">
        <f>IF($A465="","",VLOOKUP($A465,'MÃ HH'!$A$1:$C$2081,2,0))</f>
        <v>TÁO GALA MỸ GRAND VIEW 3A 138-20KG</v>
      </c>
      <c r="C465" s="98" t="e">
        <f>IF($A465="","",VLOOKUP($A465,'MÃ HH'!$A$1:$C$215,3,0))</f>
        <v>#N/A</v>
      </c>
      <c r="D465" s="94">
        <f>VLOOKUP(A465,'[1]TỔNG HỢP'!$A:$N,14,0)</f>
        <v>4</v>
      </c>
      <c r="E465" s="97">
        <f>SUMIF('NHẬP HÀNG'!$D:$D,A465,'NHẬP HÀNG'!$H:$H)</f>
        <v>0</v>
      </c>
      <c r="F465" s="97">
        <f>SUMIF('NHẬP HÀNG'!D:D,A465,'NHẬP HÀNG'!I:I)</f>
        <v>0</v>
      </c>
      <c r="G465" s="97">
        <f>SUMIF('NHẬP HÀNG'!D:D,A465,'NHẬP HÀNG'!J:J)</f>
        <v>0</v>
      </c>
      <c r="H465" s="97">
        <f>SUMIF('NHẬP HÀNG'!D:D,A465,'NHẬP HÀNG'!K:K)</f>
        <v>0</v>
      </c>
      <c r="I465" s="97">
        <f>SUMIF('NHẬP HÀNG'!D:D,A465,'NHẬP HÀNG'!M:M)</f>
        <v>0</v>
      </c>
      <c r="J465" s="97">
        <f>SUMIF('NHẬP HÀNG'!D:D,A465,'NHẬP HÀNG'!N:N)</f>
        <v>0</v>
      </c>
      <c r="K465" s="97">
        <f>SUMIF('NHẬP HÀNG'!D:D,A465,'NHẬP HÀNG'!L:L)</f>
        <v>0</v>
      </c>
      <c r="L465" s="97">
        <f>SUMIF('XUẤT HÀNG'!D:D,A465,'XUẤT HÀNG'!G:G)</f>
        <v>0</v>
      </c>
      <c r="M465" s="97">
        <f>SUMIF('XUẤT HÀNG'!D:D,A465,'XUẤT HÀNG'!H:H)</f>
        <v>0</v>
      </c>
      <c r="N465" s="94">
        <f t="shared" si="74"/>
        <v>4</v>
      </c>
      <c r="O465" s="106">
        <v>4</v>
      </c>
      <c r="P465" s="107"/>
      <c r="Q465" s="109">
        <f t="shared" si="75"/>
        <v>0</v>
      </c>
      <c r="R465" s="48"/>
      <c r="S465" s="86" t="str">
        <f t="shared" si="73"/>
        <v>OK</v>
      </c>
    </row>
    <row r="466" spans="1:19" s="85" customFormat="1" ht="34.9" customHeight="1" hidden="1">
      <c r="A466" s="39" t="s">
        <v>4454</v>
      </c>
      <c r="B466" s="98" t="str">
        <f>IF($A466="","",VLOOKUP($A466,'MÃ HH'!$A$1:$C$2081,2,0))</f>
        <v>TÁO GALA MỸ GRAND VIEW 2A113-2A138-3A125-20KG</v>
      </c>
      <c r="C466" s="98" t="e">
        <f>IF($A466="","",VLOOKUP($A466,'MÃ HH'!$A$1:$C$215,3,0))</f>
        <v>#N/A</v>
      </c>
      <c r="D466" s="94">
        <f>VLOOKUP(A466,'[1]TỔNG HỢP'!$A:$N,14,0)</f>
        <v>0</v>
      </c>
      <c r="E466" s="97">
        <f>SUMIF('NHẬP HÀNG'!$D:$D,A466,'NHẬP HÀNG'!$H:$H)</f>
        <v>0</v>
      </c>
      <c r="F466" s="97">
        <f>SUMIF('NHẬP HÀNG'!D:D,A466,'NHẬP HÀNG'!I:I)</f>
        <v>0</v>
      </c>
      <c r="G466" s="97">
        <f>SUMIF('NHẬP HÀNG'!D:D,A466,'NHẬP HÀNG'!J:J)</f>
        <v>0</v>
      </c>
      <c r="H466" s="97">
        <f>SUMIF('NHẬP HÀNG'!D:D,A466,'NHẬP HÀNG'!K:K)</f>
        <v>0</v>
      </c>
      <c r="I466" s="97">
        <f>SUMIF('NHẬP HÀNG'!D:D,A466,'NHẬP HÀNG'!M:M)</f>
        <v>0</v>
      </c>
      <c r="J466" s="97">
        <f>SUMIF('NHẬP HÀNG'!D:D,A466,'NHẬP HÀNG'!N:N)</f>
        <v>0</v>
      </c>
      <c r="K466" s="97">
        <f>SUMIF('NHẬP HÀNG'!D:D,A466,'NHẬP HÀNG'!L:L)</f>
        <v>0</v>
      </c>
      <c r="L466" s="97">
        <f>SUMIF('XUẤT HÀNG'!D:D,A466,'XUẤT HÀNG'!G:G)</f>
        <v>0</v>
      </c>
      <c r="M466" s="97">
        <f>SUMIF('XUẤT HÀNG'!D:D,A466,'XUẤT HÀNG'!H:H)</f>
        <v>0</v>
      </c>
      <c r="N466" s="94">
        <f t="shared" si="74"/>
        <v>0</v>
      </c>
      <c r="O466" s="106"/>
      <c r="P466" s="107"/>
      <c r="Q466" s="109">
        <f t="shared" si="75"/>
        <v>0</v>
      </c>
      <c r="R466" s="48"/>
      <c r="S466" s="86" t="str">
        <f t="shared" si="73"/>
        <v>NOT OK</v>
      </c>
    </row>
    <row r="467" spans="1:19" s="85" customFormat="1" ht="34.9" customHeight="1" hidden="1">
      <c r="A467" s="39" t="s">
        <v>4456</v>
      </c>
      <c r="B467" s="98" t="str">
        <f>IF($A467="","",VLOOKUP($A467,'MÃ HH'!$A$1:$C$2081,2,0))</f>
        <v>TÁO GALA MỸ GRAND VIEW 2A125-2A113-2A138-20KG</v>
      </c>
      <c r="C467" s="98" t="e">
        <f>IF($A467="","",VLOOKUP($A467,'MÃ HH'!$A$1:$C$215,3,0))</f>
        <v>#N/A</v>
      </c>
      <c r="D467" s="94">
        <f>VLOOKUP(A467,'[1]TỔNG HỢP'!$A:$N,14,0)</f>
        <v>0</v>
      </c>
      <c r="E467" s="97">
        <f>SUMIF('NHẬP HÀNG'!$D:$D,A467,'NHẬP HÀNG'!$H:$H)</f>
        <v>0</v>
      </c>
      <c r="F467" s="97">
        <f>SUMIF('NHẬP HÀNG'!D:D,A467,'NHẬP HÀNG'!I:I)</f>
        <v>0</v>
      </c>
      <c r="G467" s="97">
        <f>SUMIF('NHẬP HÀNG'!D:D,A467,'NHẬP HÀNG'!J:J)</f>
        <v>0</v>
      </c>
      <c r="H467" s="97">
        <f>SUMIF('NHẬP HÀNG'!D:D,A467,'NHẬP HÀNG'!K:K)</f>
        <v>0</v>
      </c>
      <c r="I467" s="97">
        <f>SUMIF('NHẬP HÀNG'!D:D,A467,'NHẬP HÀNG'!M:M)</f>
        <v>0</v>
      </c>
      <c r="J467" s="97">
        <f>SUMIF('NHẬP HÀNG'!D:D,A467,'NHẬP HÀNG'!N:N)</f>
        <v>0</v>
      </c>
      <c r="K467" s="97">
        <f>SUMIF('NHẬP HÀNG'!D:D,A467,'NHẬP HÀNG'!L:L)</f>
        <v>0</v>
      </c>
      <c r="L467" s="97">
        <f>SUMIF('XUẤT HÀNG'!D:D,A467,'XUẤT HÀNG'!G:G)</f>
        <v>0</v>
      </c>
      <c r="M467" s="97">
        <f>SUMIF('XUẤT HÀNG'!D:D,A467,'XUẤT HÀNG'!H:H)</f>
        <v>0</v>
      </c>
      <c r="N467" s="94">
        <f t="shared" si="74"/>
        <v>0</v>
      </c>
      <c r="O467" s="106"/>
      <c r="P467" s="107"/>
      <c r="Q467" s="109">
        <f t="shared" si="75"/>
        <v>0</v>
      </c>
      <c r="R467" s="48"/>
      <c r="S467" s="86" t="str">
        <f t="shared" si="73"/>
        <v>NOT OK</v>
      </c>
    </row>
    <row r="468" spans="1:19" s="85" customFormat="1" ht="38.1" customHeight="1" hidden="1">
      <c r="A468" s="39" t="s">
        <v>4422</v>
      </c>
      <c r="B468" s="98" t="str">
        <f>IF($A468="","",VLOOKUP($A468,'MÃ HH'!$A$1:$C$2081,2,0))</f>
        <v>TÁO GALA MỸ GRAND VIEW 2A 100-20KG</v>
      </c>
      <c r="C468" s="98" t="e">
        <f>IF($A468="","",VLOOKUP($A468,'MÃ HH'!$A$1:$C$215,3,0))</f>
        <v>#N/A</v>
      </c>
      <c r="D468" s="94">
        <f>VLOOKUP(A468,'[1]TỔNG HỢP'!$A:$N,14,0)</f>
        <v>0</v>
      </c>
      <c r="E468" s="97">
        <f>SUMIF('NHẬP HÀNG'!$D:$D,A468,'NHẬP HÀNG'!$H:$H)</f>
        <v>0</v>
      </c>
      <c r="F468" s="97">
        <f>SUMIF('NHẬP HÀNG'!D:D,A468,'NHẬP HÀNG'!I:I)</f>
        <v>0</v>
      </c>
      <c r="G468" s="97">
        <f>SUMIF('NHẬP HÀNG'!D:D,A468,'NHẬP HÀNG'!J:J)</f>
        <v>0</v>
      </c>
      <c r="H468" s="97">
        <f>SUMIF('NHẬP HÀNG'!D:D,A468,'NHẬP HÀNG'!K:K)</f>
        <v>0</v>
      </c>
      <c r="I468" s="97">
        <f>SUMIF('NHẬP HÀNG'!D:D,A468,'NHẬP HÀNG'!M:M)</f>
        <v>0</v>
      </c>
      <c r="J468" s="97">
        <f>SUMIF('NHẬP HÀNG'!D:D,A468,'NHẬP HÀNG'!N:N)</f>
        <v>0</v>
      </c>
      <c r="K468" s="97">
        <f>SUMIF('NHẬP HÀNG'!D:D,A468,'NHẬP HÀNG'!L:L)</f>
        <v>0</v>
      </c>
      <c r="L468" s="97">
        <f>SUMIF('XUẤT HÀNG'!D:D,A468,'XUẤT HÀNG'!G:G)</f>
        <v>0</v>
      </c>
      <c r="M468" s="97">
        <f>SUMIF('XUẤT HÀNG'!D:D,A468,'XUẤT HÀNG'!H:H)</f>
        <v>0</v>
      </c>
      <c r="N468" s="94">
        <f t="shared" si="74"/>
        <v>0</v>
      </c>
      <c r="O468" s="106"/>
      <c r="P468" s="107"/>
      <c r="Q468" s="109">
        <f t="shared" si="75"/>
        <v>0</v>
      </c>
      <c r="R468" s="48"/>
      <c r="S468" s="86" t="str">
        <f t="shared" si="73"/>
        <v>NOT OK</v>
      </c>
    </row>
    <row r="469" spans="1:19" s="85" customFormat="1" ht="32.1" customHeight="1" hidden="1">
      <c r="A469" s="131" t="s">
        <v>4414</v>
      </c>
      <c r="B469" s="98" t="str">
        <f>IF($A469="","",VLOOKUP($A469,'MÃ HH'!$A$1:$C$2081,2,0))</f>
        <v>TÁO GALA MỸ GRAND VIEW 2A 113-20KG</v>
      </c>
      <c r="C469" s="98" t="e">
        <f>IF($A469="","",VLOOKUP($A469,'MÃ HH'!$A$1:$C$215,3,0))</f>
        <v>#N/A</v>
      </c>
      <c r="D469" s="94">
        <f>VLOOKUP(A469,'[1]TỔNG HỢP'!$A:$N,14,0)</f>
        <v>0</v>
      </c>
      <c r="E469" s="97">
        <f>SUMIF('NHẬP HÀNG'!$D:$D,A469,'NHẬP HÀNG'!$H:$H)</f>
        <v>0</v>
      </c>
      <c r="F469" s="97">
        <f>SUMIF('NHẬP HÀNG'!D:D,A469,'NHẬP HÀNG'!I:I)</f>
        <v>0</v>
      </c>
      <c r="G469" s="97">
        <f>SUMIF('NHẬP HÀNG'!D:D,A469,'NHẬP HÀNG'!J:J)</f>
        <v>0</v>
      </c>
      <c r="H469" s="97">
        <f>SUMIF('NHẬP HÀNG'!D:D,A469,'NHẬP HÀNG'!K:K)</f>
        <v>0</v>
      </c>
      <c r="I469" s="97">
        <f>SUMIF('NHẬP HÀNG'!D:D,A469,'NHẬP HÀNG'!M:M)</f>
        <v>0</v>
      </c>
      <c r="J469" s="97">
        <f>SUMIF('NHẬP HÀNG'!D:D,A469,'NHẬP HÀNG'!N:N)</f>
        <v>0</v>
      </c>
      <c r="K469" s="97">
        <f>SUMIF('NHẬP HÀNG'!D:D,A469,'NHẬP HÀNG'!L:L)</f>
        <v>0</v>
      </c>
      <c r="L469" s="97">
        <f>SUMIF('XUẤT HÀNG'!D:D,A469,'XUẤT HÀNG'!G:G)</f>
        <v>0</v>
      </c>
      <c r="M469" s="97">
        <f>SUMIF('XUẤT HÀNG'!D:D,A469,'XUẤT HÀNG'!H:H)</f>
        <v>0</v>
      </c>
      <c r="N469" s="94">
        <f t="shared" si="74"/>
        <v>0</v>
      </c>
      <c r="O469" s="106"/>
      <c r="P469" s="107"/>
      <c r="Q469" s="109">
        <f t="shared" si="75"/>
        <v>0</v>
      </c>
      <c r="R469" s="48"/>
      <c r="S469" s="86" t="str">
        <f t="shared" si="73"/>
        <v>NOT OK</v>
      </c>
    </row>
    <row r="470" spans="1:19" s="85" customFormat="1" ht="33.75" customHeight="1" hidden="1">
      <c r="A470" s="25" t="s">
        <v>4087</v>
      </c>
      <c r="B470" s="98" t="str">
        <f>IF($A470="","",VLOOKUP($A470,'MÃ HH'!$A$1:$C$2081,2,0))</f>
        <v xml:space="preserve">TÁO MẬT </v>
      </c>
      <c r="C470" s="98" t="e">
        <f>IF($A470="","",VLOOKUP($A470,'MÃ HH'!$A$1:$C$215,3,0))</f>
        <v>#N/A</v>
      </c>
      <c r="D470" s="94">
        <f>VLOOKUP(A470,'[1]TỔNG HỢP'!$A:$N,14,0)</f>
        <v>0</v>
      </c>
      <c r="E470" s="97">
        <f>SUMIF('NHẬP HÀNG'!$D:$D,A470,'NHẬP HÀNG'!$H:$H)</f>
        <v>0</v>
      </c>
      <c r="F470" s="97">
        <f>SUMIF('NHẬP HÀNG'!D:D,A470,'NHẬP HÀNG'!I:I)</f>
        <v>0</v>
      </c>
      <c r="G470" s="97">
        <f>SUMIF('NHẬP HÀNG'!D:D,A470,'NHẬP HÀNG'!J:J)</f>
        <v>0</v>
      </c>
      <c r="H470" s="97">
        <f>SUMIF('NHẬP HÀNG'!D:D,A470,'NHẬP HÀNG'!K:K)</f>
        <v>0</v>
      </c>
      <c r="I470" s="97">
        <f>SUMIF('NHẬP HÀNG'!D:D,A470,'NHẬP HÀNG'!M:M)</f>
        <v>0</v>
      </c>
      <c r="J470" s="97">
        <f>SUMIF('NHẬP HÀNG'!D:D,A470,'NHẬP HÀNG'!N:N)</f>
        <v>0</v>
      </c>
      <c r="K470" s="97">
        <f>SUMIF('NHẬP HÀNG'!D:D,A470,'NHẬP HÀNG'!L:L)</f>
        <v>0</v>
      </c>
      <c r="L470" s="97">
        <f>SUMIF('XUẤT HÀNG'!D:D,A470,'XUẤT HÀNG'!G:G)</f>
        <v>0</v>
      </c>
      <c r="M470" s="97">
        <f>SUMIF('XUẤT HÀNG'!D:D,A470,'XUẤT HÀNG'!H:H)</f>
        <v>0</v>
      </c>
      <c r="N470" s="94">
        <f t="shared" si="74"/>
        <v>0</v>
      </c>
      <c r="O470" s="106"/>
      <c r="P470" s="107"/>
      <c r="Q470" s="109">
        <f t="shared" si="75"/>
        <v>0</v>
      </c>
      <c r="R470" s="48"/>
      <c r="S470" s="86" t="str">
        <f t="shared" si="73"/>
        <v>NOT OK</v>
      </c>
    </row>
    <row r="471" spans="1:19" s="85" customFormat="1" ht="33.75" customHeight="1" hidden="1">
      <c r="A471" s="41" t="s">
        <v>3538</v>
      </c>
      <c r="B471" s="98" t="str">
        <f>IF($A471="","",VLOOKUP($A471,'MÃ HH'!$A$1:$C$1876,2,0))</f>
        <v>TÁO JAZZ 100 - 18KG</v>
      </c>
      <c r="C471" s="98" t="str">
        <f>IF($A471="","",VLOOKUP($A471,'MÃ HH'!$A$1:$C$215,3,0))</f>
        <v>Thùng</v>
      </c>
      <c r="D471" s="94">
        <f>VLOOKUP(A471,'[1]TỔNG HỢP'!$A:$N,14,0)</f>
        <v>0</v>
      </c>
      <c r="E471" s="97">
        <f>SUMIF('NHẬP HÀNG'!$D:$D,A471,'NHẬP HÀNG'!$H:$H)</f>
        <v>0</v>
      </c>
      <c r="F471" s="97">
        <f>SUMIF('NHẬP HÀNG'!D:D,A471,'NHẬP HÀNG'!I:I)</f>
        <v>0</v>
      </c>
      <c r="G471" s="97">
        <f>SUMIF('NHẬP HÀNG'!D:D,A471,'NHẬP HÀNG'!J:J)</f>
        <v>0</v>
      </c>
      <c r="H471" s="97">
        <f>SUMIF('NHẬP HÀNG'!D:D,A471,'NHẬP HÀNG'!K:K)</f>
        <v>0</v>
      </c>
      <c r="I471" s="97">
        <f>SUMIF('NHẬP HÀNG'!D:D,A471,'NHẬP HÀNG'!M:M)</f>
        <v>0</v>
      </c>
      <c r="J471" s="97">
        <f>SUMIF('NHẬP HÀNG'!D:D,A471,'NHẬP HÀNG'!N:N)</f>
        <v>0</v>
      </c>
      <c r="K471" s="97">
        <f>SUMIF('NHẬP HÀNG'!D:D,A471,'NHẬP HÀNG'!L:L)</f>
        <v>0</v>
      </c>
      <c r="L471" s="97">
        <f>SUMIF('XUẤT HÀNG'!D:D,A471,'XUẤT HÀNG'!G:G)</f>
        <v>0</v>
      </c>
      <c r="M471" s="97">
        <f>SUMIF('XUẤT HÀNG'!D:D,A471,'XUẤT HÀNG'!H:H)</f>
        <v>0</v>
      </c>
      <c r="N471" s="94">
        <f t="shared" si="74"/>
        <v>0</v>
      </c>
      <c r="O471" s="106"/>
      <c r="P471" s="107"/>
      <c r="Q471" s="109">
        <f t="shared" si="75"/>
        <v>0</v>
      </c>
      <c r="R471" s="48"/>
      <c r="S471" s="86" t="str">
        <f t="shared" si="73"/>
        <v>NOT OK</v>
      </c>
    </row>
    <row r="472" spans="1:19" s="85" customFormat="1" ht="33.75" customHeight="1" hidden="1">
      <c r="A472" s="100" t="s">
        <v>3734</v>
      </c>
      <c r="B472" s="98" t="str">
        <f>IF($A472="","",VLOOKUP($A472,'MÃ HH'!$A$1:$C$1876,2,0))</f>
        <v>TÁO JAZZ 80 - 18KG</v>
      </c>
      <c r="C472" s="98" t="e">
        <f>IF($A472="","",VLOOKUP($A472,'MÃ HH'!$A$1:$C$215,3,0))</f>
        <v>#N/A</v>
      </c>
      <c r="D472" s="94">
        <f>VLOOKUP(A472,'[1]TỔNG HỢP'!$A:$N,14,0)</f>
        <v>0</v>
      </c>
      <c r="E472" s="97">
        <f>SUMIF('NHẬP HÀNG'!$D:$D,A472,'NHẬP HÀNG'!$H:$H)</f>
        <v>0</v>
      </c>
      <c r="F472" s="97">
        <f>SUMIF('NHẬP HÀNG'!D:D,A472,'NHẬP HÀNG'!I:I)</f>
        <v>0</v>
      </c>
      <c r="G472" s="97">
        <f>SUMIF('NHẬP HÀNG'!D:D,A472,'NHẬP HÀNG'!J:J)</f>
        <v>0</v>
      </c>
      <c r="H472" s="97">
        <f>SUMIF('NHẬP HÀNG'!D:D,A472,'NHẬP HÀNG'!K:K)</f>
        <v>0</v>
      </c>
      <c r="I472" s="97">
        <f>SUMIF('NHẬP HÀNG'!D:D,A472,'NHẬP HÀNG'!M:M)</f>
        <v>0</v>
      </c>
      <c r="J472" s="97">
        <f>SUMIF('NHẬP HÀNG'!D:D,A472,'NHẬP HÀNG'!N:N)</f>
        <v>0</v>
      </c>
      <c r="K472" s="97">
        <f>SUMIF('NHẬP HÀNG'!D:D,A472,'NHẬP HÀNG'!L:L)</f>
        <v>0</v>
      </c>
      <c r="L472" s="97">
        <f>SUMIF('XUẤT HÀNG'!D:D,A472,'XUẤT HÀNG'!G:G)</f>
        <v>0</v>
      </c>
      <c r="M472" s="97">
        <f>SUMIF('XUẤT HÀNG'!D:D,A472,'XUẤT HÀNG'!H:H)</f>
        <v>0</v>
      </c>
      <c r="N472" s="94">
        <f t="shared" si="74"/>
        <v>0</v>
      </c>
      <c r="O472" s="106"/>
      <c r="P472" s="107"/>
      <c r="Q472" s="109">
        <f t="shared" si="75"/>
        <v>0</v>
      </c>
      <c r="R472" s="48"/>
      <c r="S472" s="86" t="str">
        <f t="shared" si="73"/>
        <v>NOT OK</v>
      </c>
    </row>
    <row r="473" spans="1:19" s="85" customFormat="1" ht="33.75" customHeight="1" hidden="1">
      <c r="A473" s="41" t="s">
        <v>3540</v>
      </c>
      <c r="B473" s="98" t="str">
        <f>IF($A473="","",VLOOKUP($A473,'MÃ HH'!$A$1:$C$1876,2,0))</f>
        <v>TÁO JAZZ 90 - 18KG</v>
      </c>
      <c r="C473" s="98" t="str">
        <f>IF($A473="","",VLOOKUP($A473,'MÃ HH'!$A$1:$C$215,3,0))</f>
        <v>Thùng</v>
      </c>
      <c r="D473" s="94">
        <f>VLOOKUP(A473,'[1]TỔNG HỢP'!$A:$N,14,0)</f>
        <v>0</v>
      </c>
      <c r="E473" s="97">
        <f>SUMIF('NHẬP HÀNG'!$D:$D,A473,'NHẬP HÀNG'!$H:$H)</f>
        <v>0</v>
      </c>
      <c r="F473" s="97">
        <f>SUMIF('NHẬP HÀNG'!D:D,A473,'NHẬP HÀNG'!I:I)</f>
        <v>0</v>
      </c>
      <c r="G473" s="97">
        <f>SUMIF('NHẬP HÀNG'!D:D,A473,'NHẬP HÀNG'!J:J)</f>
        <v>0</v>
      </c>
      <c r="H473" s="97">
        <f>SUMIF('NHẬP HÀNG'!D:D,A473,'NHẬP HÀNG'!K:K)</f>
        <v>0</v>
      </c>
      <c r="I473" s="97">
        <f>SUMIF('NHẬP HÀNG'!D:D,A473,'NHẬP HÀNG'!M:M)</f>
        <v>0</v>
      </c>
      <c r="J473" s="97">
        <f>SUMIF('NHẬP HÀNG'!D:D,A473,'NHẬP HÀNG'!N:N)</f>
        <v>0</v>
      </c>
      <c r="K473" s="97">
        <f>SUMIF('NHẬP HÀNG'!D:D,A473,'NHẬP HÀNG'!L:L)</f>
        <v>0</v>
      </c>
      <c r="L473" s="97">
        <f>SUMIF('XUẤT HÀNG'!D:D,A473,'XUẤT HÀNG'!G:G)</f>
        <v>0</v>
      </c>
      <c r="M473" s="97">
        <f>SUMIF('XUẤT HÀNG'!D:D,A473,'XUẤT HÀNG'!H:H)</f>
        <v>0</v>
      </c>
      <c r="N473" s="94">
        <f t="shared" si="74"/>
        <v>0</v>
      </c>
      <c r="O473" s="106"/>
      <c r="P473" s="107"/>
      <c r="Q473" s="109">
        <f t="shared" si="75"/>
        <v>0</v>
      </c>
      <c r="R473" s="48"/>
      <c r="S473" s="86" t="str">
        <f t="shared" si="73"/>
        <v>NOT OK</v>
      </c>
    </row>
    <row r="474" spans="1:19" s="85" customFormat="1" ht="33.75" customHeight="1" hidden="1">
      <c r="A474" s="39" t="s">
        <v>4147</v>
      </c>
      <c r="B474" s="98" t="str">
        <f>IF($A474="","",VLOOKUP($A474,'MÃ HH'!$A$1:$C$1876,2,0))</f>
        <v>TÁO JAZZ 10 KG CHUÔNG</v>
      </c>
      <c r="C474" s="98"/>
      <c r="D474" s="94">
        <f>VLOOKUP(A474,'[1]TỔNG HỢP'!$A:$N,14,0)</f>
        <v>0</v>
      </c>
      <c r="E474" s="97">
        <f>SUMIF('NHẬP HÀNG'!$D:$D,A474,'NHẬP HÀNG'!$H:$H)</f>
        <v>0</v>
      </c>
      <c r="F474" s="97">
        <f>SUMIF('NHẬP HÀNG'!D:D,A474,'NHẬP HÀNG'!I:I)</f>
        <v>0</v>
      </c>
      <c r="G474" s="97">
        <f>SUMIF('NHẬP HÀNG'!D:D,A474,'NHẬP HÀNG'!J:J)</f>
        <v>0</v>
      </c>
      <c r="H474" s="97">
        <f>SUMIF('NHẬP HÀNG'!D:D,A474,'NHẬP HÀNG'!K:K)</f>
        <v>0</v>
      </c>
      <c r="I474" s="97">
        <f>SUMIF('NHẬP HÀNG'!D:D,A474,'NHẬP HÀNG'!M:M)</f>
        <v>0</v>
      </c>
      <c r="J474" s="97">
        <f>SUMIF('NHẬP HÀNG'!D:D,A474,'NHẬP HÀNG'!N:N)</f>
        <v>0</v>
      </c>
      <c r="K474" s="97">
        <f>SUMIF('NHẬP HÀNG'!D:D,A474,'NHẬP HÀNG'!L:L)</f>
        <v>0</v>
      </c>
      <c r="L474" s="97">
        <f>SUMIF('XUẤT HÀNG'!D:D,A474,'XUẤT HÀNG'!G:G)</f>
        <v>0</v>
      </c>
      <c r="M474" s="97">
        <f>SUMIF('XUẤT HÀNG'!D:D,A474,'XUẤT HÀNG'!H:H)</f>
        <v>0</v>
      </c>
      <c r="N474" s="94">
        <f t="shared" si="74"/>
        <v>0</v>
      </c>
      <c r="O474" s="106"/>
      <c r="P474" s="107"/>
      <c r="Q474" s="109">
        <f t="shared" si="75"/>
        <v>0</v>
      </c>
      <c r="R474" s="48"/>
      <c r="S474" s="86" t="str">
        <f t="shared" si="73"/>
        <v>NOT OK</v>
      </c>
    </row>
    <row r="475" spans="1:19" s="85" customFormat="1" ht="33.75" customHeight="1" hidden="1">
      <c r="A475" s="41" t="s">
        <v>3542</v>
      </c>
      <c r="B475" s="98" t="str">
        <f>IF($A475="","",VLOOKUP($A475,'MÃ HH'!$A$1:$C$1876,2,0))</f>
        <v>TÁO KORU 80 - 18KG</v>
      </c>
      <c r="C475" s="98" t="str">
        <f>IF($A475="","",VLOOKUP($A475,'MÃ HH'!$A$1:$C$215,3,0))</f>
        <v>Thùng</v>
      </c>
      <c r="D475" s="94">
        <f>VLOOKUP(A475,'[1]TỔNG HỢP'!$A:$N,14,0)</f>
        <v>0</v>
      </c>
      <c r="E475" s="97">
        <f>SUMIF('NHẬP HÀNG'!$D:$D,A475,'NHẬP HÀNG'!$H:$H)</f>
        <v>0</v>
      </c>
      <c r="F475" s="97">
        <f>SUMIF('NHẬP HÀNG'!D:D,A475,'NHẬP HÀNG'!I:I)</f>
        <v>0</v>
      </c>
      <c r="G475" s="97">
        <f>SUMIF('NHẬP HÀNG'!D:D,A475,'NHẬP HÀNG'!J:J)</f>
        <v>0</v>
      </c>
      <c r="H475" s="97">
        <f>SUMIF('NHẬP HÀNG'!D:D,A475,'NHẬP HÀNG'!K:K)</f>
        <v>0</v>
      </c>
      <c r="I475" s="97">
        <f>SUMIF('NHẬP HÀNG'!D:D,A475,'NHẬP HÀNG'!M:M)</f>
        <v>0</v>
      </c>
      <c r="J475" s="97">
        <f>SUMIF('NHẬP HÀNG'!D:D,A475,'NHẬP HÀNG'!N:N)</f>
        <v>0</v>
      </c>
      <c r="K475" s="97">
        <f>SUMIF('NHẬP HÀNG'!D:D,A475,'NHẬP HÀNG'!L:L)</f>
        <v>0</v>
      </c>
      <c r="L475" s="97">
        <f>SUMIF('XUẤT HÀNG'!D:D,A475,'XUẤT HÀNG'!G:G)</f>
        <v>0</v>
      </c>
      <c r="M475" s="97">
        <f>SUMIF('XUẤT HÀNG'!D:D,A475,'XUẤT HÀNG'!H:H)</f>
        <v>0</v>
      </c>
      <c r="N475" s="94">
        <f t="shared" si="74"/>
        <v>0</v>
      </c>
      <c r="O475" s="106"/>
      <c r="P475" s="107"/>
      <c r="Q475" s="109">
        <f t="shared" si="75"/>
        <v>0</v>
      </c>
      <c r="R475" s="48"/>
      <c r="S475" s="86" t="str">
        <f t="shared" si="73"/>
        <v>NOT OK</v>
      </c>
    </row>
    <row r="476" spans="1:19" s="85" customFormat="1" ht="33.75" customHeight="1" hidden="1">
      <c r="A476" s="41" t="s">
        <v>4460</v>
      </c>
      <c r="B476" s="98" t="str">
        <f>IF($A476="","",VLOOKUP($A476,'MÃ HH'!$A$1:$C$1876,2,0))</f>
        <v>TÁO KORU 88 - 18KG</v>
      </c>
      <c r="C476" s="98"/>
      <c r="D476" s="94">
        <f>VLOOKUP(A476,'[1]TỔNG HỢP'!$A:$N,14,0)</f>
        <v>0</v>
      </c>
      <c r="E476" s="97">
        <f>SUMIF('NHẬP HÀNG'!$D:$D,A476,'NHẬP HÀNG'!$H:$H)</f>
        <v>0</v>
      </c>
      <c r="F476" s="97">
        <f>SUMIF('NHẬP HÀNG'!D:D,A476,'NHẬP HÀNG'!I:I)</f>
        <v>0</v>
      </c>
      <c r="G476" s="97">
        <f>SUMIF('NHẬP HÀNG'!D:D,A476,'NHẬP HÀNG'!J:J)</f>
        <v>0</v>
      </c>
      <c r="H476" s="97">
        <f>SUMIF('NHẬP HÀNG'!D:D,A476,'NHẬP HÀNG'!K:K)</f>
        <v>0</v>
      </c>
      <c r="I476" s="97">
        <f>SUMIF('NHẬP HÀNG'!D:D,A476,'NHẬP HÀNG'!M:M)</f>
        <v>0</v>
      </c>
      <c r="J476" s="97">
        <f>SUMIF('NHẬP HÀNG'!D:D,A476,'NHẬP HÀNG'!N:N)</f>
        <v>0</v>
      </c>
      <c r="K476" s="97">
        <f>SUMIF('NHẬP HÀNG'!D:D,A476,'NHẬP HÀNG'!L:L)</f>
        <v>0</v>
      </c>
      <c r="L476" s="97">
        <f>SUMIF('XUẤT HÀNG'!D:D,A476,'XUẤT HÀNG'!G:G)</f>
        <v>0</v>
      </c>
      <c r="M476" s="97">
        <f>SUMIF('XUẤT HÀNG'!D:D,A476,'XUẤT HÀNG'!H:H)</f>
        <v>0</v>
      </c>
      <c r="N476" s="94">
        <f t="shared" si="74"/>
        <v>0</v>
      </c>
      <c r="O476" s="106"/>
      <c r="P476" s="107"/>
      <c r="Q476" s="109">
        <f t="shared" si="75"/>
        <v>0</v>
      </c>
      <c r="R476" s="48"/>
      <c r="S476" s="86" t="str">
        <f t="shared" si="73"/>
        <v>NOT OK</v>
      </c>
    </row>
    <row r="477" spans="1:19" s="85" customFormat="1" ht="33.75" customHeight="1" hidden="1">
      <c r="A477" s="41" t="s">
        <v>3544</v>
      </c>
      <c r="B477" s="98" t="str">
        <f>IF($A477="","",VLOOKUP($A477,'MÃ HH'!$A$1:$C$215,2,0))</f>
        <v>TÁO KORU 90 - 18KG</v>
      </c>
      <c r="C477" s="98" t="str">
        <f>IF($A477="","",VLOOKUP($A477,'MÃ HH'!$A$1:$C$215,3,0))</f>
        <v>Thùng</v>
      </c>
      <c r="D477" s="94">
        <f>VLOOKUP(A477,'[1]TỔNG HỢP'!$A:$N,14,0)</f>
        <v>0</v>
      </c>
      <c r="E477" s="97">
        <f>SUMIF('NHẬP HÀNG'!$D:$D,A477,'NHẬP HÀNG'!$H:$H)</f>
        <v>0</v>
      </c>
      <c r="F477" s="97">
        <f>SUMIF('NHẬP HÀNG'!D:D,A477,'NHẬP HÀNG'!I:I)</f>
        <v>0</v>
      </c>
      <c r="G477" s="97">
        <f>SUMIF('NHẬP HÀNG'!D:D,A477,'NHẬP HÀNG'!J:J)</f>
        <v>0</v>
      </c>
      <c r="H477" s="97">
        <f>SUMIF('NHẬP HÀNG'!D:D,A477,'NHẬP HÀNG'!K:K)</f>
        <v>0</v>
      </c>
      <c r="I477" s="97">
        <f>SUMIF('NHẬP HÀNG'!D:D,A477,'NHẬP HÀNG'!M:M)</f>
        <v>0</v>
      </c>
      <c r="J477" s="97">
        <f>SUMIF('NHẬP HÀNG'!D:D,A477,'NHẬP HÀNG'!N:N)</f>
        <v>0</v>
      </c>
      <c r="K477" s="97">
        <f>SUMIF('NHẬP HÀNG'!D:D,A477,'NHẬP HÀNG'!L:L)</f>
        <v>0</v>
      </c>
      <c r="L477" s="97">
        <f>SUMIF('XUẤT HÀNG'!D:D,A477,'XUẤT HÀNG'!G:G)</f>
        <v>0</v>
      </c>
      <c r="M477" s="97">
        <f>SUMIF('XUẤT HÀNG'!D:D,A477,'XUẤT HÀNG'!H:H)</f>
        <v>0</v>
      </c>
      <c r="N477" s="94">
        <f t="shared" si="74"/>
        <v>0</v>
      </c>
      <c r="O477" s="106"/>
      <c r="P477" s="107"/>
      <c r="Q477" s="109">
        <f t="shared" si="75"/>
        <v>0</v>
      </c>
      <c r="R477" s="48"/>
      <c r="S477" s="86" t="str">
        <f t="shared" si="73"/>
        <v>NOT OK</v>
      </c>
    </row>
    <row r="478" spans="1:19" s="85" customFormat="1" ht="33.75" customHeight="1" hidden="1">
      <c r="A478" s="41" t="s">
        <v>3649</v>
      </c>
      <c r="B478" s="98" t="str">
        <f>IF($A478="","",VLOOKUP($A478,'MÃ HH'!$A$1:$C$215,2,0))</f>
        <v>TÁO QUEEN 30</v>
      </c>
      <c r="C478" s="98" t="str">
        <f>IF($A478="","",VLOOKUP($A478,'MÃ HH'!$A$1:$C$215,3,0))</f>
        <v>Thùng</v>
      </c>
      <c r="D478" s="94">
        <f>VLOOKUP(A478,'[1]TỔNG HỢP'!$A:$N,14,0)</f>
        <v>0</v>
      </c>
      <c r="E478" s="97">
        <f>SUMIF('NHẬP HÀNG'!$D:$D,A478,'NHẬP HÀNG'!$H:$H)</f>
        <v>0</v>
      </c>
      <c r="F478" s="97">
        <f>SUMIF('NHẬP HÀNG'!D:D,A478,'NHẬP HÀNG'!I:I)</f>
        <v>0</v>
      </c>
      <c r="G478" s="97">
        <f>SUMIF('NHẬP HÀNG'!D:D,A478,'NHẬP HÀNG'!J:J)</f>
        <v>0</v>
      </c>
      <c r="H478" s="97">
        <f>SUMIF('NHẬP HÀNG'!D:D,A478,'NHẬP HÀNG'!K:K)</f>
        <v>0</v>
      </c>
      <c r="I478" s="97">
        <f>SUMIF('NHẬP HÀNG'!D:D,A478,'NHẬP HÀNG'!M:M)</f>
        <v>0</v>
      </c>
      <c r="J478" s="97">
        <f>SUMIF('NHẬP HÀNG'!D:D,A478,'NHẬP HÀNG'!N:N)</f>
        <v>0</v>
      </c>
      <c r="K478" s="97">
        <f>SUMIF('NHẬP HÀNG'!D:D,A478,'NHẬP HÀNG'!L:L)</f>
        <v>0</v>
      </c>
      <c r="L478" s="97">
        <f>SUMIF('XUẤT HÀNG'!D:D,A478,'XUẤT HÀNG'!G:G)</f>
        <v>0</v>
      </c>
      <c r="M478" s="97">
        <f>SUMIF('XUẤT HÀNG'!D:D,A478,'XUẤT HÀNG'!H:H)</f>
        <v>0</v>
      </c>
      <c r="N478" s="94">
        <f t="shared" si="74"/>
        <v>0</v>
      </c>
      <c r="O478" s="106"/>
      <c r="P478" s="107"/>
      <c r="Q478" s="109">
        <f t="shared" si="75"/>
        <v>0</v>
      </c>
      <c r="R478" s="48"/>
      <c r="S478" s="86" t="str">
        <f t="shared" si="73"/>
        <v>NOT OK</v>
      </c>
    </row>
    <row r="479" spans="1:19" s="85" customFormat="1" ht="33.75" customHeight="1" hidden="1">
      <c r="A479" s="41" t="s">
        <v>3546</v>
      </c>
      <c r="B479" s="98" t="str">
        <f>IF($A479="","",VLOOKUP($A479,'MÃ HH'!$A$1:$C$1876,2,0))</f>
        <v>TÁO QUEEN NZ FRESHMAX  70 - 18KG</v>
      </c>
      <c r="C479" s="98" t="str">
        <f>IF($A479="","",VLOOKUP($A479,'MÃ HH'!$A$1:$C$215,3,0))</f>
        <v>Thùng</v>
      </c>
      <c r="D479" s="94">
        <f>VLOOKUP(A479,'[1]TỔNG HỢP'!$A:$N,14,0)</f>
        <v>0</v>
      </c>
      <c r="E479" s="97">
        <f>SUMIF('NHẬP HÀNG'!$D:$D,A479,'NHẬP HÀNG'!$H:$H)</f>
        <v>0</v>
      </c>
      <c r="F479" s="97">
        <f>SUMIF('NHẬP HÀNG'!D:D,A479,'NHẬP HÀNG'!I:I)</f>
        <v>0</v>
      </c>
      <c r="G479" s="97">
        <f>SUMIF('NHẬP HÀNG'!D:D,A479,'NHẬP HÀNG'!J:J)</f>
        <v>0</v>
      </c>
      <c r="H479" s="97">
        <f>SUMIF('NHẬP HÀNG'!D:D,A479,'NHẬP HÀNG'!K:K)</f>
        <v>0</v>
      </c>
      <c r="I479" s="97">
        <f>SUMIF('NHẬP HÀNG'!D:D,A479,'NHẬP HÀNG'!M:M)</f>
        <v>0</v>
      </c>
      <c r="J479" s="97">
        <f>SUMIF('NHẬP HÀNG'!D:D,A479,'NHẬP HÀNG'!N:N)</f>
        <v>0</v>
      </c>
      <c r="K479" s="97">
        <f>SUMIF('NHẬP HÀNG'!D:D,A479,'NHẬP HÀNG'!L:L)</f>
        <v>0</v>
      </c>
      <c r="L479" s="97">
        <f>SUMIF('XUẤT HÀNG'!D:D,A479,'XUẤT HÀNG'!G:G)</f>
        <v>0</v>
      </c>
      <c r="M479" s="97">
        <f>SUMIF('XUẤT HÀNG'!D:D,A479,'XUẤT HÀNG'!H:H)</f>
        <v>0</v>
      </c>
      <c r="N479" s="94">
        <f t="shared" si="74"/>
        <v>0</v>
      </c>
      <c r="O479" s="106"/>
      <c r="P479" s="107"/>
      <c r="Q479" s="109">
        <f t="shared" si="75"/>
        <v>0</v>
      </c>
      <c r="R479" s="48"/>
      <c r="S479" s="86" t="str">
        <f t="shared" si="73"/>
        <v>NOT OK</v>
      </c>
    </row>
    <row r="480" spans="1:19" s="85" customFormat="1" ht="33.75" customHeight="1" hidden="1">
      <c r="A480" s="41" t="s">
        <v>3548</v>
      </c>
      <c r="B480" s="98" t="str">
        <f>IF($A480="","",VLOOKUP($A480,'MÃ HH'!$A$1:$C$1876,2,0))</f>
        <v>TÁO QUEEN NZ FRESHMAX  80- 18KG</v>
      </c>
      <c r="C480" s="98" t="str">
        <f>IF($A480="","",VLOOKUP($A480,'MÃ HH'!$A$1:$C$215,3,0))</f>
        <v>Thùng</v>
      </c>
      <c r="D480" s="94">
        <f>VLOOKUP(A480,'[1]TỔNG HỢP'!$A:$N,14,0)</f>
        <v>0</v>
      </c>
      <c r="E480" s="97">
        <f>SUMIF('NHẬP HÀNG'!$D:$D,A480,'NHẬP HÀNG'!$H:$H)</f>
        <v>0</v>
      </c>
      <c r="F480" s="97">
        <f>SUMIF('NHẬP HÀNG'!D:D,A480,'NHẬP HÀNG'!I:I)</f>
        <v>0</v>
      </c>
      <c r="G480" s="97">
        <f>SUMIF('NHẬP HÀNG'!D:D,A480,'NHẬP HÀNG'!J:J)</f>
        <v>0</v>
      </c>
      <c r="H480" s="97">
        <f>SUMIF('NHẬP HÀNG'!D:D,A480,'NHẬP HÀNG'!K:K)</f>
        <v>0</v>
      </c>
      <c r="I480" s="97">
        <f>SUMIF('NHẬP HÀNG'!D:D,A480,'NHẬP HÀNG'!M:M)</f>
        <v>0</v>
      </c>
      <c r="J480" s="97">
        <f>SUMIF('NHẬP HÀNG'!D:D,A480,'NHẬP HÀNG'!N:N)</f>
        <v>0</v>
      </c>
      <c r="K480" s="97">
        <f>SUMIF('NHẬP HÀNG'!D:D,A480,'NHẬP HÀNG'!L:L)</f>
        <v>0</v>
      </c>
      <c r="L480" s="97">
        <f>SUMIF('XUẤT HÀNG'!D:D,A480,'XUẤT HÀNG'!G:G)</f>
        <v>0</v>
      </c>
      <c r="M480" s="97">
        <f>SUMIF('XUẤT HÀNG'!D:D,A480,'XUẤT HÀNG'!H:H)</f>
        <v>0</v>
      </c>
      <c r="N480" s="94">
        <f t="shared" si="74"/>
        <v>0</v>
      </c>
      <c r="O480" s="106"/>
      <c r="P480" s="107"/>
      <c r="Q480" s="109">
        <f t="shared" si="75"/>
        <v>0</v>
      </c>
      <c r="R480" s="48"/>
      <c r="S480" s="86" t="str">
        <f t="shared" si="73"/>
        <v>NOT OK</v>
      </c>
    </row>
    <row r="481" spans="1:19" s="85" customFormat="1" ht="33.75" customHeight="1" hidden="1">
      <c r="A481" s="41" t="s">
        <v>3550</v>
      </c>
      <c r="B481" s="98" t="str">
        <f>IF($A481="","",VLOOKUP($A481,'MÃ HH'!$A$1:$C$215,2,0))</f>
        <v>TÁO QUEEN NZ FRESHMAX  90- 18KG</v>
      </c>
      <c r="C481" s="98" t="str">
        <f>IF($A481="","",VLOOKUP($A481,'MÃ HH'!$A$1:$C$215,3,0))</f>
        <v>Thùng</v>
      </c>
      <c r="D481" s="94">
        <f>VLOOKUP(A481,'[1]TỔNG HỢP'!$A:$N,14,0)</f>
        <v>0</v>
      </c>
      <c r="E481" s="97">
        <f>SUMIF('NHẬP HÀNG'!$D:$D,A481,'NHẬP HÀNG'!$H:$H)</f>
        <v>0</v>
      </c>
      <c r="F481" s="97">
        <f>SUMIF('NHẬP HÀNG'!D:D,A481,'NHẬP HÀNG'!I:I)</f>
        <v>0</v>
      </c>
      <c r="G481" s="97">
        <f>SUMIF('NHẬP HÀNG'!D:D,A481,'NHẬP HÀNG'!J:J)</f>
        <v>0</v>
      </c>
      <c r="H481" s="97">
        <f>SUMIF('NHẬP HÀNG'!D:D,A481,'NHẬP HÀNG'!K:K)</f>
        <v>0</v>
      </c>
      <c r="I481" s="97">
        <f>SUMIF('NHẬP HÀNG'!D:D,A481,'NHẬP HÀNG'!M:M)</f>
        <v>0</v>
      </c>
      <c r="J481" s="97">
        <f>SUMIF('NHẬP HÀNG'!D:D,A481,'NHẬP HÀNG'!N:N)</f>
        <v>0</v>
      </c>
      <c r="K481" s="97">
        <f>SUMIF('NHẬP HÀNG'!D:D,A481,'NHẬP HÀNG'!L:L)</f>
        <v>0</v>
      </c>
      <c r="L481" s="97">
        <f>SUMIF('XUẤT HÀNG'!D:D,A481,'XUẤT HÀNG'!G:G)</f>
        <v>0</v>
      </c>
      <c r="M481" s="97">
        <f>SUMIF('XUẤT HÀNG'!D:D,A481,'XUẤT HÀNG'!H:H)</f>
        <v>0</v>
      </c>
      <c r="N481" s="94">
        <f t="shared" si="74"/>
        <v>0</v>
      </c>
      <c r="O481" s="106"/>
      <c r="P481" s="107"/>
      <c r="Q481" s="109">
        <f t="shared" si="75"/>
        <v>0</v>
      </c>
      <c r="R481" s="48"/>
      <c r="S481" s="86" t="str">
        <f t="shared" si="73"/>
        <v>NOT OK</v>
      </c>
    </row>
    <row r="482" spans="1:19" s="85" customFormat="1" ht="33.75" customHeight="1" hidden="1">
      <c r="A482" s="41" t="s">
        <v>3552</v>
      </c>
      <c r="B482" s="98" t="str">
        <f>IF($A482="","",VLOOKUP($A482,'MÃ HH'!$A$1:$C$215,2,0))</f>
        <v>TÁO QUEEN NZ FRESHMAX  100- 18KG</v>
      </c>
      <c r="C482" s="98" t="str">
        <f>IF($A482="","",VLOOKUP($A482,'MÃ HH'!$A$1:$C$215,3,0))</f>
        <v>Thùng</v>
      </c>
      <c r="D482" s="94">
        <f>VLOOKUP(A482,'[1]TỔNG HỢP'!$A:$N,14,0)</f>
        <v>0</v>
      </c>
      <c r="E482" s="97">
        <f>SUMIF('NHẬP HÀNG'!$D:$D,A482,'NHẬP HÀNG'!$H:$H)</f>
        <v>0</v>
      </c>
      <c r="F482" s="97">
        <f>SUMIF('NHẬP HÀNG'!D:D,A482,'NHẬP HÀNG'!I:I)</f>
        <v>0</v>
      </c>
      <c r="G482" s="97">
        <f>SUMIF('NHẬP HÀNG'!D:D,A482,'NHẬP HÀNG'!J:J)</f>
        <v>0</v>
      </c>
      <c r="H482" s="97">
        <f>SUMIF('NHẬP HÀNG'!D:D,A482,'NHẬP HÀNG'!K:K)</f>
        <v>0</v>
      </c>
      <c r="I482" s="97">
        <f>SUMIF('NHẬP HÀNG'!D:D,A482,'NHẬP HÀNG'!M:M)</f>
        <v>0</v>
      </c>
      <c r="J482" s="97">
        <f>SUMIF('NHẬP HÀNG'!D:D,A482,'NHẬP HÀNG'!N:N)</f>
        <v>0</v>
      </c>
      <c r="K482" s="97">
        <f>SUMIF('NHẬP HÀNG'!D:D,A482,'NHẬP HÀNG'!L:L)</f>
        <v>0</v>
      </c>
      <c r="L482" s="97">
        <f>SUMIF('XUẤT HÀNG'!D:D,A482,'XUẤT HÀNG'!G:G)</f>
        <v>0</v>
      </c>
      <c r="M482" s="97">
        <f>SUMIF('XUẤT HÀNG'!D:D,A482,'XUẤT HÀNG'!H:H)</f>
        <v>0</v>
      </c>
      <c r="N482" s="94">
        <f t="shared" si="74"/>
        <v>0</v>
      </c>
      <c r="O482" s="106"/>
      <c r="P482" s="107"/>
      <c r="Q482" s="109">
        <f t="shared" si="75"/>
        <v>0</v>
      </c>
      <c r="R482" s="48"/>
      <c r="S482" s="86" t="str">
        <f t="shared" si="73"/>
        <v>NOT OK</v>
      </c>
    </row>
    <row r="483" spans="1:19" s="85" customFormat="1" ht="33.75" customHeight="1" hidden="1">
      <c r="A483" s="41" t="s">
        <v>3554</v>
      </c>
      <c r="B483" s="98" t="str">
        <f>IF($A483="","",VLOOKUP($A483,'MÃ HH'!$A$1:$C$215,2,0))</f>
        <v>TÁO QUEEN NZ MT THÙNG ĐỎ PG 80  - 18KG</v>
      </c>
      <c r="C483" s="98" t="str">
        <f>IF($A483="","",VLOOKUP($A483,'MÃ HH'!$A$1:$C$215,3,0))</f>
        <v>Thùng</v>
      </c>
      <c r="D483" s="94">
        <f>VLOOKUP(A483,'[1]TỔNG HỢP'!$A:$N,14,0)</f>
        <v>0</v>
      </c>
      <c r="E483" s="97">
        <f>SUMIF('NHẬP HÀNG'!$D:$D,A483,'NHẬP HÀNG'!$H:$H)</f>
        <v>0</v>
      </c>
      <c r="F483" s="97">
        <f>SUMIF('NHẬP HÀNG'!D:D,A483,'NHẬP HÀNG'!I:I)</f>
        <v>0</v>
      </c>
      <c r="G483" s="97">
        <f>SUMIF('NHẬP HÀNG'!D:D,A483,'NHẬP HÀNG'!J:J)</f>
        <v>0</v>
      </c>
      <c r="H483" s="97">
        <f>SUMIF('NHẬP HÀNG'!D:D,A483,'NHẬP HÀNG'!K:K)</f>
        <v>0</v>
      </c>
      <c r="I483" s="97">
        <f>SUMIF('NHẬP HÀNG'!D:D,A483,'NHẬP HÀNG'!M:M)</f>
        <v>0</v>
      </c>
      <c r="J483" s="97">
        <f>SUMIF('NHẬP HÀNG'!D:D,A483,'NHẬP HÀNG'!N:N)</f>
        <v>0</v>
      </c>
      <c r="K483" s="97">
        <f>SUMIF('NHẬP HÀNG'!D:D,A483,'NHẬP HÀNG'!L:L)</f>
        <v>0</v>
      </c>
      <c r="L483" s="97">
        <f>SUMIF('XUẤT HÀNG'!D:D,A483,'XUẤT HÀNG'!G:G)</f>
        <v>0</v>
      </c>
      <c r="M483" s="97">
        <f>SUMIF('XUẤT HÀNG'!D:D,A483,'XUẤT HÀNG'!H:H)</f>
        <v>0</v>
      </c>
      <c r="N483" s="94">
        <f t="shared" si="74"/>
        <v>0</v>
      </c>
      <c r="O483" s="106"/>
      <c r="P483" s="107"/>
      <c r="Q483" s="109">
        <f t="shared" si="75"/>
        <v>0</v>
      </c>
      <c r="R483" s="48"/>
      <c r="S483" s="86" t="str">
        <f t="shared" si="73"/>
        <v>NOT OK</v>
      </c>
    </row>
    <row r="484" spans="1:19" s="85" customFormat="1" ht="33.75" customHeight="1" hidden="1">
      <c r="A484" s="41" t="s">
        <v>3556</v>
      </c>
      <c r="B484" s="98" t="str">
        <f>IF($A484="","",VLOOKUP($A484,'MÃ HH'!$A$1:$C$215,2,0))</f>
        <v>TÁO QUEEN NZ MT THÙNG ĐỎ PG 90  - 18KG</v>
      </c>
      <c r="C484" s="98"/>
      <c r="D484" s="94">
        <f>VLOOKUP(A484,'[1]TỔNG HỢP'!$A:$N,14,0)</f>
        <v>0</v>
      </c>
      <c r="E484" s="97">
        <f>SUMIF('NHẬP HÀNG'!$D:$D,A484,'NHẬP HÀNG'!$H:$H)</f>
        <v>0</v>
      </c>
      <c r="F484" s="97">
        <f>SUMIF('NHẬP HÀNG'!D:D,A484,'NHẬP HÀNG'!I:I)</f>
        <v>0</v>
      </c>
      <c r="G484" s="97">
        <f>SUMIF('NHẬP HÀNG'!D:D,A484,'NHẬP HÀNG'!J:J)</f>
        <v>0</v>
      </c>
      <c r="H484" s="97">
        <f>SUMIF('NHẬP HÀNG'!D:D,A484,'NHẬP HÀNG'!K:K)</f>
        <v>0</v>
      </c>
      <c r="I484" s="97">
        <f>SUMIF('NHẬP HÀNG'!D:D,A484,'NHẬP HÀNG'!M:M)</f>
        <v>0</v>
      </c>
      <c r="J484" s="97">
        <f>SUMIF('NHẬP HÀNG'!D:D,A484,'NHẬP HÀNG'!N:N)</f>
        <v>0</v>
      </c>
      <c r="K484" s="97">
        <f>SUMIF('NHẬP HÀNG'!D:D,A484,'NHẬP HÀNG'!L:L)</f>
        <v>0</v>
      </c>
      <c r="L484" s="97">
        <f>SUMIF('XUẤT HÀNG'!D:D,A484,'XUẤT HÀNG'!G:G)</f>
        <v>0</v>
      </c>
      <c r="M484" s="97">
        <f>SUMIF('XUẤT HÀNG'!D:D,A484,'XUẤT HÀNG'!H:H)</f>
        <v>0</v>
      </c>
      <c r="N484" s="94">
        <f t="shared" si="74"/>
        <v>0</v>
      </c>
      <c r="O484" s="106"/>
      <c r="P484" s="107"/>
      <c r="Q484" s="109">
        <f t="shared" si="75"/>
        <v>0</v>
      </c>
      <c r="R484" s="48"/>
      <c r="S484" s="86" t="str">
        <f t="shared" si="73"/>
        <v>NOT OK</v>
      </c>
    </row>
    <row r="485" spans="1:19" s="85" customFormat="1" ht="33.75" customHeight="1" hidden="1">
      <c r="A485" s="41" t="s">
        <v>3558</v>
      </c>
      <c r="B485" s="98" t="str">
        <f>IF($A485="","",VLOOKUP($A485,'MÃ HH'!$A$1:$C$215,2,0))</f>
        <v>TÁO QUEEN NZ MT THÙNG ĐỎ PG 100 - 18KG</v>
      </c>
      <c r="C485" s="98"/>
      <c r="D485" s="94">
        <f>VLOOKUP(A485,'[1]TỔNG HỢP'!$A:$N,14,0)</f>
        <v>0</v>
      </c>
      <c r="E485" s="97">
        <f>SUMIF('NHẬP HÀNG'!$D:$D,A485,'NHẬP HÀNG'!$H:$H)</f>
        <v>0</v>
      </c>
      <c r="F485" s="97">
        <f>SUMIF('NHẬP HÀNG'!D:D,A485,'NHẬP HÀNG'!I:I)</f>
        <v>0</v>
      </c>
      <c r="G485" s="97">
        <f>SUMIF('NHẬP HÀNG'!D:D,A485,'NHẬP HÀNG'!J:J)</f>
        <v>0</v>
      </c>
      <c r="H485" s="97">
        <f>SUMIF('NHẬP HÀNG'!D:D,A485,'NHẬP HÀNG'!K:K)</f>
        <v>0</v>
      </c>
      <c r="I485" s="97">
        <f>SUMIF('NHẬP HÀNG'!D:D,A485,'NHẬP HÀNG'!M:M)</f>
        <v>0</v>
      </c>
      <c r="J485" s="97">
        <f>SUMIF('NHẬP HÀNG'!D:D,A485,'NHẬP HÀNG'!N:N)</f>
        <v>0</v>
      </c>
      <c r="K485" s="97">
        <f>SUMIF('NHẬP HÀNG'!D:D,A485,'NHẬP HÀNG'!L:L)</f>
        <v>0</v>
      </c>
      <c r="L485" s="97">
        <f>SUMIF('XUẤT HÀNG'!D:D,A485,'XUẤT HÀNG'!G:G)</f>
        <v>0</v>
      </c>
      <c r="M485" s="97">
        <f>SUMIF('XUẤT HÀNG'!D:D,A485,'XUẤT HÀNG'!H:H)</f>
        <v>0</v>
      </c>
      <c r="N485" s="94">
        <f t="shared" si="74"/>
        <v>0</v>
      </c>
      <c r="O485" s="106"/>
      <c r="P485" s="107"/>
      <c r="Q485" s="109">
        <f t="shared" si="75"/>
        <v>0</v>
      </c>
      <c r="R485" s="48"/>
      <c r="S485" s="86" t="str">
        <f t="shared" si="73"/>
        <v>NOT OK</v>
      </c>
    </row>
    <row r="486" spans="1:19" s="85" customFormat="1" ht="33.75" customHeight="1" hidden="1">
      <c r="A486" s="41" t="s">
        <v>3560</v>
      </c>
      <c r="B486" s="98" t="str">
        <f>IF($A486="","",VLOOKUP($A486,'MÃ HH'!$A$1:$C$215,2,0))</f>
        <v>TÁO QUEEN NZ MT THÙNG TÍM XP 80 - 18KG</v>
      </c>
      <c r="C486" s="98"/>
      <c r="D486" s="94">
        <f>VLOOKUP(A486,'[1]TỔNG HỢP'!$A:$N,14,0)</f>
        <v>0</v>
      </c>
      <c r="E486" s="97">
        <f>SUMIF('NHẬP HÀNG'!$D:$D,A486,'NHẬP HÀNG'!$H:$H)</f>
        <v>0</v>
      </c>
      <c r="F486" s="97">
        <f>SUMIF('NHẬP HÀNG'!D:D,A486,'NHẬP HÀNG'!I:I)</f>
        <v>0</v>
      </c>
      <c r="G486" s="97">
        <f>SUMIF('NHẬP HÀNG'!D:D,A486,'NHẬP HÀNG'!J:J)</f>
        <v>0</v>
      </c>
      <c r="H486" s="97">
        <f>SUMIF('NHẬP HÀNG'!D:D,A486,'NHẬP HÀNG'!K:K)</f>
        <v>0</v>
      </c>
      <c r="I486" s="97">
        <f>SUMIF('NHẬP HÀNG'!D:D,A486,'NHẬP HÀNG'!M:M)</f>
        <v>0</v>
      </c>
      <c r="J486" s="97">
        <f>SUMIF('NHẬP HÀNG'!D:D,A486,'NHẬP HÀNG'!N:N)</f>
        <v>0</v>
      </c>
      <c r="K486" s="97">
        <f>SUMIF('NHẬP HÀNG'!D:D,A486,'NHẬP HÀNG'!L:L)</f>
        <v>0</v>
      </c>
      <c r="L486" s="97">
        <f>SUMIF('XUẤT HÀNG'!D:D,A486,'XUẤT HÀNG'!G:G)</f>
        <v>0</v>
      </c>
      <c r="M486" s="97">
        <f>SUMIF('XUẤT HÀNG'!D:D,A486,'XUẤT HÀNG'!H:H)</f>
        <v>0</v>
      </c>
      <c r="N486" s="94">
        <f t="shared" si="74"/>
        <v>0</v>
      </c>
      <c r="O486" s="106"/>
      <c r="P486" s="107"/>
      <c r="Q486" s="109">
        <f t="shared" si="75"/>
        <v>0</v>
      </c>
      <c r="R486" s="48"/>
      <c r="S486" s="86" t="str">
        <f t="shared" si="73"/>
        <v>NOT OK</v>
      </c>
    </row>
    <row r="487" spans="1:19" s="85" customFormat="1" ht="33.75" customHeight="1" hidden="1">
      <c r="A487" s="41" t="s">
        <v>3562</v>
      </c>
      <c r="B487" s="98" t="str">
        <f>IF($A487="","",VLOOKUP($A487,'MÃ HH'!$A$1:$C$215,2,0))</f>
        <v>TÁO QUEEN NZ MT THÙNG TÍM XP 90 - 18KG</v>
      </c>
      <c r="C487" s="98" t="str">
        <f>IF($A487="","",VLOOKUP($A487,'MÃ HH'!$A$1:$C$215,3,0))</f>
        <v>Thùng</v>
      </c>
      <c r="D487" s="94">
        <f>VLOOKUP(A487,'[1]TỔNG HỢP'!$A:$N,14,0)</f>
        <v>0</v>
      </c>
      <c r="E487" s="97">
        <f>SUMIF('NHẬP HÀNG'!$D:$D,A487,'NHẬP HÀNG'!$H:$H)</f>
        <v>0</v>
      </c>
      <c r="F487" s="97">
        <f>SUMIF('NHẬP HÀNG'!D:D,A487,'NHẬP HÀNG'!I:I)</f>
        <v>0</v>
      </c>
      <c r="G487" s="97">
        <f>SUMIF('NHẬP HÀNG'!D:D,A487,'NHẬP HÀNG'!J:J)</f>
        <v>0</v>
      </c>
      <c r="H487" s="97">
        <f>SUMIF('NHẬP HÀNG'!D:D,A487,'NHẬP HÀNG'!K:K)</f>
        <v>0</v>
      </c>
      <c r="I487" s="97">
        <f>SUMIF('NHẬP HÀNG'!D:D,A487,'NHẬP HÀNG'!M:M)</f>
        <v>0</v>
      </c>
      <c r="J487" s="97">
        <f>SUMIF('NHẬP HÀNG'!D:D,A487,'NHẬP HÀNG'!N:N)</f>
        <v>0</v>
      </c>
      <c r="K487" s="97">
        <f>SUMIF('NHẬP HÀNG'!D:D,A487,'NHẬP HÀNG'!L:L)</f>
        <v>0</v>
      </c>
      <c r="L487" s="97">
        <f>SUMIF('XUẤT HÀNG'!D:D,A487,'XUẤT HÀNG'!G:G)</f>
        <v>0</v>
      </c>
      <c r="M487" s="97">
        <f>SUMIF('XUẤT HÀNG'!D:D,A487,'XUẤT HÀNG'!H:H)</f>
        <v>0</v>
      </c>
      <c r="N487" s="94">
        <f t="shared" si="74"/>
        <v>0</v>
      </c>
      <c r="O487" s="106"/>
      <c r="P487" s="107"/>
      <c r="Q487" s="109">
        <f t="shared" si="75"/>
        <v>0</v>
      </c>
      <c r="R487" s="48"/>
      <c r="S487" s="86" t="str">
        <f t="shared" si="73"/>
        <v>NOT OK</v>
      </c>
    </row>
    <row r="488" spans="1:19" s="85" customFormat="1" ht="33.75" customHeight="1" hidden="1">
      <c r="A488" s="41" t="s">
        <v>3564</v>
      </c>
      <c r="B488" s="98" t="str">
        <f>IF($A488="","",VLOOKUP($A488,'MÃ HH'!$A$1:$C$215,2,0))</f>
        <v>TÁO QUEEN NZ MT THÙNG ĐỎ PG 110 - 18KG</v>
      </c>
      <c r="C488" s="98" t="str">
        <f>IF($A488="","",VLOOKUP($A488,'MÃ HH'!$A$1:$C$215,3,0))</f>
        <v>Thùng</v>
      </c>
      <c r="D488" s="94">
        <f>VLOOKUP(A488,'[1]TỔNG HỢP'!$A:$N,14,0)</f>
        <v>0</v>
      </c>
      <c r="E488" s="97">
        <f>SUMIF('NHẬP HÀNG'!$D:$D,A488,'NHẬP HÀNG'!$H:$H)</f>
        <v>0</v>
      </c>
      <c r="F488" s="97">
        <f>SUMIF('NHẬP HÀNG'!D:D,A488,'NHẬP HÀNG'!I:I)</f>
        <v>0</v>
      </c>
      <c r="G488" s="97">
        <f>SUMIF('NHẬP HÀNG'!D:D,A488,'NHẬP HÀNG'!J:J)</f>
        <v>0</v>
      </c>
      <c r="H488" s="97">
        <f>SUMIF('NHẬP HÀNG'!D:D,A488,'NHẬP HÀNG'!K:K)</f>
        <v>0</v>
      </c>
      <c r="I488" s="97">
        <f>SUMIF('NHẬP HÀNG'!D:D,A488,'NHẬP HÀNG'!M:M)</f>
        <v>0</v>
      </c>
      <c r="J488" s="97">
        <f>SUMIF('NHẬP HÀNG'!D:D,A488,'NHẬP HÀNG'!N:N)</f>
        <v>0</v>
      </c>
      <c r="K488" s="97">
        <f>SUMIF('NHẬP HÀNG'!D:D,A488,'NHẬP HÀNG'!L:L)</f>
        <v>0</v>
      </c>
      <c r="L488" s="97">
        <f>SUMIF('XUẤT HÀNG'!D:D,A488,'XUẤT HÀNG'!G:G)</f>
        <v>0</v>
      </c>
      <c r="M488" s="97">
        <f>SUMIF('XUẤT HÀNG'!D:D,A488,'XUẤT HÀNG'!H:H)</f>
        <v>0</v>
      </c>
      <c r="N488" s="94">
        <f t="shared" si="74"/>
        <v>0</v>
      </c>
      <c r="O488" s="106"/>
      <c r="P488" s="107"/>
      <c r="Q488" s="109">
        <f t="shared" si="75"/>
        <v>0</v>
      </c>
      <c r="R488" s="48"/>
      <c r="S488" s="86" t="str">
        <f t="shared" si="73"/>
        <v>NOT OK</v>
      </c>
    </row>
    <row r="489" spans="1:19" s="85" customFormat="1" ht="33.75" customHeight="1" hidden="1">
      <c r="A489" s="41" t="s">
        <v>3576</v>
      </c>
      <c r="B489" s="98" t="str">
        <f>IF($A489="","",VLOOKUP($A489,'MÃ HH'!$A$1:$C$215,2,0))</f>
        <v>TÁO QUEEN NZ LẪN SIZE - 10KG</v>
      </c>
      <c r="C489" s="98" t="str">
        <f>IF($A489="","",VLOOKUP($A489,'MÃ HH'!$A$1:$C$215,3,0))</f>
        <v>Thùng</v>
      </c>
      <c r="D489" s="94">
        <f>VLOOKUP(A489,'[1]TỔNG HỢP'!$A:$N,14,0)</f>
        <v>0</v>
      </c>
      <c r="E489" s="97">
        <f>SUMIF('NHẬP HÀNG'!$D:$D,A489,'NHẬP HÀNG'!$H:$H)</f>
        <v>0</v>
      </c>
      <c r="F489" s="97">
        <f>SUMIF('NHẬP HÀNG'!D:D,A489,'NHẬP HÀNG'!I:I)</f>
        <v>0</v>
      </c>
      <c r="G489" s="97">
        <f>SUMIF('NHẬP HÀNG'!D:D,A489,'NHẬP HÀNG'!J:J)</f>
        <v>0</v>
      </c>
      <c r="H489" s="97">
        <f>SUMIF('NHẬP HÀNG'!D:D,A489,'NHẬP HÀNG'!K:K)</f>
        <v>0</v>
      </c>
      <c r="I489" s="97">
        <f>SUMIF('NHẬP HÀNG'!D:D,A489,'NHẬP HÀNG'!M:M)</f>
        <v>0</v>
      </c>
      <c r="J489" s="97">
        <f>SUMIF('NHẬP HÀNG'!D:D,A489,'NHẬP HÀNG'!N:N)</f>
        <v>0</v>
      </c>
      <c r="K489" s="97">
        <f>SUMIF('NHẬP HÀNG'!D:D,A489,'NHẬP HÀNG'!L:L)</f>
        <v>0</v>
      </c>
      <c r="L489" s="97">
        <f>SUMIF('XUẤT HÀNG'!D:D,A489,'XUẤT HÀNG'!G:G)</f>
        <v>0</v>
      </c>
      <c r="M489" s="97">
        <f>SUMIF('XUẤT HÀNG'!D:D,A489,'XUẤT HÀNG'!H:H)</f>
        <v>0</v>
      </c>
      <c r="N489" s="94">
        <f t="shared" si="74"/>
        <v>0</v>
      </c>
      <c r="O489" s="106"/>
      <c r="P489" s="107"/>
      <c r="Q489" s="109">
        <f t="shared" si="75"/>
        <v>0</v>
      </c>
      <c r="R489" s="48"/>
      <c r="S489" s="86" t="str">
        <f t="shared" si="73"/>
        <v>NOT OK</v>
      </c>
    </row>
    <row r="490" spans="1:19" s="85" customFormat="1" ht="33.75" customHeight="1" hidden="1">
      <c r="A490" s="41" t="s">
        <v>3694</v>
      </c>
      <c r="B490" s="98" t="str">
        <f>IF($A490="","",VLOOKUP($A490,'MÃ HH'!$A$1:$C$1876,2,0))</f>
        <v xml:space="preserve">TÁO QUEEN NZ GOLDEN BAY LẪN SZ </v>
      </c>
      <c r="C490" s="98" t="str">
        <f>IF($A490="","",VLOOKUP($A490,'MÃ HH'!$A$1:$C$215,3,0))</f>
        <v>Thùng</v>
      </c>
      <c r="D490" s="94">
        <f>VLOOKUP(A490,'[1]TỔNG HỢP'!$A:$N,14,0)</f>
        <v>0</v>
      </c>
      <c r="E490" s="97">
        <f>SUMIF('NHẬP HÀNG'!$D:$D,A490,'NHẬP HÀNG'!$H:$H)</f>
        <v>0</v>
      </c>
      <c r="F490" s="97">
        <f>SUMIF('NHẬP HÀNG'!D:D,A490,'NHẬP HÀNG'!I:I)</f>
        <v>0</v>
      </c>
      <c r="G490" s="97">
        <f>SUMIF('NHẬP HÀNG'!D:D,A490,'NHẬP HÀNG'!J:J)</f>
        <v>0</v>
      </c>
      <c r="H490" s="97">
        <f>SUMIF('NHẬP HÀNG'!D:D,A490,'NHẬP HÀNG'!K:K)</f>
        <v>0</v>
      </c>
      <c r="I490" s="97">
        <f>SUMIF('NHẬP HÀNG'!D:D,A490,'NHẬP HÀNG'!M:M)</f>
        <v>0</v>
      </c>
      <c r="J490" s="97">
        <f>SUMIF('NHẬP HÀNG'!D:D,A490,'NHẬP HÀNG'!N:N)</f>
        <v>0</v>
      </c>
      <c r="K490" s="97">
        <f>SUMIF('NHẬP HÀNG'!D:D,A490,'NHẬP HÀNG'!L:L)</f>
        <v>0</v>
      </c>
      <c r="L490" s="97">
        <f>SUMIF('XUẤT HÀNG'!D:D,A490,'XUẤT HÀNG'!G:G)</f>
        <v>0</v>
      </c>
      <c r="M490" s="97">
        <f>SUMIF('XUẤT HÀNG'!D:D,A490,'XUẤT HÀNG'!H:H)</f>
        <v>0</v>
      </c>
      <c r="N490" s="94">
        <f t="shared" si="74"/>
        <v>0</v>
      </c>
      <c r="O490" s="106"/>
      <c r="P490" s="107"/>
      <c r="Q490" s="109">
        <f t="shared" si="75"/>
        <v>0</v>
      </c>
      <c r="R490" s="48"/>
      <c r="S490" s="86" t="str">
        <f t="shared" si="73"/>
        <v>NOT OK</v>
      </c>
    </row>
    <row r="491" spans="1:19" s="85" customFormat="1" ht="33.75" customHeight="1" hidden="1">
      <c r="A491" s="41" t="s">
        <v>3566</v>
      </c>
      <c r="B491" s="98" t="str">
        <f>IF($A491="","",VLOOKUP($A491,'MÃ HH'!$A$1:$C$1876,2,0))</f>
        <v>TÁO QUEEN NZ GOLDEN BAY PG 70 - 18KG</v>
      </c>
      <c r="C491" s="98" t="str">
        <f>IF($A491="","",VLOOKUP($A491,'MÃ HH'!$A$1:$C$215,3,0))</f>
        <v>Thùng</v>
      </c>
      <c r="D491" s="94">
        <f>VLOOKUP(A491,'[1]TỔNG HỢP'!$A:$N,14,0)</f>
        <v>0</v>
      </c>
      <c r="E491" s="97">
        <f>SUMIF('NHẬP HÀNG'!$D:$D,A491,'NHẬP HÀNG'!$H:$H)</f>
        <v>0</v>
      </c>
      <c r="F491" s="97">
        <f>SUMIF('NHẬP HÀNG'!D:D,A491,'NHẬP HÀNG'!I:I)</f>
        <v>0</v>
      </c>
      <c r="G491" s="97">
        <f>SUMIF('NHẬP HÀNG'!D:D,A491,'NHẬP HÀNG'!J:J)</f>
        <v>0</v>
      </c>
      <c r="H491" s="97">
        <f>SUMIF('NHẬP HÀNG'!D:D,A491,'NHẬP HÀNG'!K:K)</f>
        <v>0</v>
      </c>
      <c r="I491" s="97">
        <f>SUMIF('NHẬP HÀNG'!D:D,A491,'NHẬP HÀNG'!M:M)</f>
        <v>0</v>
      </c>
      <c r="J491" s="97">
        <f>SUMIF('NHẬP HÀNG'!D:D,A491,'NHẬP HÀNG'!N:N)</f>
        <v>0</v>
      </c>
      <c r="K491" s="97">
        <f>SUMIF('NHẬP HÀNG'!D:D,A491,'NHẬP HÀNG'!L:L)</f>
        <v>0</v>
      </c>
      <c r="L491" s="97">
        <f>SUMIF('XUẤT HÀNG'!D:D,A491,'XUẤT HÀNG'!G:G)</f>
        <v>0</v>
      </c>
      <c r="M491" s="97">
        <f>SUMIF('XUẤT HÀNG'!D:D,A491,'XUẤT HÀNG'!H:H)</f>
        <v>0</v>
      </c>
      <c r="N491" s="94">
        <f t="shared" si="74"/>
        <v>0</v>
      </c>
      <c r="O491" s="106"/>
      <c r="P491" s="107"/>
      <c r="Q491" s="109">
        <f t="shared" si="75"/>
        <v>0</v>
      </c>
      <c r="R491" s="48"/>
      <c r="S491" s="86" t="str">
        <f t="shared" si="73"/>
        <v>NOT OK</v>
      </c>
    </row>
    <row r="492" spans="1:19" s="85" customFormat="1" ht="33.75" customHeight="1" hidden="1">
      <c r="A492" s="41" t="s">
        <v>3568</v>
      </c>
      <c r="B492" s="98" t="str">
        <f>IF($A492="","",VLOOKUP($A492,'MÃ HH'!$A$1:$C$1876,2,0))</f>
        <v>TÁO QUEEN NZ GOLDEN BAY PG 80 - 18KG</v>
      </c>
      <c r="C492" s="98" t="str">
        <f>IF($A492="","",VLOOKUP($A492,'MÃ HH'!$A$1:$C$215,3,0))</f>
        <v>Thùng</v>
      </c>
      <c r="D492" s="94">
        <f>VLOOKUP(A492,'[1]TỔNG HỢP'!$A:$N,14,0)</f>
        <v>0</v>
      </c>
      <c r="E492" s="97">
        <f>SUMIF('NHẬP HÀNG'!$D:$D,A492,'NHẬP HÀNG'!$H:$H)</f>
        <v>0</v>
      </c>
      <c r="F492" s="97">
        <f>SUMIF('NHẬP HÀNG'!D:D,A492,'NHẬP HÀNG'!I:I)</f>
        <v>0</v>
      </c>
      <c r="G492" s="97">
        <f>SUMIF('NHẬP HÀNG'!D:D,A492,'NHẬP HÀNG'!J:J)</f>
        <v>0</v>
      </c>
      <c r="H492" s="97">
        <f>SUMIF('NHẬP HÀNG'!D:D,A492,'NHẬP HÀNG'!K:K)</f>
        <v>0</v>
      </c>
      <c r="I492" s="97">
        <f>SUMIF('NHẬP HÀNG'!D:D,A492,'NHẬP HÀNG'!M:M)</f>
        <v>0</v>
      </c>
      <c r="J492" s="97">
        <f>SUMIF('NHẬP HÀNG'!D:D,A492,'NHẬP HÀNG'!N:N)</f>
        <v>0</v>
      </c>
      <c r="K492" s="97">
        <f>SUMIF('NHẬP HÀNG'!D:D,A492,'NHẬP HÀNG'!L:L)</f>
        <v>0</v>
      </c>
      <c r="L492" s="97">
        <f>SUMIF('XUẤT HÀNG'!D:D,A492,'XUẤT HÀNG'!G:G)</f>
        <v>0</v>
      </c>
      <c r="M492" s="97">
        <f>SUMIF('XUẤT HÀNG'!D:D,A492,'XUẤT HÀNG'!H:H)</f>
        <v>0</v>
      </c>
      <c r="N492" s="94">
        <f t="shared" si="74"/>
        <v>0</v>
      </c>
      <c r="O492" s="106"/>
      <c r="P492" s="107"/>
      <c r="Q492" s="109">
        <f t="shared" si="75"/>
        <v>0</v>
      </c>
      <c r="R492" s="48"/>
      <c r="S492" s="86" t="str">
        <f t="shared" si="73"/>
        <v>NOT OK</v>
      </c>
    </row>
    <row r="493" spans="1:19" s="85" customFormat="1" ht="33.75" customHeight="1" hidden="1">
      <c r="A493" s="41" t="s">
        <v>3570</v>
      </c>
      <c r="B493" s="98" t="str">
        <f>IF($A493="","",VLOOKUP($A493,'MÃ HH'!$A$1:$C$1876,2,0))</f>
        <v>TÁO QUEEN NZ GOLDEN BAY PG 90 - 18KG</v>
      </c>
      <c r="C493" s="98" t="str">
        <f>IF($A493="","",VLOOKUP($A493,'MÃ HH'!$A$1:$C$215,3,0))</f>
        <v>Thùng</v>
      </c>
      <c r="D493" s="94">
        <f>VLOOKUP(A493,'[1]TỔNG HỢP'!$A:$N,14,0)</f>
        <v>0</v>
      </c>
      <c r="E493" s="97">
        <f>SUMIF('NHẬP HÀNG'!$D:$D,A493,'NHẬP HÀNG'!$H:$H)</f>
        <v>0</v>
      </c>
      <c r="F493" s="97">
        <f>SUMIF('NHẬP HÀNG'!D:D,A493,'NHẬP HÀNG'!I:I)</f>
        <v>0</v>
      </c>
      <c r="G493" s="97">
        <f>SUMIF('NHẬP HÀNG'!D:D,A493,'NHẬP HÀNG'!J:J)</f>
        <v>0</v>
      </c>
      <c r="H493" s="97">
        <f>SUMIF('NHẬP HÀNG'!D:D,A493,'NHẬP HÀNG'!K:K)</f>
        <v>0</v>
      </c>
      <c r="I493" s="97">
        <f>SUMIF('NHẬP HÀNG'!D:D,A493,'NHẬP HÀNG'!M:M)</f>
        <v>0</v>
      </c>
      <c r="J493" s="97">
        <f>SUMIF('NHẬP HÀNG'!D:D,A493,'NHẬP HÀNG'!N:N)</f>
        <v>0</v>
      </c>
      <c r="K493" s="97">
        <f>SUMIF('NHẬP HÀNG'!D:D,A493,'NHẬP HÀNG'!L:L)</f>
        <v>0</v>
      </c>
      <c r="L493" s="97">
        <f>SUMIF('XUẤT HÀNG'!D:D,A493,'XUẤT HÀNG'!G:G)</f>
        <v>0</v>
      </c>
      <c r="M493" s="97">
        <f>SUMIF('XUẤT HÀNG'!D:D,A493,'XUẤT HÀNG'!H:H)</f>
        <v>0</v>
      </c>
      <c r="N493" s="94">
        <f t="shared" si="74"/>
        <v>0</v>
      </c>
      <c r="O493" s="106"/>
      <c r="P493" s="107"/>
      <c r="Q493" s="109">
        <f t="shared" si="75"/>
        <v>0</v>
      </c>
      <c r="R493" s="48"/>
      <c r="S493" s="86" t="str">
        <f t="shared" si="73"/>
        <v>NOT OK</v>
      </c>
    </row>
    <row r="494" spans="1:19" s="85" customFormat="1" ht="33.75" customHeight="1" hidden="1">
      <c r="A494" s="41" t="s">
        <v>3572</v>
      </c>
      <c r="B494" s="98" t="str">
        <f>IF($A494="","",VLOOKUP($A494,'MÃ HH'!$A$1:$C$1876,2,0))</f>
        <v>TÁO QUEEN NZ GOLDEN BAY PG 100 - 18KG</v>
      </c>
      <c r="C494" s="98" t="str">
        <f>IF($A494="","",VLOOKUP($A494,'MÃ HH'!$A$1:$C$215,3,0))</f>
        <v>Thùng</v>
      </c>
      <c r="D494" s="94">
        <f>VLOOKUP(A494,'[1]TỔNG HỢP'!$A:$N,14,0)</f>
        <v>0</v>
      </c>
      <c r="E494" s="97">
        <f>SUMIF('NHẬP HÀNG'!$D:$D,A494,'NHẬP HÀNG'!$H:$H)</f>
        <v>0</v>
      </c>
      <c r="F494" s="97">
        <f>SUMIF('NHẬP HÀNG'!D:D,A494,'NHẬP HÀNG'!I:I)</f>
        <v>0</v>
      </c>
      <c r="G494" s="97">
        <f>SUMIF('NHẬP HÀNG'!D:D,A494,'NHẬP HÀNG'!J:J)</f>
        <v>0</v>
      </c>
      <c r="H494" s="97">
        <f>SUMIF('NHẬP HÀNG'!D:D,A494,'NHẬP HÀNG'!K:K)</f>
        <v>0</v>
      </c>
      <c r="I494" s="97">
        <f>SUMIF('NHẬP HÀNG'!D:D,A494,'NHẬP HÀNG'!M:M)</f>
        <v>0</v>
      </c>
      <c r="J494" s="97">
        <f>SUMIF('NHẬP HÀNG'!D:D,A494,'NHẬP HÀNG'!N:N)</f>
        <v>0</v>
      </c>
      <c r="K494" s="97">
        <f>SUMIF('NHẬP HÀNG'!D:D,A494,'NHẬP HÀNG'!L:L)</f>
        <v>0</v>
      </c>
      <c r="L494" s="97">
        <f>SUMIF('XUẤT HÀNG'!D:D,A494,'XUẤT HÀNG'!G:G)</f>
        <v>0</v>
      </c>
      <c r="M494" s="97">
        <f>SUMIF('XUẤT HÀNG'!D:D,A494,'XUẤT HÀNG'!H:H)</f>
        <v>0</v>
      </c>
      <c r="N494" s="94">
        <f t="shared" si="74"/>
        <v>0</v>
      </c>
      <c r="O494" s="106"/>
      <c r="P494" s="107"/>
      <c r="Q494" s="109">
        <f t="shared" si="75"/>
        <v>0</v>
      </c>
      <c r="R494" s="48"/>
      <c r="S494" s="86" t="str">
        <f t="shared" si="73"/>
        <v>NOT OK</v>
      </c>
    </row>
    <row r="495" spans="1:19" s="85" customFormat="1" ht="33.75" customHeight="1" hidden="1">
      <c r="A495" s="41" t="s">
        <v>3574</v>
      </c>
      <c r="B495" s="98" t="str">
        <f>IF($A495="","",VLOOKUP($A495,'MÃ HH'!$A$1:$C$1876,2,0))</f>
        <v>TÁO QUEEN NZ MATIPOU 80 - 18KG</v>
      </c>
      <c r="C495" s="98" t="str">
        <f>IF($A495="","",VLOOKUP($A495,'MÃ HH'!$A$1:$C$215,3,0))</f>
        <v>Thùng</v>
      </c>
      <c r="D495" s="94">
        <f>VLOOKUP(A495,'[1]TỔNG HỢP'!$A:$N,14,0)</f>
        <v>0</v>
      </c>
      <c r="E495" s="97">
        <f>SUMIF('NHẬP HÀNG'!$D:$D,A495,'NHẬP HÀNG'!$H:$H)</f>
        <v>0</v>
      </c>
      <c r="F495" s="97">
        <f>SUMIF('NHẬP HÀNG'!D:D,A495,'NHẬP HÀNG'!I:I)</f>
        <v>0</v>
      </c>
      <c r="G495" s="97">
        <f>SUMIF('NHẬP HÀNG'!D:D,A495,'NHẬP HÀNG'!J:J)</f>
        <v>0</v>
      </c>
      <c r="H495" s="97">
        <f>SUMIF('NHẬP HÀNG'!D:D,A495,'NHẬP HÀNG'!K:K)</f>
        <v>0</v>
      </c>
      <c r="I495" s="97">
        <f>SUMIF('NHẬP HÀNG'!D:D,A495,'NHẬP HÀNG'!M:M)</f>
        <v>0</v>
      </c>
      <c r="J495" s="97">
        <f>SUMIF('NHẬP HÀNG'!D:D,A495,'NHẬP HÀNG'!N:N)</f>
        <v>0</v>
      </c>
      <c r="K495" s="97">
        <f>SUMIF('NHẬP HÀNG'!D:D,A495,'NHẬP HÀNG'!L:L)</f>
        <v>0</v>
      </c>
      <c r="L495" s="97">
        <f>SUMIF('XUẤT HÀNG'!D:D,A495,'XUẤT HÀNG'!G:G)</f>
        <v>0</v>
      </c>
      <c r="M495" s="97">
        <f>SUMIF('XUẤT HÀNG'!D:D,A495,'XUẤT HÀNG'!H:H)</f>
        <v>0</v>
      </c>
      <c r="N495" s="94">
        <f t="shared" si="74"/>
        <v>0</v>
      </c>
      <c r="O495" s="106"/>
      <c r="P495" s="107"/>
      <c r="Q495" s="109">
        <f t="shared" si="75"/>
        <v>0</v>
      </c>
      <c r="R495" s="48"/>
      <c r="S495" s="86" t="str">
        <f t="shared" si="73"/>
        <v>NOT OK</v>
      </c>
    </row>
    <row r="496" spans="1:19" s="85" customFormat="1" ht="33.75" customHeight="1" hidden="1">
      <c r="A496" s="41" t="s">
        <v>3643</v>
      </c>
      <c r="B496" s="98" t="str">
        <f>IF($A496="","",VLOOKUP($A496,'MÃ HH'!$A$1:$C$1876,2,0))</f>
        <v>TÁO QUEEN NZ MATIPOU 70 - 18KG</v>
      </c>
      <c r="C496" s="98" t="str">
        <f>IF($A496="","",VLOOKUP($A496,'MÃ HH'!$A$1:$C$215,3,0))</f>
        <v>Thùng</v>
      </c>
      <c r="D496" s="94">
        <f>VLOOKUP(A496,'[1]TỔNG HỢP'!$A:$N,14,0)</f>
        <v>0</v>
      </c>
      <c r="E496" s="97">
        <f>SUMIF('NHẬP HÀNG'!$D:$D,A496,'NHẬP HÀNG'!$H:$H)</f>
        <v>0</v>
      </c>
      <c r="F496" s="97">
        <f>SUMIF('NHẬP HÀNG'!D:D,A496,'NHẬP HÀNG'!I:I)</f>
        <v>0</v>
      </c>
      <c r="G496" s="97">
        <f>SUMIF('NHẬP HÀNG'!D:D,A496,'NHẬP HÀNG'!J:J)</f>
        <v>0</v>
      </c>
      <c r="H496" s="97">
        <f>SUMIF('NHẬP HÀNG'!D:D,A496,'NHẬP HÀNG'!K:K)</f>
        <v>0</v>
      </c>
      <c r="I496" s="97">
        <f>SUMIF('NHẬP HÀNG'!D:D,A496,'NHẬP HÀNG'!M:M)</f>
        <v>0</v>
      </c>
      <c r="J496" s="97">
        <f>SUMIF('NHẬP HÀNG'!D:D,A496,'NHẬP HÀNG'!N:N)</f>
        <v>0</v>
      </c>
      <c r="K496" s="97">
        <f>SUMIF('NHẬP HÀNG'!D:D,A496,'NHẬP HÀNG'!L:L)</f>
        <v>0</v>
      </c>
      <c r="L496" s="97">
        <f>SUMIF('XUẤT HÀNG'!D:D,A496,'XUẤT HÀNG'!G:G)</f>
        <v>0</v>
      </c>
      <c r="M496" s="97">
        <f>SUMIF('XUẤT HÀNG'!D:D,A496,'XUẤT HÀNG'!H:H)</f>
        <v>0</v>
      </c>
      <c r="N496" s="94">
        <f t="shared" si="74"/>
        <v>0</v>
      </c>
      <c r="O496" s="106"/>
      <c r="P496" s="107"/>
      <c r="Q496" s="109">
        <f t="shared" si="75"/>
        <v>0</v>
      </c>
      <c r="R496" s="48"/>
      <c r="S496" s="86" t="str">
        <f t="shared" si="73"/>
        <v>NOT OK</v>
      </c>
    </row>
    <row r="497" spans="1:19" s="85" customFormat="1" ht="33.75" customHeight="1" hidden="1">
      <c r="A497" s="41" t="s">
        <v>3682</v>
      </c>
      <c r="B497" s="98" t="str">
        <f>IF($A497="","",VLOOKUP($A497,'MÃ HH'!$A$1:$C$215,2,0))</f>
        <v>TÁO ROCKIT 3 ỐNG LOẠI 4 TRÁI (3 ỔNG LẺ)</v>
      </c>
      <c r="C497" s="98" t="str">
        <f>IF($A497="","",VLOOKUP($A497,'MÃ HH'!$A$1:$C$215,3,0))</f>
        <v>Ống</v>
      </c>
      <c r="D497" s="94">
        <f>VLOOKUP(A497,'[1]TỔNG HỢP'!$A:$N,14,0)</f>
        <v>0</v>
      </c>
      <c r="E497" s="97">
        <f>SUMIF('NHẬP HÀNG'!$D:$D,A497,'NHẬP HÀNG'!$H:$H)</f>
        <v>0</v>
      </c>
      <c r="F497" s="97">
        <f>SUMIF('NHẬP HÀNG'!D:D,A497,'NHẬP HÀNG'!I:I)</f>
        <v>0</v>
      </c>
      <c r="G497" s="97">
        <f>SUMIF('NHẬP HÀNG'!D:D,A497,'NHẬP HÀNG'!J:J)</f>
        <v>0</v>
      </c>
      <c r="H497" s="97">
        <f>SUMIF('NHẬP HÀNG'!D:D,A497,'NHẬP HÀNG'!K:K)</f>
        <v>0</v>
      </c>
      <c r="I497" s="97">
        <f>SUMIF('NHẬP HÀNG'!D:D,A497,'NHẬP HÀNG'!M:M)</f>
        <v>0</v>
      </c>
      <c r="J497" s="97">
        <f>SUMIF('NHẬP HÀNG'!D:D,A497,'NHẬP HÀNG'!N:N)</f>
        <v>0</v>
      </c>
      <c r="K497" s="97">
        <f>SUMIF('NHẬP HÀNG'!D:D,A497,'NHẬP HÀNG'!L:L)</f>
        <v>0</v>
      </c>
      <c r="L497" s="97">
        <f>SUMIF('XUẤT HÀNG'!D:D,A497,'XUẤT HÀNG'!G:G)</f>
        <v>0</v>
      </c>
      <c r="M497" s="97">
        <f>SUMIF('XUẤT HÀNG'!D:D,A497,'XUẤT HÀNG'!H:H)</f>
        <v>0</v>
      </c>
      <c r="N497" s="94">
        <f t="shared" si="74"/>
        <v>0</v>
      </c>
      <c r="O497" s="106"/>
      <c r="P497" s="107"/>
      <c r="Q497" s="109">
        <f t="shared" si="75"/>
        <v>0</v>
      </c>
      <c r="R497" s="48"/>
      <c r="S497" s="86" t="str">
        <f t="shared" si="73"/>
        <v>NOT OK</v>
      </c>
    </row>
    <row r="498" spans="1:19" s="85" customFormat="1" ht="33.75" customHeight="1" hidden="1">
      <c r="A498" s="41" t="s">
        <v>3578</v>
      </c>
      <c r="B498" s="98" t="str">
        <f>IF($A498="","",VLOOKUP($A498,'MÃ HH'!$A$1:$C$1876,2,0))</f>
        <v>TÁO ROCKIT NZ 12/4</v>
      </c>
      <c r="C498" s="98" t="str">
        <f>IF($A498="","",VLOOKUP($A498,'MÃ HH'!$A$1:$C$215,3,0))</f>
        <v>Thùng</v>
      </c>
      <c r="D498" s="94">
        <f>VLOOKUP(A498,'[1]TỔNG HỢP'!$A:$N,14,0)</f>
        <v>0</v>
      </c>
      <c r="E498" s="97">
        <f>SUMIF('NHẬP HÀNG'!$D:$D,A498,'NHẬP HÀNG'!$H:$H)</f>
        <v>0</v>
      </c>
      <c r="F498" s="97">
        <f>SUMIF('NHẬP HÀNG'!D:D,A498,'NHẬP HÀNG'!I:I)</f>
        <v>0</v>
      </c>
      <c r="G498" s="97">
        <f>SUMIF('NHẬP HÀNG'!D:D,A498,'NHẬP HÀNG'!J:J)</f>
        <v>0</v>
      </c>
      <c r="H498" s="97">
        <f>SUMIF('NHẬP HÀNG'!D:D,A498,'NHẬP HÀNG'!K:K)</f>
        <v>0</v>
      </c>
      <c r="I498" s="97">
        <f>SUMIF('NHẬP HÀNG'!D:D,A498,'NHẬP HÀNG'!M:M)</f>
        <v>0</v>
      </c>
      <c r="J498" s="97">
        <f>SUMIF('NHẬP HÀNG'!D:D,A498,'NHẬP HÀNG'!N:N)</f>
        <v>0</v>
      </c>
      <c r="K498" s="97">
        <f>SUMIF('NHẬP HÀNG'!D:D,A498,'NHẬP HÀNG'!L:L)</f>
        <v>0</v>
      </c>
      <c r="L498" s="97">
        <f>SUMIF('XUẤT HÀNG'!D:D,A498,'XUẤT HÀNG'!G:G)</f>
        <v>0</v>
      </c>
      <c r="M498" s="97">
        <f>SUMIF('XUẤT HÀNG'!D:D,A498,'XUẤT HÀNG'!H:H)</f>
        <v>0</v>
      </c>
      <c r="N498" s="94">
        <f t="shared" si="74"/>
        <v>0</v>
      </c>
      <c r="O498" s="106"/>
      <c r="P498" s="107"/>
      <c r="Q498" s="109">
        <f t="shared" si="75"/>
        <v>0</v>
      </c>
      <c r="R498" s="48"/>
      <c r="S498" s="86" t="str">
        <f t="shared" si="73"/>
        <v>NOT OK</v>
      </c>
    </row>
    <row r="499" spans="1:19" s="85" customFormat="1" ht="33.75" customHeight="1" hidden="1">
      <c r="A499" s="41" t="s">
        <v>3580</v>
      </c>
      <c r="B499" s="98" t="str">
        <f>IF($A499="","",VLOOKUP($A499,'MÃ HH'!$A$1:$C$1876,2,0))</f>
        <v>TÁO ROCKIT NZ 15/4</v>
      </c>
      <c r="C499" s="98" t="str">
        <f>IF($A499="","",VLOOKUP($A499,'MÃ HH'!$A$1:$C$215,3,0))</f>
        <v>Thùng</v>
      </c>
      <c r="D499" s="94">
        <f>VLOOKUP(A499,'[1]TỔNG HỢP'!$A:$N,14,0)</f>
        <v>1</v>
      </c>
      <c r="E499" s="97">
        <f>SUMIF('NHẬP HÀNG'!$D:$D,A499,'NHẬP HÀNG'!$H:$H)</f>
        <v>0</v>
      </c>
      <c r="F499" s="97">
        <f>SUMIF('NHẬP HÀNG'!D:D,A499,'NHẬP HÀNG'!I:I)</f>
        <v>0</v>
      </c>
      <c r="G499" s="97">
        <f>SUMIF('NHẬP HÀNG'!D:D,A499,'NHẬP HÀNG'!J:J)</f>
        <v>0</v>
      </c>
      <c r="H499" s="97">
        <f>SUMIF('NHẬP HÀNG'!D:D,A499,'NHẬP HÀNG'!K:K)</f>
        <v>0</v>
      </c>
      <c r="I499" s="97">
        <f>SUMIF('NHẬP HÀNG'!D:D,A499,'NHẬP HÀNG'!M:M)</f>
        <v>0</v>
      </c>
      <c r="J499" s="97">
        <f>SUMIF('NHẬP HÀNG'!D:D,A499,'NHẬP HÀNG'!N:N)</f>
        <v>0</v>
      </c>
      <c r="K499" s="97">
        <f>SUMIF('NHẬP HÀNG'!D:D,A499,'NHẬP HÀNG'!L:L)</f>
        <v>0</v>
      </c>
      <c r="L499" s="97">
        <f>SUMIF('XUẤT HÀNG'!D:D,A499,'XUẤT HÀNG'!G:G)</f>
        <v>0</v>
      </c>
      <c r="M499" s="97">
        <f>SUMIF('XUẤT HÀNG'!D:D,A499,'XUẤT HÀNG'!H:H)</f>
        <v>0</v>
      </c>
      <c r="N499" s="94">
        <f t="shared" si="74"/>
        <v>1</v>
      </c>
      <c r="O499" s="106"/>
      <c r="P499" s="107"/>
      <c r="Q499" s="110">
        <f t="shared" si="75"/>
        <v>1</v>
      </c>
      <c r="R499" s="205" t="s">
        <v>4746</v>
      </c>
      <c r="S499" s="86" t="str">
        <f t="shared" si="73"/>
        <v>OK</v>
      </c>
    </row>
    <row r="500" spans="1:19" s="85" customFormat="1" ht="33.75" customHeight="1" hidden="1">
      <c r="A500" s="41" t="s">
        <v>4686</v>
      </c>
      <c r="B500" s="98" t="str">
        <f>IF($A500="","",VLOOKUP($A500,'MÃ HH'!$A$1:$C$1876,2,0))</f>
        <v>TÁO ROCKIT NZ 16/4</v>
      </c>
      <c r="C500" s="98" t="e">
        <f>IF($A500="","",VLOOKUP($A500,'MÃ HH'!$A$1:$C$215,3,0))</f>
        <v>#N/A</v>
      </c>
      <c r="D500" s="94">
        <f>VLOOKUP(A500,'[1]TỔNG HỢP'!$A:$N,14,0)</f>
        <v>-1</v>
      </c>
      <c r="E500" s="97">
        <f>SUMIF('NHẬP HÀNG'!$D:$D,A500,'NHẬP HÀNG'!$H:$H)</f>
        <v>0</v>
      </c>
      <c r="F500" s="97">
        <f>SUMIF('NHẬP HÀNG'!D:D,A500,'NHẬP HÀNG'!I:I)</f>
        <v>0</v>
      </c>
      <c r="G500" s="97">
        <f>SUMIF('NHẬP HÀNG'!D:D,A500,'NHẬP HÀNG'!J:J)</f>
        <v>0</v>
      </c>
      <c r="H500" s="97">
        <f>SUMIF('NHẬP HÀNG'!D:D,A500,'NHẬP HÀNG'!K:K)</f>
        <v>0</v>
      </c>
      <c r="I500" s="97">
        <f>SUMIF('NHẬP HÀNG'!D:D,A500,'NHẬP HÀNG'!M:M)</f>
        <v>0</v>
      </c>
      <c r="J500" s="97">
        <f>SUMIF('NHẬP HÀNG'!D:D,A500,'NHẬP HÀNG'!N:N)</f>
        <v>0</v>
      </c>
      <c r="K500" s="97">
        <f>SUMIF('NHẬP HÀNG'!D:D,A500,'NHẬP HÀNG'!L:L)</f>
        <v>0</v>
      </c>
      <c r="L500" s="97">
        <f>SUMIF('XUẤT HÀNG'!D:D,A500,'XUẤT HÀNG'!G:G)</f>
        <v>0</v>
      </c>
      <c r="M500" s="97">
        <f>SUMIF('XUẤT HÀNG'!D:D,A500,'XUẤT HÀNG'!H:H)</f>
        <v>0</v>
      </c>
      <c r="N500" s="94">
        <f t="shared" si="74"/>
        <v>-1</v>
      </c>
      <c r="O500" s="106"/>
      <c r="P500" s="107"/>
      <c r="Q500" s="110">
        <f t="shared" si="75"/>
        <v>-1</v>
      </c>
      <c r="R500" s="205"/>
      <c r="S500" s="86" t="str">
        <f t="shared" si="73"/>
        <v>OK</v>
      </c>
    </row>
    <row r="501" spans="1:19" s="85" customFormat="1" ht="33.75" customHeight="1" hidden="1">
      <c r="A501" s="41" t="s">
        <v>4205</v>
      </c>
      <c r="B501" s="98" t="str">
        <f>IF($A501="","",VLOOKUP($A501,'MÃ HH'!$A$1:$C$1876,2,0))</f>
        <v>TÁO ROCKIT 3 TRÁI</v>
      </c>
      <c r="C501" s="98" t="e">
        <f>IF($A501="","",VLOOKUP($A501,'MÃ HH'!$A$1:$C$215,3,0))</f>
        <v>#N/A</v>
      </c>
      <c r="D501" s="94">
        <f>VLOOKUP(A501,'[1]TỔNG HỢP'!$A:$N,14,0)</f>
        <v>0</v>
      </c>
      <c r="E501" s="97">
        <f>SUMIF('NHẬP HÀNG'!$D:$D,A501,'NHẬP HÀNG'!$H:$H)</f>
        <v>0</v>
      </c>
      <c r="F501" s="97">
        <f>SUMIF('NHẬP HÀNG'!D:D,A501,'NHẬP HÀNG'!I:I)</f>
        <v>0</v>
      </c>
      <c r="G501" s="97">
        <f>SUMIF('NHẬP HÀNG'!D:D,A501,'NHẬP HÀNG'!J:J)</f>
        <v>0</v>
      </c>
      <c r="H501" s="97">
        <f>SUMIF('NHẬP HÀNG'!D:D,A501,'NHẬP HÀNG'!K:K)</f>
        <v>0</v>
      </c>
      <c r="I501" s="97">
        <f>SUMIF('NHẬP HÀNG'!D:D,A501,'NHẬP HÀNG'!M:M)</f>
        <v>0</v>
      </c>
      <c r="J501" s="97">
        <f>SUMIF('NHẬP HÀNG'!D:D,A501,'NHẬP HÀNG'!N:N)</f>
        <v>0</v>
      </c>
      <c r="K501" s="97">
        <f>SUMIF('NHẬP HÀNG'!D:D,A501,'NHẬP HÀNG'!L:L)</f>
        <v>0</v>
      </c>
      <c r="L501" s="97">
        <f>SUMIF('XUẤT HÀNG'!D:D,A501,'XUẤT HÀNG'!G:G)</f>
        <v>0</v>
      </c>
      <c r="M501" s="97">
        <f>SUMIF('XUẤT HÀNG'!D:D,A501,'XUẤT HÀNG'!H:H)</f>
        <v>0</v>
      </c>
      <c r="N501" s="94">
        <f t="shared" si="76" ref="N501:N535">D501+E501+F501+G501+H501+I501++J501-L501-M501+K501</f>
        <v>0</v>
      </c>
      <c r="O501" s="106"/>
      <c r="P501" s="107"/>
      <c r="Q501" s="109">
        <f t="shared" si="77" ref="Q501:Q535">+N501-O501-P501</f>
        <v>0</v>
      </c>
      <c r="R501" s="48"/>
      <c r="S501" s="86" t="str">
        <f t="shared" si="78" ref="S501:S535">IF(ABS(D501)+ABS(E501)+ABS(F501)+ABS(J501)+ABS(L501)+ABS(O501)+ABS(P501)+ABS(M501)+ABS(N501)+ABS(Q501)=0,"NOT OK","OK")</f>
        <v>NOT OK</v>
      </c>
    </row>
    <row r="502" spans="1:19" s="85" customFormat="1" ht="33.75" customHeight="1" hidden="1">
      <c r="A502" s="41" t="s">
        <v>3582</v>
      </c>
      <c r="B502" s="98" t="str">
        <f>IF($A502="","",VLOOKUP($A502,'MÃ HH'!$A$1:$C$215,2,0))</f>
        <v>TÁO TÚI NP FUJI CORE -1.5KG</v>
      </c>
      <c r="C502" s="98" t="str">
        <f>IF($A502="","",VLOOKUP($A502,'MÃ HH'!$A$1:$C$215,3,0))</f>
        <v>Thùng</v>
      </c>
      <c r="D502" s="94">
        <f>VLOOKUP(A502,'[1]TỔNG HỢP'!$A:$N,14,0)</f>
        <v>0</v>
      </c>
      <c r="E502" s="97">
        <f>SUMIF('NHẬP HÀNG'!$D:$D,A502,'NHẬP HÀNG'!$H:$H)</f>
        <v>0</v>
      </c>
      <c r="F502" s="97">
        <f>SUMIF('NHẬP HÀNG'!D:D,A502,'NHẬP HÀNG'!I:I)</f>
        <v>0</v>
      </c>
      <c r="G502" s="97">
        <f>SUMIF('NHẬP HÀNG'!D:D,A502,'NHẬP HÀNG'!J:J)</f>
        <v>0</v>
      </c>
      <c r="H502" s="97">
        <f>SUMIF('NHẬP HÀNG'!D:D,A502,'NHẬP HÀNG'!K:K)</f>
        <v>0</v>
      </c>
      <c r="I502" s="97">
        <f>SUMIF('NHẬP HÀNG'!D:D,A502,'NHẬP HÀNG'!M:M)</f>
        <v>0</v>
      </c>
      <c r="J502" s="97">
        <f>SUMIF('NHẬP HÀNG'!D:D,A502,'NHẬP HÀNG'!N:N)</f>
        <v>0</v>
      </c>
      <c r="K502" s="97">
        <f>SUMIF('NHẬP HÀNG'!D:D,A502,'NHẬP HÀNG'!L:L)</f>
        <v>0</v>
      </c>
      <c r="L502" s="97">
        <f>SUMIF('XUẤT HÀNG'!D:D,A502,'XUẤT HÀNG'!G:G)</f>
        <v>0</v>
      </c>
      <c r="M502" s="97">
        <f>SUMIF('XUẤT HÀNG'!D:D,A502,'XUẤT HÀNG'!H:H)</f>
        <v>0</v>
      </c>
      <c r="N502" s="94">
        <f t="shared" si="76"/>
        <v>0</v>
      </c>
      <c r="O502" s="106"/>
      <c r="P502" s="107"/>
      <c r="Q502" s="109">
        <f t="shared" si="77"/>
        <v>0</v>
      </c>
      <c r="R502" s="48"/>
      <c r="S502" s="86" t="str">
        <f t="shared" si="78"/>
        <v>NOT OK</v>
      </c>
    </row>
    <row r="503" spans="1:19" s="85" customFormat="1" ht="33.75" customHeight="1" hidden="1">
      <c r="A503" s="100" t="s">
        <v>3718</v>
      </c>
      <c r="B503" s="98" t="str">
        <f>IF($A503="","",VLOOKUP($A503,'MÃ HH'!$A$1:$C$215,2,0))</f>
        <v>TÁO TÚI NP FUJI DUTOIT 135 - 1.5 KG</v>
      </c>
      <c r="C503" s="98" t="str">
        <f>IF($A503="","",VLOOKUP($A503,'MÃ HH'!$A$1:$C$215,3,0))</f>
        <v>THÙNG</v>
      </c>
      <c r="D503" s="94">
        <f>VLOOKUP(A503,'[1]TỔNG HỢP'!$A:$N,14,0)</f>
        <v>0</v>
      </c>
      <c r="E503" s="97">
        <f>SUMIF('NHẬP HÀNG'!$D:$D,A503,'NHẬP HÀNG'!$H:$H)</f>
        <v>0</v>
      </c>
      <c r="F503" s="97">
        <f>SUMIF('NHẬP HÀNG'!D:D,A503,'NHẬP HÀNG'!I:I)</f>
        <v>0</v>
      </c>
      <c r="G503" s="97">
        <f>SUMIF('NHẬP HÀNG'!D:D,A503,'NHẬP HÀNG'!J:J)</f>
        <v>0</v>
      </c>
      <c r="H503" s="97">
        <f>SUMIF('NHẬP HÀNG'!D:D,A503,'NHẬP HÀNG'!K:K)</f>
        <v>0</v>
      </c>
      <c r="I503" s="97">
        <f>SUMIF('NHẬP HÀNG'!D:D,A503,'NHẬP HÀNG'!M:M)</f>
        <v>0</v>
      </c>
      <c r="J503" s="97">
        <f>SUMIF('NHẬP HÀNG'!D:D,A503,'NHẬP HÀNG'!N:N)</f>
        <v>0</v>
      </c>
      <c r="K503" s="97">
        <f>SUMIF('NHẬP HÀNG'!D:D,A503,'NHẬP HÀNG'!L:L)</f>
        <v>0</v>
      </c>
      <c r="L503" s="97">
        <f>SUMIF('XUẤT HÀNG'!D:D,A503,'XUẤT HÀNG'!G:G)</f>
        <v>0</v>
      </c>
      <c r="M503" s="97">
        <f>SUMIF('XUẤT HÀNG'!D:D,A503,'XUẤT HÀNG'!H:H)</f>
        <v>0</v>
      </c>
      <c r="N503" s="94">
        <f t="shared" si="76"/>
        <v>0</v>
      </c>
      <c r="O503" s="106"/>
      <c r="P503" s="107"/>
      <c r="Q503" s="109">
        <f t="shared" si="77"/>
        <v>0</v>
      </c>
      <c r="R503" s="48"/>
      <c r="S503" s="86" t="str">
        <f t="shared" si="78"/>
        <v>NOT OK</v>
      </c>
    </row>
    <row r="504" spans="1:19" s="85" customFormat="1" ht="33.75" customHeight="1" hidden="1">
      <c r="A504" s="41" t="s">
        <v>3584</v>
      </c>
      <c r="B504" s="98" t="str">
        <f>IF($A504="","",VLOOKUP($A504,'MÃ HH'!$A$1:$C$1876,2,0))</f>
        <v>TÁO TÚI NP FUJI TRUCAPE -1.5 KG</v>
      </c>
      <c r="C504" s="98" t="str">
        <f>IF($A504="","",VLOOKUP($A504,'MÃ HH'!$A$1:$C$215,3,0))</f>
        <v>Thùng</v>
      </c>
      <c r="D504" s="94">
        <f>VLOOKUP(A504,'[1]TỔNG HỢP'!$A:$N,14,0)</f>
        <v>0</v>
      </c>
      <c r="E504" s="97">
        <f>SUMIF('NHẬP HÀNG'!$D:$D,A504,'NHẬP HÀNG'!$H:$H)</f>
        <v>0</v>
      </c>
      <c r="F504" s="97">
        <f>SUMIF('NHẬP HÀNG'!D:D,A504,'NHẬP HÀNG'!I:I)</f>
        <v>0</v>
      </c>
      <c r="G504" s="97">
        <f>SUMIF('NHẬP HÀNG'!D:D,A504,'NHẬP HÀNG'!J:J)</f>
        <v>0</v>
      </c>
      <c r="H504" s="97">
        <f>SUMIF('NHẬP HÀNG'!D:D,A504,'NHẬP HÀNG'!K:K)</f>
        <v>0</v>
      </c>
      <c r="I504" s="97">
        <f>SUMIF('NHẬP HÀNG'!D:D,A504,'NHẬP HÀNG'!M:M)</f>
        <v>0</v>
      </c>
      <c r="J504" s="97">
        <f>SUMIF('NHẬP HÀNG'!D:D,A504,'NHẬP HÀNG'!N:N)</f>
        <v>0</v>
      </c>
      <c r="K504" s="97">
        <f>SUMIF('NHẬP HÀNG'!D:D,A504,'NHẬP HÀNG'!L:L)</f>
        <v>0</v>
      </c>
      <c r="L504" s="97">
        <f>SUMIF('XUẤT HÀNG'!D:D,A504,'XUẤT HÀNG'!G:G)</f>
        <v>0</v>
      </c>
      <c r="M504" s="97">
        <f>SUMIF('XUẤT HÀNG'!D:D,A504,'XUẤT HÀNG'!H:H)</f>
        <v>0</v>
      </c>
      <c r="N504" s="94">
        <f t="shared" si="76"/>
        <v>0</v>
      </c>
      <c r="O504" s="106"/>
      <c r="P504" s="107"/>
      <c r="Q504" s="109">
        <f t="shared" si="77"/>
        <v>0</v>
      </c>
      <c r="R504" s="48"/>
      <c r="S504" s="86" t="str">
        <f t="shared" si="78"/>
        <v>NOT OK</v>
      </c>
    </row>
    <row r="505" spans="1:19" s="85" customFormat="1" ht="33.75" customHeight="1" hidden="1">
      <c r="A505" s="41" t="s">
        <v>3586</v>
      </c>
      <c r="B505" s="98" t="str">
        <f>IF($A505="","",VLOOKUP($A505,'MÃ HH'!$A$1:$C$215,2,0))</f>
        <v>TÁO TÚI NP FUJI TRUCAPE -3KG</v>
      </c>
      <c r="C505" s="98" t="str">
        <f>IF($A505="","",VLOOKUP($A505,'MÃ HH'!$A$1:$C$215,3,0))</f>
        <v>Thùng</v>
      </c>
      <c r="D505" s="94">
        <f>VLOOKUP(A505,'[1]TỔNG HỢP'!$A:$N,14,0)</f>
        <v>0</v>
      </c>
      <c r="E505" s="97">
        <f>SUMIF('NHẬP HÀNG'!$D:$D,A505,'NHẬP HÀNG'!$H:$H)</f>
        <v>0</v>
      </c>
      <c r="F505" s="97">
        <f>SUMIF('NHẬP HÀNG'!D:D,A505,'NHẬP HÀNG'!I:I)</f>
        <v>0</v>
      </c>
      <c r="G505" s="97">
        <f>SUMIF('NHẬP HÀNG'!D:D,A505,'NHẬP HÀNG'!J:J)</f>
        <v>0</v>
      </c>
      <c r="H505" s="97">
        <f>SUMIF('NHẬP HÀNG'!D:D,A505,'NHẬP HÀNG'!K:K)</f>
        <v>0</v>
      </c>
      <c r="I505" s="97">
        <f>SUMIF('NHẬP HÀNG'!D:D,A505,'NHẬP HÀNG'!M:M)</f>
        <v>0</v>
      </c>
      <c r="J505" s="97">
        <f>SUMIF('NHẬP HÀNG'!D:D,A505,'NHẬP HÀNG'!N:N)</f>
        <v>0</v>
      </c>
      <c r="K505" s="97">
        <f>SUMIF('NHẬP HÀNG'!D:D,A505,'NHẬP HÀNG'!L:L)</f>
        <v>0</v>
      </c>
      <c r="L505" s="97">
        <f>SUMIF('XUẤT HÀNG'!D:D,A505,'XUẤT HÀNG'!G:G)</f>
        <v>0</v>
      </c>
      <c r="M505" s="97">
        <f>SUMIF('XUẤT HÀNG'!D:D,A505,'XUẤT HÀNG'!H:H)</f>
        <v>0</v>
      </c>
      <c r="N505" s="94">
        <f t="shared" si="76"/>
        <v>0</v>
      </c>
      <c r="O505" s="106"/>
      <c r="P505" s="107"/>
      <c r="Q505" s="109">
        <f t="shared" si="77"/>
        <v>0</v>
      </c>
      <c r="R505" s="48"/>
      <c r="S505" s="86" t="str">
        <f t="shared" si="78"/>
        <v>NOT OK</v>
      </c>
    </row>
    <row r="506" spans="1:19" s="85" customFormat="1" ht="32.1" customHeight="1" hidden="1">
      <c r="A506" s="41" t="s">
        <v>3588</v>
      </c>
      <c r="B506" s="98" t="str">
        <f>IF($A506="","",VLOOKUP($A506,'MÃ HH'!$A$1:$C$1876,2,0))</f>
        <v>TÁO TÚI FUJI CORE 3 KG - 18KG</v>
      </c>
      <c r="C506" s="98" t="str">
        <f>IF($A506="","",VLOOKUP($A506,'MÃ HH'!$A$1:$C$215,3,0))</f>
        <v>Thùng</v>
      </c>
      <c r="D506" s="94">
        <f>VLOOKUP(A506,'[1]TỔNG HỢP'!$A:$N,14,0)</f>
        <v>28</v>
      </c>
      <c r="E506" s="97">
        <f>SUMIF('NHẬP HÀNG'!$D:$D,A506,'NHẬP HÀNG'!$H:$H)</f>
        <v>56</v>
      </c>
      <c r="F506" s="97">
        <f>SUMIF('NHẬP HÀNG'!D:D,A506,'NHẬP HÀNG'!I:I)</f>
        <v>0</v>
      </c>
      <c r="G506" s="97">
        <f>SUMIF('NHẬP HÀNG'!D:D,A506,'NHẬP HÀNG'!J:J)</f>
        <v>0</v>
      </c>
      <c r="H506" s="97">
        <f>SUMIF('NHẬP HÀNG'!D:D,A506,'NHẬP HÀNG'!K:K)</f>
        <v>0</v>
      </c>
      <c r="I506" s="97">
        <f>SUMIF('NHẬP HÀNG'!D:D,A506,'NHẬP HÀNG'!M:M)</f>
        <v>0</v>
      </c>
      <c r="J506" s="97">
        <f>SUMIF('NHẬP HÀNG'!D:D,A506,'NHẬP HÀNG'!N:N)</f>
        <v>0</v>
      </c>
      <c r="K506" s="97">
        <f>SUMIF('NHẬP HÀNG'!D:D,A506,'NHẬP HÀNG'!L:L)</f>
        <v>0</v>
      </c>
      <c r="L506" s="97">
        <f>SUMIF('XUẤT HÀNG'!D:D,A506,'XUẤT HÀNG'!G:G)</f>
        <v>0</v>
      </c>
      <c r="M506" s="97">
        <f>SUMIF('XUẤT HÀNG'!D:D,A506,'XUẤT HÀNG'!H:H)</f>
        <v>0</v>
      </c>
      <c r="N506" s="94">
        <f t="shared" si="76"/>
        <v>84</v>
      </c>
      <c r="O506" s="106">
        <f>15+15</f>
        <v>30</v>
      </c>
      <c r="P506" s="107"/>
      <c r="Q506" s="110">
        <f t="shared" si="77"/>
        <v>54</v>
      </c>
      <c r="R506" s="111" t="s">
        <v>4833</v>
      </c>
      <c r="S506" s="86" t="str">
        <f t="shared" si="78"/>
        <v>OK</v>
      </c>
    </row>
    <row r="507" spans="1:19" s="85" customFormat="1" ht="33.75" customHeight="1" hidden="1">
      <c r="A507" s="41" t="s">
        <v>4239</v>
      </c>
      <c r="B507" s="98" t="str">
        <f>IF($A507="","",VLOOKUP($A507,'MÃ HH'!$A$1:$C$1876,2,0))</f>
        <v>TÁO  XÁ NP FUJI TRUCAPE 100 -18KG</v>
      </c>
      <c r="C507" s="98"/>
      <c r="D507" s="94">
        <f>VLOOKUP(A507,'[1]TỔNG HỢP'!$A:$N,14,0)</f>
        <v>0</v>
      </c>
      <c r="E507" s="97">
        <f>SUMIF('NHẬP HÀNG'!$D:$D,A507,'NHẬP HÀNG'!$H:$H)</f>
        <v>0</v>
      </c>
      <c r="F507" s="97">
        <f>SUMIF('NHẬP HÀNG'!D:D,A507,'NHẬP HÀNG'!I:I)</f>
        <v>0</v>
      </c>
      <c r="G507" s="97">
        <f>SUMIF('NHẬP HÀNG'!D:D,A507,'NHẬP HÀNG'!J:J)</f>
        <v>0</v>
      </c>
      <c r="H507" s="97">
        <f>SUMIF('NHẬP HÀNG'!D:D,A507,'NHẬP HÀNG'!K:K)</f>
        <v>0</v>
      </c>
      <c r="I507" s="97">
        <f>SUMIF('NHẬP HÀNG'!D:D,A507,'NHẬP HÀNG'!M:M)</f>
        <v>0</v>
      </c>
      <c r="J507" s="97">
        <f>SUMIF('NHẬP HÀNG'!D:D,A507,'NHẬP HÀNG'!N:N)</f>
        <v>0</v>
      </c>
      <c r="K507" s="97">
        <f>SUMIF('NHẬP HÀNG'!D:D,A507,'NHẬP HÀNG'!L:L)</f>
        <v>0</v>
      </c>
      <c r="L507" s="97">
        <f>SUMIF('XUẤT HÀNG'!D:D,A507,'XUẤT HÀNG'!G:G)</f>
        <v>0</v>
      </c>
      <c r="M507" s="97">
        <f>SUMIF('XUẤT HÀNG'!D:D,A507,'XUẤT HÀNG'!H:H)</f>
        <v>0</v>
      </c>
      <c r="N507" s="94">
        <f t="shared" si="76"/>
        <v>0</v>
      </c>
      <c r="O507" s="106"/>
      <c r="P507" s="107"/>
      <c r="Q507" s="109">
        <f t="shared" si="77"/>
        <v>0</v>
      </c>
      <c r="R507" s="218" t="s">
        <v>4746</v>
      </c>
      <c r="S507" s="86" t="str">
        <f t="shared" si="78"/>
        <v>NOT OK</v>
      </c>
    </row>
    <row r="508" spans="1:19" s="85" customFormat="1" ht="33.75" customHeight="1" hidden="1">
      <c r="A508" s="41" t="s">
        <v>4241</v>
      </c>
      <c r="B508" s="98" t="str">
        <f>IF($A508="","",VLOOKUP($A508,'MÃ HH'!$A$1:$C$2099,2,0))</f>
        <v>TÁO  XÁ NP FUJI TRUCAPE 110 - 18KG</v>
      </c>
      <c r="C508" s="98" t="e">
        <f>IF($A508="","",VLOOKUP($A508,'MÃ HH'!$A$1:$C$215,3,0))</f>
        <v>#N/A</v>
      </c>
      <c r="D508" s="94">
        <f>VLOOKUP(A508,'[1]TỔNG HỢP'!$A:$N,14,0)</f>
        <v>0</v>
      </c>
      <c r="E508" s="97">
        <f>SUMIF('NHẬP HÀNG'!$D:$D,A508,'NHẬP HÀNG'!$H:$H)</f>
        <v>0</v>
      </c>
      <c r="F508" s="97">
        <f>SUMIF('NHẬP HÀNG'!D:D,A508,'NHẬP HÀNG'!I:I)</f>
        <v>0</v>
      </c>
      <c r="G508" s="97">
        <f>SUMIF('NHẬP HÀNG'!D:D,A508,'NHẬP HÀNG'!J:J)</f>
        <v>0</v>
      </c>
      <c r="H508" s="97">
        <f>SUMIF('NHẬP HÀNG'!D:D,A508,'NHẬP HÀNG'!K:K)</f>
        <v>0</v>
      </c>
      <c r="I508" s="97">
        <f>SUMIF('NHẬP HÀNG'!D:D,A508,'NHẬP HÀNG'!M:M)</f>
        <v>0</v>
      </c>
      <c r="J508" s="97">
        <f>SUMIF('NHẬP HÀNG'!D:D,A508,'NHẬP HÀNG'!N:N)</f>
        <v>0</v>
      </c>
      <c r="K508" s="97">
        <f>SUMIF('NHẬP HÀNG'!D:D,A508,'NHẬP HÀNG'!L:L)</f>
        <v>0</v>
      </c>
      <c r="L508" s="97">
        <f>SUMIF('XUẤT HÀNG'!D:D,A508,'XUẤT HÀNG'!G:G)</f>
        <v>0</v>
      </c>
      <c r="M508" s="97">
        <f>SUMIF('XUẤT HÀNG'!D:D,A508,'XUẤT HÀNG'!H:H)</f>
        <v>0</v>
      </c>
      <c r="N508" s="94">
        <f t="shared" si="76"/>
        <v>0</v>
      </c>
      <c r="O508" s="106"/>
      <c r="P508" s="107"/>
      <c r="Q508" s="113">
        <f t="shared" si="77"/>
        <v>0</v>
      </c>
      <c r="R508" s="219"/>
      <c r="S508" s="86" t="str">
        <f t="shared" si="78"/>
        <v>NOT OK</v>
      </c>
    </row>
    <row r="509" spans="1:19" s="85" customFormat="1" ht="33.75" customHeight="1" hidden="1">
      <c r="A509" s="41" t="s">
        <v>4390</v>
      </c>
      <c r="B509" s="98" t="str">
        <f>IF($A509="","",VLOOKUP($A509,'MÃ HH'!$A$1:$C$2099,2,0))</f>
        <v>TÁO  XÁ NP FUJI TRUCAPE 1135 -18KG</v>
      </c>
      <c r="C509" s="98" t="e">
        <f>IF($A509="","",VLOOKUP($A509,'MÃ HH'!$A$1:$C$215,3,0))</f>
        <v>#N/A</v>
      </c>
      <c r="D509" s="94">
        <f>VLOOKUP(A509,'[1]TỔNG HỢP'!$A:$N,14,0)</f>
        <v>0</v>
      </c>
      <c r="E509" s="97">
        <f>SUMIF('NHẬP HÀNG'!$D:$D,A509,'NHẬP HÀNG'!$H:$H)</f>
        <v>0</v>
      </c>
      <c r="F509" s="97">
        <f>SUMIF('NHẬP HÀNG'!D:D,A509,'NHẬP HÀNG'!I:I)</f>
        <v>0</v>
      </c>
      <c r="G509" s="97">
        <f>SUMIF('NHẬP HÀNG'!D:D,A509,'NHẬP HÀNG'!J:J)</f>
        <v>0</v>
      </c>
      <c r="H509" s="97">
        <f>SUMIF('NHẬP HÀNG'!D:D,A509,'NHẬP HÀNG'!K:K)</f>
        <v>0</v>
      </c>
      <c r="I509" s="97">
        <f>SUMIF('NHẬP HÀNG'!D:D,A509,'NHẬP HÀNG'!M:M)</f>
        <v>0</v>
      </c>
      <c r="J509" s="97">
        <f>SUMIF('NHẬP HÀNG'!D:D,A509,'NHẬP HÀNG'!N:N)</f>
        <v>0</v>
      </c>
      <c r="K509" s="97">
        <f>SUMIF('NHẬP HÀNG'!D:D,A509,'NHẬP HÀNG'!L:L)</f>
        <v>0</v>
      </c>
      <c r="L509" s="97">
        <f>SUMIF('XUẤT HÀNG'!D:D,A509,'XUẤT HÀNG'!G:G)</f>
        <v>0</v>
      </c>
      <c r="M509" s="97">
        <f>SUMIF('XUẤT HÀNG'!D:D,A509,'XUẤT HÀNG'!H:H)</f>
        <v>0</v>
      </c>
      <c r="N509" s="94">
        <f t="shared" si="76"/>
        <v>0</v>
      </c>
      <c r="O509" s="106"/>
      <c r="P509" s="107"/>
      <c r="Q509" s="109">
        <f t="shared" si="77"/>
        <v>0</v>
      </c>
      <c r="R509" s="48"/>
      <c r="S509" s="86" t="str">
        <f t="shared" si="78"/>
        <v>NOT OK</v>
      </c>
    </row>
    <row r="510" spans="1:19" s="85" customFormat="1" ht="33.75" customHeight="1" hidden="1">
      <c r="A510" s="41" t="s">
        <v>4237</v>
      </c>
      <c r="B510" s="98" t="str">
        <f>IF($A510="","",VLOOKUP($A510,'MÃ HH'!$A$1:$C$2099,2,0))</f>
        <v>TÁO  XÁ NP FUJI TRUCAPE LẪN SIZE- 18KG</v>
      </c>
      <c r="C510" s="98" t="e">
        <f>IF($A510="","",VLOOKUP($A510,'MÃ HH'!$A$1:$C$215,3,0))</f>
        <v>#N/A</v>
      </c>
      <c r="D510" s="94">
        <f>VLOOKUP(A510,'[1]TỔNG HỢP'!$A:$N,14,0)</f>
        <v>0</v>
      </c>
      <c r="E510" s="97">
        <f>SUMIF('NHẬP HÀNG'!$D:$D,A510,'NHẬP HÀNG'!$H:$H)</f>
        <v>0</v>
      </c>
      <c r="F510" s="97">
        <f>SUMIF('NHẬP HÀNG'!D:D,A510,'NHẬP HÀNG'!I:I)</f>
        <v>0</v>
      </c>
      <c r="G510" s="97">
        <f>SUMIF('NHẬP HÀNG'!D:D,A510,'NHẬP HÀNG'!J:J)</f>
        <v>0</v>
      </c>
      <c r="H510" s="97">
        <f>SUMIF('NHẬP HÀNG'!D:D,A510,'NHẬP HÀNG'!K:K)</f>
        <v>0</v>
      </c>
      <c r="I510" s="97">
        <f>SUMIF('NHẬP HÀNG'!D:D,A510,'NHẬP HÀNG'!M:M)</f>
        <v>0</v>
      </c>
      <c r="J510" s="97">
        <f>SUMIF('NHẬP HÀNG'!D:D,A510,'NHẬP HÀNG'!N:N)</f>
        <v>0</v>
      </c>
      <c r="K510" s="97">
        <f>SUMIF('NHẬP HÀNG'!D:D,A510,'NHẬP HÀNG'!L:L)</f>
        <v>0</v>
      </c>
      <c r="L510" s="97">
        <f>SUMIF('XUẤT HÀNG'!D:D,A510,'XUẤT HÀNG'!G:G)</f>
        <v>0</v>
      </c>
      <c r="M510" s="97">
        <f>SUMIF('XUẤT HÀNG'!D:D,A510,'XUẤT HÀNG'!H:H)</f>
        <v>0</v>
      </c>
      <c r="N510" s="94">
        <f t="shared" si="76"/>
        <v>0</v>
      </c>
      <c r="O510" s="106"/>
      <c r="P510" s="107"/>
      <c r="Q510" s="109">
        <f t="shared" si="77"/>
        <v>0</v>
      </c>
      <c r="R510" s="45"/>
      <c r="S510" s="86" t="str">
        <f t="shared" si="78"/>
        <v>NOT OK</v>
      </c>
    </row>
    <row r="511" spans="1:19" s="85" customFormat="1" ht="33.75" customHeight="1" hidden="1">
      <c r="A511" s="41" t="s">
        <v>3680</v>
      </c>
      <c r="B511" s="98" t="str">
        <f>IF($A511="","",VLOOKUP($A511,'MÃ HH'!$A$1:$C$215,2,0))</f>
        <v>TÁO XÁ NP FUJI KROMCO 150</v>
      </c>
      <c r="C511" s="98" t="str">
        <f>IF($A511="","",VLOOKUP($A511,'MÃ HH'!$A$1:$C$215,3,0))</f>
        <v>Thùng</v>
      </c>
      <c r="D511" s="94">
        <f>VLOOKUP(A511,'[1]TỔNG HỢP'!$A:$N,14,0)</f>
        <v>0</v>
      </c>
      <c r="E511" s="97">
        <f>SUMIF('NHẬP HÀNG'!$D:$D,A511,'NHẬP HÀNG'!$H:$H)</f>
        <v>0</v>
      </c>
      <c r="F511" s="97">
        <f>SUMIF('NHẬP HÀNG'!D:D,A511,'NHẬP HÀNG'!I:I)</f>
        <v>0</v>
      </c>
      <c r="G511" s="97">
        <f>SUMIF('NHẬP HÀNG'!D:D,A511,'NHẬP HÀNG'!J:J)</f>
        <v>0</v>
      </c>
      <c r="H511" s="97">
        <f>SUMIF('NHẬP HÀNG'!D:D,A511,'NHẬP HÀNG'!K:K)</f>
        <v>0</v>
      </c>
      <c r="I511" s="97">
        <f>SUMIF('NHẬP HÀNG'!D:D,A511,'NHẬP HÀNG'!M:M)</f>
        <v>0</v>
      </c>
      <c r="J511" s="97">
        <f>SUMIF('NHẬP HÀNG'!D:D,A511,'NHẬP HÀNG'!N:N)</f>
        <v>0</v>
      </c>
      <c r="K511" s="97">
        <f>SUMIF('NHẬP HÀNG'!D:D,A511,'NHẬP HÀNG'!L:L)</f>
        <v>0</v>
      </c>
      <c r="L511" s="97">
        <f>SUMIF('XUẤT HÀNG'!D:D,A511,'XUẤT HÀNG'!G:G)</f>
        <v>0</v>
      </c>
      <c r="M511" s="97">
        <f>SUMIF('XUẤT HÀNG'!D:D,A511,'XUẤT HÀNG'!H:H)</f>
        <v>0</v>
      </c>
      <c r="N511" s="94">
        <f t="shared" si="76"/>
        <v>0</v>
      </c>
      <c r="O511" s="106"/>
      <c r="P511" s="107"/>
      <c r="Q511" s="109">
        <f t="shared" si="77"/>
        <v>0</v>
      </c>
      <c r="R511" s="45"/>
      <c r="S511" s="86" t="str">
        <f t="shared" si="78"/>
        <v>NOT OK</v>
      </c>
    </row>
    <row r="512" spans="1:19" s="85" customFormat="1" ht="33.75" customHeight="1" hidden="1">
      <c r="A512" s="41" t="s">
        <v>3595</v>
      </c>
      <c r="B512" s="98" t="str">
        <f>IF($A512="","",VLOOKUP($A512,'MÃ HH'!$A$1:$C$1876,2,0))</f>
        <v>TÁO XÁ NP FUJI CORE THÙNG XANH 90 - 18KG</v>
      </c>
      <c r="C512" s="98" t="str">
        <f>IF($A512="","",VLOOKUP($A512,'MÃ HH'!$A$1:$C$215,3,0))</f>
        <v>Thùng</v>
      </c>
      <c r="D512" s="94">
        <f>VLOOKUP(A512,'[1]TỔNG HỢP'!$A:$N,14,0)</f>
        <v>0</v>
      </c>
      <c r="E512" s="97">
        <f>SUMIF('NHẬP HÀNG'!$D:$D,A512,'NHẬP HÀNG'!$H:$H)</f>
        <v>0</v>
      </c>
      <c r="F512" s="97">
        <f>SUMIF('NHẬP HÀNG'!D:D,A512,'NHẬP HÀNG'!I:I)</f>
        <v>0</v>
      </c>
      <c r="G512" s="97">
        <f>SUMIF('NHẬP HÀNG'!D:D,A512,'NHẬP HÀNG'!J:J)</f>
        <v>0</v>
      </c>
      <c r="H512" s="97">
        <f>SUMIF('NHẬP HÀNG'!D:D,A512,'NHẬP HÀNG'!K:K)</f>
        <v>0</v>
      </c>
      <c r="I512" s="97">
        <f>SUMIF('NHẬP HÀNG'!D:D,A512,'NHẬP HÀNG'!M:M)</f>
        <v>0</v>
      </c>
      <c r="J512" s="97">
        <f>SUMIF('NHẬP HÀNG'!D:D,A512,'NHẬP HÀNG'!N:N)</f>
        <v>0</v>
      </c>
      <c r="K512" s="97">
        <f>SUMIF('NHẬP HÀNG'!D:D,A512,'NHẬP HÀNG'!L:L)</f>
        <v>0</v>
      </c>
      <c r="L512" s="97">
        <f>SUMIF('XUẤT HÀNG'!D:D,A512,'XUẤT HÀNG'!G:G)</f>
        <v>0</v>
      </c>
      <c r="M512" s="97">
        <f>SUMIF('XUẤT HÀNG'!D:D,A512,'XUẤT HÀNG'!H:H)</f>
        <v>0</v>
      </c>
      <c r="N512" s="94">
        <f t="shared" si="76"/>
        <v>0</v>
      </c>
      <c r="O512" s="106"/>
      <c r="P512" s="107"/>
      <c r="Q512" s="109">
        <f t="shared" si="77"/>
        <v>0</v>
      </c>
      <c r="R512" s="45"/>
      <c r="S512" s="86" t="str">
        <f t="shared" si="78"/>
        <v>NOT OK</v>
      </c>
    </row>
    <row r="513" spans="1:19" s="85" customFormat="1" ht="33.75" customHeight="1" hidden="1">
      <c r="A513" s="41" t="s">
        <v>3690</v>
      </c>
      <c r="B513" s="98" t="str">
        <f>IF($A513="","",VLOOKUP($A513,'MÃ HH'!$A$1:$C$1876,2,0))</f>
        <v>TÁO XÁ NP FUJI CORE THÙNG XANH 80 - 18KG</v>
      </c>
      <c r="C513" s="98" t="str">
        <f>IF($A513="","",VLOOKUP($A513,'MÃ HH'!$A$1:$C$215,3,0))</f>
        <v>Thùng</v>
      </c>
      <c r="D513" s="94">
        <f>VLOOKUP(A513,'[1]TỔNG HỢP'!$A:$N,14,0)</f>
        <v>0</v>
      </c>
      <c r="E513" s="97">
        <f>SUMIF('NHẬP HÀNG'!$D:$D,A513,'NHẬP HÀNG'!$H:$H)</f>
        <v>0</v>
      </c>
      <c r="F513" s="97">
        <f>SUMIF('NHẬP HÀNG'!D:D,A513,'NHẬP HÀNG'!I:I)</f>
        <v>0</v>
      </c>
      <c r="G513" s="97">
        <f>SUMIF('NHẬP HÀNG'!D:D,A513,'NHẬP HÀNG'!J:J)</f>
        <v>0</v>
      </c>
      <c r="H513" s="97">
        <f>SUMIF('NHẬP HÀNG'!D:D,A513,'NHẬP HÀNG'!K:K)</f>
        <v>0</v>
      </c>
      <c r="I513" s="97">
        <f>SUMIF('NHẬP HÀNG'!D:D,A513,'NHẬP HÀNG'!M:M)</f>
        <v>0</v>
      </c>
      <c r="J513" s="97">
        <f>SUMIF('NHẬP HÀNG'!D:D,A513,'NHẬP HÀNG'!N:N)</f>
        <v>0</v>
      </c>
      <c r="K513" s="97">
        <f>SUMIF('NHẬP HÀNG'!D:D,A513,'NHẬP HÀNG'!L:L)</f>
        <v>0</v>
      </c>
      <c r="L513" s="97">
        <f>SUMIF('XUẤT HÀNG'!D:D,A513,'XUẤT HÀNG'!G:G)</f>
        <v>0</v>
      </c>
      <c r="M513" s="97">
        <f>SUMIF('XUẤT HÀNG'!D:D,A513,'XUẤT HÀNG'!H:H)</f>
        <v>0</v>
      </c>
      <c r="N513" s="94">
        <f t="shared" si="76"/>
        <v>0</v>
      </c>
      <c r="O513" s="106"/>
      <c r="P513" s="107"/>
      <c r="Q513" s="109">
        <f t="shared" si="77"/>
        <v>0</v>
      </c>
      <c r="R513" s="45"/>
      <c r="S513" s="86" t="str">
        <f t="shared" si="78"/>
        <v>NOT OK</v>
      </c>
    </row>
    <row r="514" spans="1:19" s="85" customFormat="1" ht="33.75" customHeight="1" hidden="1">
      <c r="A514" s="41" t="s">
        <v>3597</v>
      </c>
      <c r="B514" s="98" t="str">
        <f>IF($A514="","",VLOOKUP($A514,'MÃ HH'!$A$1:$C$1876,2,0))</f>
        <v>TÁO XÁ NP FUJI CORE THÙNG XANH 100 - 18KG</v>
      </c>
      <c r="C514" s="98" t="str">
        <f>IF($A514="","",VLOOKUP($A514,'MÃ HH'!$A$1:$C$215,3,0))</f>
        <v>Thùng</v>
      </c>
      <c r="D514" s="94">
        <f>VLOOKUP(A514,'[1]TỔNG HỢP'!$A:$N,14,0)</f>
        <v>0</v>
      </c>
      <c r="E514" s="97">
        <f>SUMIF('NHẬP HÀNG'!$D:$D,A514,'NHẬP HÀNG'!$H:$H)</f>
        <v>0</v>
      </c>
      <c r="F514" s="97">
        <f>SUMIF('NHẬP HÀNG'!D:D,A514,'NHẬP HÀNG'!I:I)</f>
        <v>0</v>
      </c>
      <c r="G514" s="97">
        <f>SUMIF('NHẬP HÀNG'!D:D,A514,'NHẬP HÀNG'!J:J)</f>
        <v>0</v>
      </c>
      <c r="H514" s="97">
        <f>SUMIF('NHẬP HÀNG'!D:D,A514,'NHẬP HÀNG'!K:K)</f>
        <v>0</v>
      </c>
      <c r="I514" s="97">
        <f>SUMIF('NHẬP HÀNG'!D:D,A514,'NHẬP HÀNG'!M:M)</f>
        <v>0</v>
      </c>
      <c r="J514" s="97">
        <f>SUMIF('NHẬP HÀNG'!D:D,A514,'NHẬP HÀNG'!N:N)</f>
        <v>0</v>
      </c>
      <c r="K514" s="97">
        <f>SUMIF('NHẬP HÀNG'!D:D,A514,'NHẬP HÀNG'!L:L)</f>
        <v>0</v>
      </c>
      <c r="L514" s="97">
        <f>SUMIF('XUẤT HÀNG'!D:D,A514,'XUẤT HÀNG'!G:G)</f>
        <v>0</v>
      </c>
      <c r="M514" s="97">
        <f>SUMIF('XUẤT HÀNG'!D:D,A514,'XUẤT HÀNG'!H:H)</f>
        <v>0</v>
      </c>
      <c r="N514" s="94">
        <f t="shared" si="76"/>
        <v>0</v>
      </c>
      <c r="O514" s="106"/>
      <c r="P514" s="107"/>
      <c r="Q514" s="109">
        <f t="shared" si="77"/>
        <v>0</v>
      </c>
      <c r="R514" s="45"/>
      <c r="S514" s="86" t="str">
        <f t="shared" si="78"/>
        <v>NOT OK</v>
      </c>
    </row>
    <row r="515" spans="1:19" s="85" customFormat="1" ht="33.75" customHeight="1" hidden="1">
      <c r="A515" s="41" t="s">
        <v>3599</v>
      </c>
      <c r="B515" s="98" t="str">
        <f>IF($A515="","",VLOOKUP($A515,'MÃ HH'!$A$1:$C$1876,2,0))</f>
        <v>TÁO XÁ NP FUJI CORE THÙNG XANH 110 - 18KG</v>
      </c>
      <c r="C515" s="98" t="str">
        <f>IF($A515="","",VLOOKUP($A515,'MÃ HH'!$A$1:$C$215,3,0))</f>
        <v>Thùng</v>
      </c>
      <c r="D515" s="94">
        <f>VLOOKUP(A515,'[1]TỔNG HỢP'!$A:$N,14,0)</f>
        <v>0</v>
      </c>
      <c r="E515" s="97">
        <f>SUMIF('NHẬP HÀNG'!$D:$D,A515,'NHẬP HÀNG'!$H:$H)</f>
        <v>0</v>
      </c>
      <c r="F515" s="97">
        <f>SUMIF('NHẬP HÀNG'!D:D,A515,'NHẬP HÀNG'!I:I)</f>
        <v>0</v>
      </c>
      <c r="G515" s="97">
        <f>SUMIF('NHẬP HÀNG'!D:D,A515,'NHẬP HÀNG'!J:J)</f>
        <v>0</v>
      </c>
      <c r="H515" s="97">
        <f>SUMIF('NHẬP HÀNG'!D:D,A515,'NHẬP HÀNG'!K:K)</f>
        <v>0</v>
      </c>
      <c r="I515" s="97">
        <f>SUMIF('NHẬP HÀNG'!D:D,A515,'NHẬP HÀNG'!M:M)</f>
        <v>0</v>
      </c>
      <c r="J515" s="97">
        <f>SUMIF('NHẬP HÀNG'!D:D,A515,'NHẬP HÀNG'!N:N)</f>
        <v>0</v>
      </c>
      <c r="K515" s="97">
        <f>SUMIF('NHẬP HÀNG'!D:D,A515,'NHẬP HÀNG'!L:L)</f>
        <v>0</v>
      </c>
      <c r="L515" s="97">
        <f>SUMIF('XUẤT HÀNG'!D:D,A515,'XUẤT HÀNG'!G:G)</f>
        <v>0</v>
      </c>
      <c r="M515" s="97">
        <f>SUMIF('XUẤT HÀNG'!D:D,A515,'XUẤT HÀNG'!H:H)</f>
        <v>0</v>
      </c>
      <c r="N515" s="94">
        <f t="shared" si="76"/>
        <v>0</v>
      </c>
      <c r="O515" s="106"/>
      <c r="P515" s="107"/>
      <c r="Q515" s="109">
        <f t="shared" si="77"/>
        <v>0</v>
      </c>
      <c r="R515" s="45"/>
      <c r="S515" s="86" t="str">
        <f t="shared" si="78"/>
        <v>NOT OK</v>
      </c>
    </row>
    <row r="516" spans="1:19" s="85" customFormat="1" ht="33.75" customHeight="1" hidden="1">
      <c r="A516" s="41" t="s">
        <v>3656</v>
      </c>
      <c r="B516" s="98" t="str">
        <f>IF($A516="","",VLOOKUP($A516,'MÃ HH'!$A$1:$C$1876,2,0))</f>
        <v>TÁO XÁ NP FUJI CORE THÙNG ĐỎ 80 - 18KG</v>
      </c>
      <c r="C516" s="98" t="str">
        <f>IF($A516="","",VLOOKUP($A516,'MÃ HH'!$A$1:$C$215,3,0))</f>
        <v>Thùng</v>
      </c>
      <c r="D516" s="94">
        <f>VLOOKUP(A516,'[1]TỔNG HỢP'!$A:$N,14,0)</f>
        <v>0</v>
      </c>
      <c r="E516" s="97">
        <f>SUMIF('NHẬP HÀNG'!$D:$D,A516,'NHẬP HÀNG'!$H:$H)</f>
        <v>0</v>
      </c>
      <c r="F516" s="97">
        <f>SUMIF('NHẬP HÀNG'!D:D,A516,'NHẬP HÀNG'!I:I)</f>
        <v>0</v>
      </c>
      <c r="G516" s="97">
        <f>SUMIF('NHẬP HÀNG'!D:D,A516,'NHẬP HÀNG'!J:J)</f>
        <v>0</v>
      </c>
      <c r="H516" s="97">
        <f>SUMIF('NHẬP HÀNG'!D:D,A516,'NHẬP HÀNG'!K:K)</f>
        <v>0</v>
      </c>
      <c r="I516" s="97">
        <f>SUMIF('NHẬP HÀNG'!D:D,A516,'NHẬP HÀNG'!M:M)</f>
        <v>0</v>
      </c>
      <c r="J516" s="97">
        <f>SUMIF('NHẬP HÀNG'!D:D,A516,'NHẬP HÀNG'!N:N)</f>
        <v>0</v>
      </c>
      <c r="K516" s="97">
        <f>SUMIF('NHẬP HÀNG'!D:D,A516,'NHẬP HÀNG'!L:L)</f>
        <v>0</v>
      </c>
      <c r="L516" s="97">
        <f>SUMIF('XUẤT HÀNG'!D:D,A516,'XUẤT HÀNG'!G:G)</f>
        <v>0</v>
      </c>
      <c r="M516" s="97">
        <f>SUMIF('XUẤT HÀNG'!D:D,A516,'XUẤT HÀNG'!H:H)</f>
        <v>0</v>
      </c>
      <c r="N516" s="94">
        <f t="shared" si="76"/>
        <v>0</v>
      </c>
      <c r="O516" s="106"/>
      <c r="P516" s="107"/>
      <c r="Q516" s="109">
        <f t="shared" si="77"/>
        <v>0</v>
      </c>
      <c r="R516" s="45"/>
      <c r="S516" s="86" t="str">
        <f t="shared" si="78"/>
        <v>NOT OK</v>
      </c>
    </row>
    <row r="517" spans="1:19" s="85" customFormat="1" ht="33.75" customHeight="1" hidden="1">
      <c r="A517" s="41" t="s">
        <v>3601</v>
      </c>
      <c r="B517" s="98" t="str">
        <f>IF($A517="","",VLOOKUP($A517,'MÃ HH'!$A$1:$C$215,2,0))</f>
        <v>TÁO XÁ NP FUJI CORE THÙNG XANH 120- 18KG</v>
      </c>
      <c r="C517" s="98" t="str">
        <f>IF($A517="","",VLOOKUP($A517,'MÃ HH'!$A$1:$C$215,3,0))</f>
        <v>Thùng</v>
      </c>
      <c r="D517" s="94">
        <f>VLOOKUP(A517,'[1]TỔNG HỢP'!$A:$N,14,0)</f>
        <v>0</v>
      </c>
      <c r="E517" s="97">
        <f>SUMIF('NHẬP HÀNG'!$D:$D,A517,'NHẬP HÀNG'!$H:$H)</f>
        <v>0</v>
      </c>
      <c r="F517" s="97">
        <f>SUMIF('NHẬP HÀNG'!D:D,A517,'NHẬP HÀNG'!I:I)</f>
        <v>0</v>
      </c>
      <c r="G517" s="97">
        <f>SUMIF('NHẬP HÀNG'!D:D,A517,'NHẬP HÀNG'!J:J)</f>
        <v>0</v>
      </c>
      <c r="H517" s="97">
        <f>SUMIF('NHẬP HÀNG'!D:D,A517,'NHẬP HÀNG'!K:K)</f>
        <v>0</v>
      </c>
      <c r="I517" s="97">
        <f>SUMIF('NHẬP HÀNG'!D:D,A517,'NHẬP HÀNG'!M:M)</f>
        <v>0</v>
      </c>
      <c r="J517" s="97">
        <f>SUMIF('NHẬP HÀNG'!D:D,A517,'NHẬP HÀNG'!N:N)</f>
        <v>0</v>
      </c>
      <c r="K517" s="97">
        <f>SUMIF('NHẬP HÀNG'!D:D,A517,'NHẬP HÀNG'!L:L)</f>
        <v>0</v>
      </c>
      <c r="L517" s="97">
        <f>SUMIF('XUẤT HÀNG'!D:D,A517,'XUẤT HÀNG'!G:G)</f>
        <v>0</v>
      </c>
      <c r="M517" s="97">
        <f>SUMIF('XUẤT HÀNG'!D:D,A517,'XUẤT HÀNG'!H:H)</f>
        <v>0</v>
      </c>
      <c r="N517" s="94">
        <f t="shared" si="76"/>
        <v>0</v>
      </c>
      <c r="O517" s="106"/>
      <c r="P517" s="107"/>
      <c r="Q517" s="109">
        <f t="shared" si="77"/>
        <v>0</v>
      </c>
      <c r="R517" s="45"/>
      <c r="S517" s="86" t="str">
        <f t="shared" si="78"/>
        <v>NOT OK</v>
      </c>
    </row>
    <row r="518" spans="1:19" s="85" customFormat="1" ht="33.75" customHeight="1" hidden="1">
      <c r="A518" s="41" t="s">
        <v>3603</v>
      </c>
      <c r="B518" s="98" t="str">
        <f>IF($A518="","",VLOOKUP($A518,'MÃ HH'!$A$1:$C$215,2,0))</f>
        <v>TÁO XÁ NP FUJI CORE THÙNG ĐỎ 90 - 18KG</v>
      </c>
      <c r="C518" s="98" t="str">
        <f>IF($A518="","",VLOOKUP($A518,'MÃ HH'!$A$1:$C$215,3,0))</f>
        <v>Thùng</v>
      </c>
      <c r="D518" s="94">
        <f>VLOOKUP(A518,'[1]TỔNG HỢP'!$A:$N,14,0)</f>
        <v>0</v>
      </c>
      <c r="E518" s="97">
        <f>SUMIF('NHẬP HÀNG'!$D:$D,A518,'NHẬP HÀNG'!$H:$H)</f>
        <v>0</v>
      </c>
      <c r="F518" s="97">
        <f>SUMIF('NHẬP HÀNG'!D:D,A518,'NHẬP HÀNG'!I:I)</f>
        <v>0</v>
      </c>
      <c r="G518" s="97">
        <f>SUMIF('NHẬP HÀNG'!D:D,A518,'NHẬP HÀNG'!J:J)</f>
        <v>0</v>
      </c>
      <c r="H518" s="97">
        <f>SUMIF('NHẬP HÀNG'!D:D,A518,'NHẬP HÀNG'!K:K)</f>
        <v>0</v>
      </c>
      <c r="I518" s="97">
        <f>SUMIF('NHẬP HÀNG'!D:D,A518,'NHẬP HÀNG'!M:M)</f>
        <v>0</v>
      </c>
      <c r="J518" s="97">
        <f>SUMIF('NHẬP HÀNG'!D:D,A518,'NHẬP HÀNG'!N:N)</f>
        <v>0</v>
      </c>
      <c r="K518" s="97">
        <f>SUMIF('NHẬP HÀNG'!D:D,A518,'NHẬP HÀNG'!L:L)</f>
        <v>0</v>
      </c>
      <c r="L518" s="97">
        <f>SUMIF('XUẤT HÀNG'!D:D,A518,'XUẤT HÀNG'!G:G)</f>
        <v>0</v>
      </c>
      <c r="M518" s="97">
        <f>SUMIF('XUẤT HÀNG'!D:D,A518,'XUẤT HÀNG'!H:H)</f>
        <v>0</v>
      </c>
      <c r="N518" s="94">
        <f t="shared" si="76"/>
        <v>0</v>
      </c>
      <c r="O518" s="106"/>
      <c r="P518" s="107"/>
      <c r="Q518" s="109">
        <f t="shared" si="77"/>
        <v>0</v>
      </c>
      <c r="R518" s="45"/>
      <c r="S518" s="86" t="str">
        <f t="shared" si="78"/>
        <v>NOT OK</v>
      </c>
    </row>
    <row r="519" spans="1:19" s="85" customFormat="1" ht="33.75" customHeight="1" hidden="1">
      <c r="A519" s="41" t="s">
        <v>3605</v>
      </c>
      <c r="B519" s="98" t="str">
        <f>IF($A519="","",VLOOKUP($A519,'MÃ HH'!$A$1:$C$1876,2,0))</f>
        <v>TÁO XÁ NP FUJI CORE THÙNG ĐỎ 100 - 18KG</v>
      </c>
      <c r="C519" s="98" t="str">
        <f>IF($A519="","",VLOOKUP($A519,'MÃ HH'!$A$1:$C$215,3,0))</f>
        <v>Thùng</v>
      </c>
      <c r="D519" s="94">
        <f>VLOOKUP(A519,'[1]TỔNG HỢP'!$A:$N,14,0)</f>
        <v>0</v>
      </c>
      <c r="E519" s="97">
        <f>SUMIF('NHẬP HÀNG'!$D:$D,A519,'NHẬP HÀNG'!$H:$H)</f>
        <v>0</v>
      </c>
      <c r="F519" s="97">
        <f>SUMIF('NHẬP HÀNG'!D:D,A519,'NHẬP HÀNG'!I:I)</f>
        <v>0</v>
      </c>
      <c r="G519" s="97">
        <f>SUMIF('NHẬP HÀNG'!D:D,A519,'NHẬP HÀNG'!J:J)</f>
        <v>0</v>
      </c>
      <c r="H519" s="97">
        <f>SUMIF('NHẬP HÀNG'!D:D,A519,'NHẬP HÀNG'!K:K)</f>
        <v>0</v>
      </c>
      <c r="I519" s="97">
        <f>SUMIF('NHẬP HÀNG'!D:D,A519,'NHẬP HÀNG'!M:M)</f>
        <v>0</v>
      </c>
      <c r="J519" s="97">
        <f>SUMIF('NHẬP HÀNG'!D:D,A519,'NHẬP HÀNG'!N:N)</f>
        <v>0</v>
      </c>
      <c r="K519" s="97">
        <f>SUMIF('NHẬP HÀNG'!D:D,A519,'NHẬP HÀNG'!L:L)</f>
        <v>0</v>
      </c>
      <c r="L519" s="97">
        <f>SUMIF('XUẤT HÀNG'!D:D,A519,'XUẤT HÀNG'!G:G)</f>
        <v>0</v>
      </c>
      <c r="M519" s="97">
        <f>SUMIF('XUẤT HÀNG'!D:D,A519,'XUẤT HÀNG'!H:H)</f>
        <v>0</v>
      </c>
      <c r="N519" s="94">
        <f t="shared" si="76"/>
        <v>0</v>
      </c>
      <c r="O519" s="106"/>
      <c r="P519" s="107"/>
      <c r="Q519" s="109">
        <f t="shared" si="77"/>
        <v>0</v>
      </c>
      <c r="R519" s="45"/>
      <c r="S519" s="86" t="str">
        <f t="shared" si="78"/>
        <v>NOT OK</v>
      </c>
    </row>
    <row r="520" spans="1:19" s="85" customFormat="1" ht="34.15" customHeight="1" hidden="1">
      <c r="A520" s="41" t="s">
        <v>3607</v>
      </c>
      <c r="B520" s="98" t="str">
        <f>IF($A520="","",VLOOKUP($A520,'MÃ HH'!$A$1:$C$1876,2,0))</f>
        <v>TÁO XÁ NP FUJI CORE THÙNG ĐỎ 110 - 18KG</v>
      </c>
      <c r="C520" s="98" t="str">
        <f>IF($A520="","",VLOOKUP($A520,'MÃ HH'!$A$1:$C$215,3,0))</f>
        <v>Thùng</v>
      </c>
      <c r="D520" s="94">
        <f>VLOOKUP(A520,'[1]TỔNG HỢP'!$A:$N,14,0)</f>
        <v>0</v>
      </c>
      <c r="E520" s="97">
        <f>SUMIF('NHẬP HÀNG'!$D:$D,A520,'NHẬP HÀNG'!$H:$H)</f>
        <v>0</v>
      </c>
      <c r="F520" s="97">
        <f>SUMIF('NHẬP HÀNG'!D:D,A520,'NHẬP HÀNG'!I:I)</f>
        <v>0</v>
      </c>
      <c r="G520" s="97">
        <f>SUMIF('NHẬP HÀNG'!D:D,A520,'NHẬP HÀNG'!J:J)</f>
        <v>0</v>
      </c>
      <c r="H520" s="97">
        <f>SUMIF('NHẬP HÀNG'!D:D,A520,'NHẬP HÀNG'!K:K)</f>
        <v>0</v>
      </c>
      <c r="I520" s="97">
        <f>SUMIF('NHẬP HÀNG'!D:D,A520,'NHẬP HÀNG'!M:M)</f>
        <v>0</v>
      </c>
      <c r="J520" s="97">
        <f>SUMIF('NHẬP HÀNG'!D:D,A520,'NHẬP HÀNG'!N:N)</f>
        <v>0</v>
      </c>
      <c r="K520" s="97">
        <f>SUMIF('NHẬP HÀNG'!D:D,A520,'NHẬP HÀNG'!L:L)</f>
        <v>0</v>
      </c>
      <c r="L520" s="97">
        <f>SUMIF('XUẤT HÀNG'!D:D,A520,'XUẤT HÀNG'!G:G)</f>
        <v>0</v>
      </c>
      <c r="M520" s="97">
        <f>SUMIF('XUẤT HÀNG'!D:D,A520,'XUẤT HÀNG'!H:H)</f>
        <v>0</v>
      </c>
      <c r="N520" s="94">
        <f t="shared" si="76"/>
        <v>0</v>
      </c>
      <c r="O520" s="106"/>
      <c r="P520" s="107"/>
      <c r="Q520" s="109">
        <f t="shared" si="77"/>
        <v>0</v>
      </c>
      <c r="R520" s="48"/>
      <c r="S520" s="86" t="str">
        <f t="shared" si="78"/>
        <v>NOT OK</v>
      </c>
    </row>
    <row r="521" spans="1:19" s="85" customFormat="1" ht="33.75" customHeight="1" hidden="1">
      <c r="A521" s="41" t="s">
        <v>3609</v>
      </c>
      <c r="B521" s="98" t="str">
        <f>IF($A521="","",VLOOKUP($A521,'MÃ HH'!$A$1:$C$1876,2,0))</f>
        <v>TÁO XÁ NP FUJI CORE THÙNG ĐỎ 120- 18KG</v>
      </c>
      <c r="C521" s="98" t="str">
        <f>IF($A521="","",VLOOKUP($A521,'MÃ HH'!$A$1:$C$215,3,0))</f>
        <v>Thùng</v>
      </c>
      <c r="D521" s="94">
        <f>VLOOKUP(A521,'[1]TỔNG HỢP'!$A:$N,14,0)</f>
        <v>0</v>
      </c>
      <c r="E521" s="97">
        <f>SUMIF('NHẬP HÀNG'!$D:$D,A521,'NHẬP HÀNG'!$H:$H)</f>
        <v>0</v>
      </c>
      <c r="F521" s="97">
        <f>SUMIF('NHẬP HÀNG'!D:D,A521,'NHẬP HÀNG'!I:I)</f>
        <v>0</v>
      </c>
      <c r="G521" s="97">
        <f>SUMIF('NHẬP HÀNG'!D:D,A521,'NHẬP HÀNG'!J:J)</f>
        <v>0</v>
      </c>
      <c r="H521" s="97">
        <f>SUMIF('NHẬP HÀNG'!D:D,A521,'NHẬP HÀNG'!K:K)</f>
        <v>0</v>
      </c>
      <c r="I521" s="97">
        <f>SUMIF('NHẬP HÀNG'!D:D,A521,'NHẬP HÀNG'!M:M)</f>
        <v>0</v>
      </c>
      <c r="J521" s="97">
        <f>SUMIF('NHẬP HÀNG'!D:D,A521,'NHẬP HÀNG'!N:N)</f>
        <v>0</v>
      </c>
      <c r="K521" s="97">
        <f>SUMIF('NHẬP HÀNG'!D:D,A521,'NHẬP HÀNG'!L:L)</f>
        <v>0</v>
      </c>
      <c r="L521" s="97">
        <f>SUMIF('XUẤT HÀNG'!D:D,A521,'XUẤT HÀNG'!G:G)</f>
        <v>0</v>
      </c>
      <c r="M521" s="97">
        <f>SUMIF('XUẤT HÀNG'!D:D,A521,'XUẤT HÀNG'!H:H)</f>
        <v>0</v>
      </c>
      <c r="N521" s="94">
        <f t="shared" si="76"/>
        <v>0</v>
      </c>
      <c r="O521" s="106"/>
      <c r="P521" s="107"/>
      <c r="Q521" s="109">
        <f t="shared" si="77"/>
        <v>0</v>
      </c>
      <c r="R521" s="48"/>
      <c r="S521" s="86" t="str">
        <f t="shared" si="78"/>
        <v>NOT OK</v>
      </c>
    </row>
    <row r="522" spans="1:19" s="85" customFormat="1" ht="33.6" customHeight="1" hidden="1">
      <c r="A522" s="25" t="s">
        <v>4281</v>
      </c>
      <c r="B522" s="98" t="str">
        <f>IF($A522="","",VLOOKUP($A522,'MÃ HH'!$A$1:$C$1876,2,0))</f>
        <v xml:space="preserve">TÁO XÁ NP CRIPS RED CORE THÙNG ĐỎ 100- 18KG </v>
      </c>
      <c r="C522" s="98" t="e">
        <f>IF($A522="","",VLOOKUP($A522,'MÃ HH'!$A$1:$C$215,3,0))</f>
        <v>#N/A</v>
      </c>
      <c r="D522" s="94">
        <f>VLOOKUP(A522,'[1]TỔNG HỢP'!$A:$N,14,0)</f>
        <v>-10</v>
      </c>
      <c r="E522" s="97">
        <f>SUMIF('NHẬP HÀNG'!$D:$D,A522,'NHẬP HÀNG'!$H:$H)</f>
        <v>0</v>
      </c>
      <c r="F522" s="97">
        <f>SUMIF('NHẬP HÀNG'!D:D,A522,'NHẬP HÀNG'!I:I)</f>
        <v>0</v>
      </c>
      <c r="G522" s="97">
        <f>SUMIF('NHẬP HÀNG'!D:D,A522,'NHẬP HÀNG'!J:J)</f>
        <v>0</v>
      </c>
      <c r="H522" s="97">
        <f>SUMIF('NHẬP HÀNG'!D:D,A522,'NHẬP HÀNG'!K:K)</f>
        <v>0</v>
      </c>
      <c r="I522" s="97">
        <f>SUMIF('NHẬP HÀNG'!D:D,A522,'NHẬP HÀNG'!M:M)</f>
        <v>0</v>
      </c>
      <c r="J522" s="97">
        <f>SUMIF('NHẬP HÀNG'!D:D,A522,'NHẬP HÀNG'!N:N)</f>
        <v>0</v>
      </c>
      <c r="K522" s="97">
        <f>SUMIF('NHẬP HÀNG'!D:D,A522,'NHẬP HÀNG'!L:L)</f>
        <v>0</v>
      </c>
      <c r="L522" s="97">
        <f>SUMIF('XUẤT HÀNG'!D:D,A522,'XUẤT HÀNG'!G:G)</f>
        <v>0</v>
      </c>
      <c r="M522" s="97">
        <f>SUMIF('XUẤT HÀNG'!D:D,A522,'XUẤT HÀNG'!H:H)</f>
        <v>0</v>
      </c>
      <c r="N522" s="94">
        <f t="shared" si="76"/>
        <v>-10</v>
      </c>
      <c r="O522" s="106"/>
      <c r="P522" s="107"/>
      <c r="Q522" s="110">
        <f t="shared" si="77"/>
        <v>-10</v>
      </c>
      <c r="R522" s="205" t="s">
        <v>4834</v>
      </c>
      <c r="S522" s="86" t="str">
        <f t="shared" si="78"/>
        <v>OK</v>
      </c>
    </row>
    <row r="523" spans="1:19" s="85" customFormat="1" ht="33.75" customHeight="1" hidden="1">
      <c r="A523" s="25" t="s">
        <v>4382</v>
      </c>
      <c r="B523" s="98" t="str">
        <f>IF($A523="","",VLOOKUP($A523,'MÃ HH'!$A$1:$C$1876,2,0))</f>
        <v xml:space="preserve">TÁO XÁ NP CRIPS RED CORE THÙNG ĐỎ 120- 18KG </v>
      </c>
      <c r="C523" s="98" t="e">
        <f>IF($A523="","",VLOOKUP($A523,'MÃ HH'!$A$1:$C$215,3,0))</f>
        <v>#N/A</v>
      </c>
      <c r="D523" s="94">
        <f>VLOOKUP(A523,'[1]TỔNG HỢP'!$A:$N,14,0)</f>
        <v>11</v>
      </c>
      <c r="E523" s="97">
        <f>SUMIF('NHẬP HÀNG'!$D:$D,A523,'NHẬP HÀNG'!$H:$H)</f>
        <v>0</v>
      </c>
      <c r="F523" s="97">
        <f>SUMIF('NHẬP HÀNG'!D:D,A523,'NHẬP HÀNG'!I:I)</f>
        <v>0</v>
      </c>
      <c r="G523" s="97">
        <f>SUMIF('NHẬP HÀNG'!D:D,A523,'NHẬP HÀNG'!J:J)</f>
        <v>0</v>
      </c>
      <c r="H523" s="97">
        <f>SUMIF('NHẬP HÀNG'!D:D,A523,'NHẬP HÀNG'!K:K)</f>
        <v>0</v>
      </c>
      <c r="I523" s="97">
        <f>SUMIF('NHẬP HÀNG'!D:D,A523,'NHẬP HÀNG'!M:M)</f>
        <v>0</v>
      </c>
      <c r="J523" s="97">
        <f>SUMIF('NHẬP HÀNG'!D:D,A523,'NHẬP HÀNG'!N:N)</f>
        <v>0</v>
      </c>
      <c r="K523" s="97">
        <f>SUMIF('NHẬP HÀNG'!D:D,A523,'NHẬP HÀNG'!L:L)</f>
        <v>0</v>
      </c>
      <c r="L523" s="97">
        <f>SUMIF('XUẤT HÀNG'!D:D,A523,'XUẤT HÀNG'!G:G)</f>
        <v>0</v>
      </c>
      <c r="M523" s="97">
        <f>SUMIF('XUẤT HÀNG'!D:D,A523,'XUẤT HÀNG'!H:H)</f>
        <v>0</v>
      </c>
      <c r="N523" s="94">
        <f t="shared" si="76"/>
        <v>11</v>
      </c>
      <c r="O523" s="106"/>
      <c r="P523" s="107"/>
      <c r="Q523" s="110">
        <f t="shared" si="77"/>
        <v>11</v>
      </c>
      <c r="R523" s="205"/>
      <c r="S523" s="86" t="str">
        <f t="shared" si="78"/>
        <v>OK</v>
      </c>
    </row>
    <row r="524" spans="1:19" s="85" customFormat="1" ht="33.75" customHeight="1" hidden="1">
      <c r="A524" s="25" t="s">
        <v>4384</v>
      </c>
      <c r="B524" s="98" t="str">
        <f>IF($A524="","",VLOOKUP($A524,'MÃ HH'!$A$1:$C$1876,2,0))</f>
        <v xml:space="preserve">TÁO XÁ NP CRIPS RED CORE THÙNG ĐỎ 110- 18KG </v>
      </c>
      <c r="C524" s="98" t="e">
        <f>IF($A524="","",VLOOKUP($A524,'MÃ HH'!$A$1:$C$215,3,0))</f>
        <v>#N/A</v>
      </c>
      <c r="D524" s="94">
        <f>VLOOKUP(A524,'[1]TỔNG HỢP'!$A:$N,14,0)</f>
        <v>5</v>
      </c>
      <c r="E524" s="97">
        <f>SUMIF('NHẬP HÀNG'!$D:$D,A524,'NHẬP HÀNG'!$H:$H)</f>
        <v>0</v>
      </c>
      <c r="F524" s="97">
        <f>SUMIF('NHẬP HÀNG'!D:D,A524,'NHẬP HÀNG'!I:I)</f>
        <v>0</v>
      </c>
      <c r="G524" s="97">
        <f>SUMIF('NHẬP HÀNG'!D:D,A524,'NHẬP HÀNG'!J:J)</f>
        <v>0</v>
      </c>
      <c r="H524" s="97">
        <f>SUMIF('NHẬP HÀNG'!D:D,A524,'NHẬP HÀNG'!K:K)</f>
        <v>0</v>
      </c>
      <c r="I524" s="97">
        <f>SUMIF('NHẬP HÀNG'!D:D,A524,'NHẬP HÀNG'!M:M)</f>
        <v>0</v>
      </c>
      <c r="J524" s="97">
        <f>SUMIF('NHẬP HÀNG'!D:D,A524,'NHẬP HÀNG'!N:N)</f>
        <v>0</v>
      </c>
      <c r="K524" s="97">
        <f>SUMIF('NHẬP HÀNG'!D:D,A524,'NHẬP HÀNG'!L:L)</f>
        <v>0</v>
      </c>
      <c r="L524" s="97">
        <f>SUMIF('XUẤT HÀNG'!D:D,A524,'XUẤT HÀNG'!G:G)</f>
        <v>0</v>
      </c>
      <c r="M524" s="97">
        <f>SUMIF('XUẤT HÀNG'!D:D,A524,'XUẤT HÀNG'!H:H)</f>
        <v>0</v>
      </c>
      <c r="N524" s="94">
        <f t="shared" si="76"/>
        <v>5</v>
      </c>
      <c r="O524" s="106"/>
      <c r="P524" s="107"/>
      <c r="Q524" s="110">
        <f t="shared" si="77"/>
        <v>5</v>
      </c>
      <c r="R524" s="205"/>
      <c r="S524" s="86" t="str">
        <f t="shared" si="78"/>
        <v>OK</v>
      </c>
    </row>
    <row r="525" spans="1:19" s="85" customFormat="1" ht="33.75" customHeight="1" hidden="1">
      <c r="A525" s="25" t="s">
        <v>4442</v>
      </c>
      <c r="B525" s="98" t="str">
        <f>IF($A525="","",VLOOKUP($A525,'MÃ HH'!$A$1:$C$1876,2,0))</f>
        <v xml:space="preserve">TÁO XÁ NP CRIPS RED CORE THÙNG XANH 100- 18KG </v>
      </c>
      <c r="C525" s="98"/>
      <c r="D525" s="94">
        <f>VLOOKUP(A525,'[1]TỔNG HỢP'!$A:$N,14,0)</f>
        <v>0</v>
      </c>
      <c r="E525" s="97">
        <f>SUMIF('NHẬP HÀNG'!$D:$D,A525,'NHẬP HÀNG'!$H:$H)</f>
        <v>0</v>
      </c>
      <c r="F525" s="97">
        <f>SUMIF('NHẬP HÀNG'!D:D,A525,'NHẬP HÀNG'!I:I)</f>
        <v>0</v>
      </c>
      <c r="G525" s="97">
        <f>SUMIF('NHẬP HÀNG'!D:D,A525,'NHẬP HÀNG'!J:J)</f>
        <v>0</v>
      </c>
      <c r="H525" s="97">
        <f>SUMIF('NHẬP HÀNG'!D:D,A525,'NHẬP HÀNG'!K:K)</f>
        <v>0</v>
      </c>
      <c r="I525" s="97">
        <f>SUMIF('NHẬP HÀNG'!D:D,A525,'NHẬP HÀNG'!M:M)</f>
        <v>0</v>
      </c>
      <c r="J525" s="97">
        <f>SUMIF('NHẬP HÀNG'!D:D,A525,'NHẬP HÀNG'!N:N)</f>
        <v>0</v>
      </c>
      <c r="K525" s="97">
        <f>SUMIF('NHẬP HÀNG'!D:D,A525,'NHẬP HÀNG'!L:L)</f>
        <v>0</v>
      </c>
      <c r="L525" s="97">
        <f>SUMIF('XUẤT HÀNG'!D:D,A525,'XUẤT HÀNG'!G:G)</f>
        <v>0</v>
      </c>
      <c r="M525" s="97">
        <f>SUMIF('XUẤT HÀNG'!D:D,A525,'XUẤT HÀNG'!H:H)</f>
        <v>0</v>
      </c>
      <c r="N525" s="94">
        <f t="shared" si="76"/>
        <v>0</v>
      </c>
      <c r="O525" s="106"/>
      <c r="P525" s="107"/>
      <c r="Q525" s="109">
        <f t="shared" si="77"/>
        <v>0</v>
      </c>
      <c r="R525" s="45"/>
      <c r="S525" s="86" t="str">
        <f t="shared" si="78"/>
        <v>NOT OK</v>
      </c>
    </row>
    <row r="526" spans="1:19" s="85" customFormat="1" ht="33.75" customHeight="1" hidden="1">
      <c r="A526" s="25" t="s">
        <v>4444</v>
      </c>
      <c r="B526" s="98" t="str">
        <f>IF($A526="","",VLOOKUP($A526,'MÃ HH'!$A$1:$C$1876,2,0))</f>
        <v xml:space="preserve">TÁO XÁ NP CRIPS RED CORE THÙNG XANH 110- 18KG </v>
      </c>
      <c r="C526" s="98"/>
      <c r="D526" s="94">
        <f>VLOOKUP(A526,'[1]TỔNG HỢP'!$A:$N,14,0)</f>
        <v>0</v>
      </c>
      <c r="E526" s="97">
        <f>SUMIF('NHẬP HÀNG'!$D:$D,A526,'NHẬP HÀNG'!$H:$H)</f>
        <v>0</v>
      </c>
      <c r="F526" s="97">
        <f>SUMIF('NHẬP HÀNG'!D:D,A526,'NHẬP HÀNG'!I:I)</f>
        <v>0</v>
      </c>
      <c r="G526" s="97">
        <f>SUMIF('NHẬP HÀNG'!D:D,A526,'NHẬP HÀNG'!J:J)</f>
        <v>0</v>
      </c>
      <c r="H526" s="97">
        <f>SUMIF('NHẬP HÀNG'!D:D,A526,'NHẬP HÀNG'!K:K)</f>
        <v>0</v>
      </c>
      <c r="I526" s="97">
        <f>SUMIF('NHẬP HÀNG'!D:D,A526,'NHẬP HÀNG'!M:M)</f>
        <v>0</v>
      </c>
      <c r="J526" s="97">
        <f>SUMIF('NHẬP HÀNG'!D:D,A526,'NHẬP HÀNG'!N:N)</f>
        <v>0</v>
      </c>
      <c r="K526" s="97">
        <f>SUMIF('NHẬP HÀNG'!D:D,A526,'NHẬP HÀNG'!L:L)</f>
        <v>0</v>
      </c>
      <c r="L526" s="97">
        <f>SUMIF('XUẤT HÀNG'!D:D,A526,'XUẤT HÀNG'!G:G)</f>
        <v>0</v>
      </c>
      <c r="M526" s="97">
        <f>SUMIF('XUẤT HÀNG'!D:D,A526,'XUẤT HÀNG'!H:H)</f>
        <v>0</v>
      </c>
      <c r="N526" s="94">
        <f t="shared" si="76"/>
        <v>0</v>
      </c>
      <c r="O526" s="106"/>
      <c r="P526" s="107"/>
      <c r="Q526" s="109">
        <f t="shared" si="77"/>
        <v>0</v>
      </c>
      <c r="R526" s="45"/>
      <c r="S526" s="86" t="str">
        <f t="shared" si="78"/>
        <v>NOT OK</v>
      </c>
    </row>
    <row r="527" spans="1:19" s="85" customFormat="1" ht="33.6" customHeight="1" hidden="1">
      <c r="A527" s="25" t="s">
        <v>4025</v>
      </c>
      <c r="B527" s="98" t="str">
        <f>IF($A527="","",VLOOKUP($A527,'MÃ HH'!$A$1:$C$1876,2,0))</f>
        <v xml:space="preserve">TÁO XÁ NP CRIPS RED CORE 110- 18KG </v>
      </c>
      <c r="C527" s="98" t="e">
        <f>IF($A527="","",VLOOKUP($A527,'MÃ HH'!$A$1:$C$215,3,0))</f>
        <v>#N/A</v>
      </c>
      <c r="D527" s="94">
        <f>VLOOKUP(A527,'[1]TỔNG HỢP'!$A:$N,14,0)</f>
        <v>34</v>
      </c>
      <c r="E527" s="97">
        <f>SUMIF('NHẬP HÀNG'!$D:$D,A527,'NHẬP HÀNG'!$H:$H)</f>
        <v>0</v>
      </c>
      <c r="F527" s="97">
        <f>SUMIF('NHẬP HÀNG'!D:D,A527,'NHẬP HÀNG'!I:I)</f>
        <v>0</v>
      </c>
      <c r="G527" s="97">
        <f>SUMIF('NHẬP HÀNG'!D:D,A527,'NHẬP HÀNG'!J:J)</f>
        <v>0</v>
      </c>
      <c r="H527" s="97">
        <f>SUMIF('NHẬP HÀNG'!D:D,A527,'NHẬP HÀNG'!K:K)</f>
        <v>0</v>
      </c>
      <c r="I527" s="97">
        <f>SUMIF('NHẬP HÀNG'!D:D,A527,'NHẬP HÀNG'!M:M)</f>
        <v>0</v>
      </c>
      <c r="J527" s="97">
        <f>SUMIF('NHẬP HÀNG'!D:D,A527,'NHẬP HÀNG'!N:N)</f>
        <v>0</v>
      </c>
      <c r="K527" s="97">
        <f>SUMIF('NHẬP HÀNG'!D:D,A527,'NHẬP HÀNG'!L:L)</f>
        <v>0</v>
      </c>
      <c r="L527" s="97">
        <f>SUMIF('XUẤT HÀNG'!D:D,A527,'XUẤT HÀNG'!G:G)</f>
        <v>0</v>
      </c>
      <c r="M527" s="97">
        <f>SUMIF('XUẤT HÀNG'!D:D,A527,'XUẤT HÀNG'!H:H)</f>
        <v>0</v>
      </c>
      <c r="N527" s="94">
        <f t="shared" si="76"/>
        <v>34</v>
      </c>
      <c r="O527" s="106">
        <f>1+1</f>
        <v>2</v>
      </c>
      <c r="P527" s="107"/>
      <c r="Q527" s="110">
        <f t="shared" si="77"/>
        <v>32</v>
      </c>
      <c r="R527" s="205" t="s">
        <v>4835</v>
      </c>
      <c r="S527" s="86" t="str">
        <f t="shared" si="78"/>
        <v>OK</v>
      </c>
    </row>
    <row r="528" spans="1:19" s="85" customFormat="1" ht="33.75" customHeight="1" hidden="1">
      <c r="A528" s="25" t="s">
        <v>4111</v>
      </c>
      <c r="B528" s="98" t="str">
        <f>IF($A528="","",VLOOKUP($A528,'MÃ HH'!$A$1:$C$1876,2,0))</f>
        <v xml:space="preserve">TÁO XÁ NP CRIPS RED CORE 100- 18KG </v>
      </c>
      <c r="C528" s="98" t="e">
        <f>IF($A528="","",VLOOKUP($A528,'MÃ HH'!$A$1:$C$215,3,0))</f>
        <v>#N/A</v>
      </c>
      <c r="D528" s="94">
        <f>VLOOKUP(A528,'[1]TỔNG HỢP'!$A:$N,14,0)</f>
        <v>49</v>
      </c>
      <c r="E528" s="97">
        <f>SUMIF('NHẬP HÀNG'!$D:$D,A528,'NHẬP HÀNG'!$H:$H)</f>
        <v>0</v>
      </c>
      <c r="F528" s="97">
        <f>SUMIF('NHẬP HÀNG'!D:D,A528,'NHẬP HÀNG'!I:I)</f>
        <v>0</v>
      </c>
      <c r="G528" s="97">
        <f>SUMIF('NHẬP HÀNG'!D:D,A528,'NHẬP HÀNG'!J:J)</f>
        <v>0</v>
      </c>
      <c r="H528" s="97">
        <f>SUMIF('NHẬP HÀNG'!D:D,A528,'NHẬP HÀNG'!K:K)</f>
        <v>0</v>
      </c>
      <c r="I528" s="97">
        <f>SUMIF('NHẬP HÀNG'!D:D,A528,'NHẬP HÀNG'!M:M)</f>
        <v>0</v>
      </c>
      <c r="J528" s="97">
        <f>SUMIF('NHẬP HÀNG'!D:D,A528,'NHẬP HÀNG'!N:N)</f>
        <v>0</v>
      </c>
      <c r="K528" s="97">
        <f>SUMIF('NHẬP HÀNG'!D:D,A528,'NHẬP HÀNG'!L:L)</f>
        <v>0</v>
      </c>
      <c r="L528" s="97">
        <f>SUMIF('XUẤT HÀNG'!D:D,A528,'XUẤT HÀNG'!G:G)</f>
        <v>0</v>
      </c>
      <c r="M528" s="97">
        <f>SUMIF('XUẤT HÀNG'!D:D,A528,'XUẤT HÀNG'!H:H)</f>
        <v>0</v>
      </c>
      <c r="N528" s="94">
        <f t="shared" si="76"/>
        <v>49</v>
      </c>
      <c r="O528" s="106"/>
      <c r="P528" s="107"/>
      <c r="Q528" s="110">
        <f t="shared" si="77"/>
        <v>49</v>
      </c>
      <c r="R528" s="205"/>
      <c r="S528" s="86" t="str">
        <f t="shared" si="78"/>
        <v>OK</v>
      </c>
    </row>
    <row r="529" spans="1:19" s="85" customFormat="1" ht="33.75" customHeight="1" hidden="1">
      <c r="A529" s="118" t="s">
        <v>4113</v>
      </c>
      <c r="B529" s="98" t="str">
        <f>IF($A529="","",VLOOKUP($A529,'MÃ HH'!$A$1:$C$1876,2,0))</f>
        <v xml:space="preserve">TÁO XÁ NP CRIPS RED CORE 120- 18KG </v>
      </c>
      <c r="C529" s="98" t="e">
        <f>IF($A529="","",VLOOKUP($A529,'MÃ HH'!$A$1:$C$215,3,0))</f>
        <v>#N/A</v>
      </c>
      <c r="D529" s="94">
        <f>VLOOKUP(A529,'[1]TỔNG HỢP'!$A:$N,14,0)</f>
        <v>-76</v>
      </c>
      <c r="E529" s="97">
        <f>SUMIF('NHẬP HÀNG'!$D:$D,A529,'NHẬP HÀNG'!$H:$H)</f>
        <v>0</v>
      </c>
      <c r="F529" s="97">
        <f>SUMIF('NHẬP HÀNG'!D:D,A529,'NHẬP HÀNG'!I:I)</f>
        <v>0</v>
      </c>
      <c r="G529" s="97">
        <f>SUMIF('NHẬP HÀNG'!D:D,A529,'NHẬP HÀNG'!J:J)</f>
        <v>0</v>
      </c>
      <c r="H529" s="97">
        <f>SUMIF('NHẬP HÀNG'!D:D,A529,'NHẬP HÀNG'!K:K)</f>
        <v>0</v>
      </c>
      <c r="I529" s="97">
        <f>SUMIF('NHẬP HÀNG'!D:D,A529,'NHẬP HÀNG'!M:M)</f>
        <v>0</v>
      </c>
      <c r="J529" s="97">
        <f>SUMIF('NHẬP HÀNG'!D:D,A529,'NHẬP HÀNG'!N:N)</f>
        <v>0</v>
      </c>
      <c r="K529" s="97">
        <f>SUMIF('NHẬP HÀNG'!D:D,A529,'NHẬP HÀNG'!L:L)</f>
        <v>0</v>
      </c>
      <c r="L529" s="97">
        <f>SUMIF('XUẤT HÀNG'!D:D,A529,'XUẤT HÀNG'!G:G)</f>
        <v>0</v>
      </c>
      <c r="M529" s="97">
        <f>SUMIF('XUẤT HÀNG'!D:D,A529,'XUẤT HÀNG'!H:H)</f>
        <v>0</v>
      </c>
      <c r="N529" s="94">
        <f t="shared" si="76"/>
        <v>-76</v>
      </c>
      <c r="O529" s="106">
        <f>17+9</f>
        <v>26</v>
      </c>
      <c r="P529" s="107"/>
      <c r="Q529" s="110">
        <f t="shared" si="77"/>
        <v>-102</v>
      </c>
      <c r="R529" s="205"/>
      <c r="S529" s="86" t="str">
        <f t="shared" si="78"/>
        <v>OK</v>
      </c>
    </row>
    <row r="530" spans="1:19" s="85" customFormat="1" ht="33.75" customHeight="1" hidden="1">
      <c r="A530" s="39" t="s">
        <v>4464</v>
      </c>
      <c r="B530" s="98" t="str">
        <f>IF($A530="","",VLOOKUP($A530,'MÃ HH'!$A$1:$C$1876,2,0))</f>
        <v xml:space="preserve">TÁO XÁ NP CRIPS RED CORE 135- 18KG </v>
      </c>
      <c r="C530" s="98" t="e">
        <f>IF($A530="","",VLOOKUP($A530,'MÃ HH'!$A$1:$C$215,3,0))</f>
        <v>#N/A</v>
      </c>
      <c r="D530" s="94">
        <f>VLOOKUP(A530,'[1]TỔNG HỢP'!$A:$N,14,0)</f>
        <v>107</v>
      </c>
      <c r="E530" s="97">
        <f>SUMIF('NHẬP HÀNG'!$D:$D,A530,'NHẬP HÀNG'!$H:$H)</f>
        <v>0</v>
      </c>
      <c r="F530" s="97">
        <f>SUMIF('NHẬP HÀNG'!D:D,A530,'NHẬP HÀNG'!I:I)</f>
        <v>0</v>
      </c>
      <c r="G530" s="97">
        <f>SUMIF('NHẬP HÀNG'!D:D,A530,'NHẬP HÀNG'!J:J)</f>
        <v>0</v>
      </c>
      <c r="H530" s="97">
        <f>SUMIF('NHẬP HÀNG'!D:D,A530,'NHẬP HÀNG'!K:K)</f>
        <v>0</v>
      </c>
      <c r="I530" s="97">
        <f>SUMIF('NHẬP HÀNG'!D:D,A530,'NHẬP HÀNG'!M:M)</f>
        <v>0</v>
      </c>
      <c r="J530" s="97">
        <f>SUMIF('NHẬP HÀNG'!D:D,A530,'NHẬP HÀNG'!N:N)</f>
        <v>0</v>
      </c>
      <c r="K530" s="97">
        <f>SUMIF('NHẬP HÀNG'!D:D,A530,'NHẬP HÀNG'!L:L)</f>
        <v>0</v>
      </c>
      <c r="L530" s="97">
        <f>SUMIF('XUẤT HÀNG'!D:D,A530,'XUẤT HÀNG'!G:G)</f>
        <v>0</v>
      </c>
      <c r="M530" s="97">
        <f>SUMIF('XUẤT HÀNG'!D:D,A530,'XUẤT HÀNG'!H:H)</f>
        <v>0</v>
      </c>
      <c r="N530" s="94">
        <f t="shared" si="76"/>
        <v>107</v>
      </c>
      <c r="O530" s="106"/>
      <c r="P530" s="107"/>
      <c r="Q530" s="110">
        <f t="shared" si="77"/>
        <v>107</v>
      </c>
      <c r="R530" s="205"/>
      <c r="S530" s="86" t="str">
        <f t="shared" si="78"/>
        <v>OK</v>
      </c>
    </row>
    <row r="531" spans="1:19" s="85" customFormat="1" ht="33.75" customHeight="1" hidden="1">
      <c r="A531" s="39" t="s">
        <v>4151</v>
      </c>
      <c r="B531" s="98" t="str">
        <f>IF($A531="","",VLOOKUP($A531,'MÃ HH'!$A$1:$C$1876,2,0))</f>
        <v xml:space="preserve">TÁO XÁ NP CRIPS RED CORE 90- 18KG </v>
      </c>
      <c r="C531" s="98" t="e">
        <f>IF($A531="","",VLOOKUP($A531,'MÃ HH'!$A$1:$C$215,3,0))</f>
        <v>#N/A</v>
      </c>
      <c r="D531" s="94">
        <f>VLOOKUP(A531,'[1]TỔNG HỢP'!$A:$N,14,0)</f>
        <v>0</v>
      </c>
      <c r="E531" s="97">
        <f>SUMIF('NHẬP HÀNG'!$D:$D,A531,'NHẬP HÀNG'!$H:$H)</f>
        <v>35</v>
      </c>
      <c r="F531" s="97">
        <f>SUMIF('NHẬP HÀNG'!D:D,A531,'NHẬP HÀNG'!I:I)</f>
        <v>0</v>
      </c>
      <c r="G531" s="97">
        <f>SUMIF('NHẬP HÀNG'!D:D,A531,'NHẬP HÀNG'!J:J)</f>
        <v>0</v>
      </c>
      <c r="H531" s="97">
        <f>SUMIF('NHẬP HÀNG'!D:D,A531,'NHẬP HÀNG'!K:K)</f>
        <v>0</v>
      </c>
      <c r="I531" s="97">
        <f>SUMIF('NHẬP HÀNG'!D:D,A531,'NHẬP HÀNG'!M:M)</f>
        <v>0</v>
      </c>
      <c r="J531" s="97">
        <f>SUMIF('NHẬP HÀNG'!D:D,A531,'NHẬP HÀNG'!N:N)</f>
        <v>0</v>
      </c>
      <c r="K531" s="97">
        <f>SUMIF('NHẬP HÀNG'!D:D,A531,'NHẬP HÀNG'!L:L)</f>
        <v>0</v>
      </c>
      <c r="L531" s="97">
        <f>SUMIF('XUẤT HÀNG'!D:D,A531,'XUẤT HÀNG'!G:G)</f>
        <v>35</v>
      </c>
      <c r="M531" s="97">
        <f>SUMIF('XUẤT HÀNG'!D:D,A531,'XUẤT HÀNG'!H:H)</f>
        <v>0</v>
      </c>
      <c r="N531" s="94">
        <f t="shared" si="76"/>
        <v>0</v>
      </c>
      <c r="O531" s="106"/>
      <c r="P531" s="107"/>
      <c r="Q531" s="109">
        <f t="shared" si="77"/>
        <v>0</v>
      </c>
      <c r="R531" s="206"/>
      <c r="S531" s="86" t="str">
        <f t="shared" si="78"/>
        <v>OK</v>
      </c>
    </row>
    <row r="532" spans="1:19" s="85" customFormat="1" ht="33.75" customHeight="1" hidden="1">
      <c r="A532" s="25" t="s">
        <v>4271</v>
      </c>
      <c r="B532" s="98" t="str">
        <f>IF($A532="","",VLOOKUP($A532,'MÃ HH'!$A$1:$C$1876,2,0))</f>
        <v xml:space="preserve">TÁO XÁ NP CRIPS RED CORE 150- 18KG </v>
      </c>
      <c r="C532" s="98" t="e">
        <f>IF($A532="","",VLOOKUP($A532,'MÃ HH'!$A$1:$C$215,3,0))</f>
        <v>#N/A</v>
      </c>
      <c r="D532" s="94">
        <f>VLOOKUP(A532,'[1]TỔNG HỢP'!$A:$N,14,0)</f>
        <v>0</v>
      </c>
      <c r="E532" s="97">
        <f>SUMIF('NHẬP HÀNG'!$D:$D,A532,'NHẬP HÀNG'!$H:$H)</f>
        <v>0</v>
      </c>
      <c r="F532" s="97">
        <f>SUMIF('NHẬP HÀNG'!D:D,A532,'NHẬP HÀNG'!I:I)</f>
        <v>0</v>
      </c>
      <c r="G532" s="97">
        <f>SUMIF('NHẬP HÀNG'!D:D,A532,'NHẬP HÀNG'!J:J)</f>
        <v>0</v>
      </c>
      <c r="H532" s="97">
        <f>SUMIF('NHẬP HÀNG'!D:D,A532,'NHẬP HÀNG'!K:K)</f>
        <v>0</v>
      </c>
      <c r="I532" s="97">
        <f>SUMIF('NHẬP HÀNG'!D:D,A532,'NHẬP HÀNG'!M:M)</f>
        <v>0</v>
      </c>
      <c r="J532" s="97">
        <f>SUMIF('NHẬP HÀNG'!D:D,A532,'NHẬP HÀNG'!N:N)</f>
        <v>0</v>
      </c>
      <c r="K532" s="97">
        <f>SUMIF('NHẬP HÀNG'!D:D,A532,'NHẬP HÀNG'!L:L)</f>
        <v>0</v>
      </c>
      <c r="L532" s="97">
        <f>SUMIF('XUẤT HÀNG'!D:D,A532,'XUẤT HÀNG'!G:G)</f>
        <v>0</v>
      </c>
      <c r="M532" s="97">
        <f>SUMIF('XUẤT HÀNG'!D:D,A532,'XUẤT HÀNG'!H:H)</f>
        <v>0</v>
      </c>
      <c r="N532" s="94">
        <f t="shared" si="76"/>
        <v>0</v>
      </c>
      <c r="O532" s="106"/>
      <c r="P532" s="107"/>
      <c r="Q532" s="109">
        <f t="shared" si="77"/>
        <v>0</v>
      </c>
      <c r="R532" s="206"/>
      <c r="S532" s="86" t="str">
        <f t="shared" si="78"/>
        <v>NOT OK</v>
      </c>
    </row>
    <row r="533" spans="1:19" s="85" customFormat="1" ht="33.75" customHeight="1" hidden="1">
      <c r="A533" s="25" t="s">
        <v>4590</v>
      </c>
      <c r="B533" s="98" t="str">
        <f>IF($A533="","",VLOOKUP($A533,'MÃ HH'!$A$1:$C$1876,2,0))</f>
        <v xml:space="preserve">TÁO XÁ NP CRIPS RED CORE LẪN SIZE - 18KG </v>
      </c>
      <c r="C533" s="98" t="e">
        <f>IF($A533="","",VLOOKUP($A533,'MÃ HH'!$A$1:$C$215,3,0))</f>
        <v>#N/A</v>
      </c>
      <c r="D533" s="94">
        <f>VLOOKUP(A533,'[1]TỔNG HỢP'!$A:$N,14,0)</f>
        <v>-100</v>
      </c>
      <c r="E533" s="97">
        <f>SUMIF('NHẬP HÀNG'!$D:$D,A533,'NHẬP HÀNG'!$H:$H)</f>
        <v>0</v>
      </c>
      <c r="F533" s="97">
        <f>SUMIF('NHẬP HÀNG'!D:D,A533,'NHẬP HÀNG'!I:I)</f>
        <v>0</v>
      </c>
      <c r="G533" s="97">
        <f>SUMIF('NHẬP HÀNG'!D:D,A533,'NHẬP HÀNG'!J:J)</f>
        <v>0</v>
      </c>
      <c r="H533" s="97">
        <f>SUMIF('NHẬP HÀNG'!D:D,A533,'NHẬP HÀNG'!K:K)</f>
        <v>0</v>
      </c>
      <c r="I533" s="97">
        <f>SUMIF('NHẬP HÀNG'!D:D,A533,'NHẬP HÀNG'!M:M)</f>
        <v>0</v>
      </c>
      <c r="J533" s="97">
        <f>SUMIF('NHẬP HÀNG'!D:D,A533,'NHẬP HÀNG'!N:N)</f>
        <v>0</v>
      </c>
      <c r="K533" s="97">
        <f>SUMIF('NHẬP HÀNG'!D:D,A533,'NHẬP HÀNG'!L:L)</f>
        <v>0</v>
      </c>
      <c r="L533" s="97">
        <f>SUMIF('XUẤT HÀNG'!D:D,A533,'XUẤT HÀNG'!G:G)</f>
        <v>0</v>
      </c>
      <c r="M533" s="97">
        <f>SUMIF('XUẤT HÀNG'!D:D,A533,'XUẤT HÀNG'!H:H)</f>
        <v>0</v>
      </c>
      <c r="N533" s="94">
        <f t="shared" si="76"/>
        <v>-100</v>
      </c>
      <c r="O533" s="106"/>
      <c r="P533" s="107"/>
      <c r="Q533" s="110">
        <f t="shared" si="77"/>
        <v>-100</v>
      </c>
      <c r="R533" s="205"/>
      <c r="S533" s="86" t="str">
        <f t="shared" si="78"/>
        <v>OK</v>
      </c>
    </row>
    <row r="534" spans="1:19" s="85" customFormat="1" ht="45" customHeight="1" hidden="1">
      <c r="A534" s="39" t="s">
        <v>4498</v>
      </c>
      <c r="B534" s="98" t="str">
        <f>IF($A534="","",VLOOKUP($A534,'MÃ HH'!$A$1:$C$1876,2,0))</f>
        <v>TÁO XÁ NP CRIP RED DELECTA 120 - 18KG</v>
      </c>
      <c r="C534" s="98" t="e">
        <f>IF($A534="","",VLOOKUP($A534,'MÃ HH'!$A$1:$C$215,3,0))</f>
        <v>#N/A</v>
      </c>
      <c r="D534" s="94">
        <f>VLOOKUP(A534,'[1]TỔNG HỢP'!$A:$N,14,0)</f>
        <v>3</v>
      </c>
      <c r="E534" s="97">
        <f>SUMIF('NHẬP HÀNG'!$D:$D,A534,'NHẬP HÀNG'!$H:$H)</f>
        <v>0</v>
      </c>
      <c r="F534" s="97">
        <f>SUMIF('NHẬP HÀNG'!D:D,A534,'NHẬP HÀNG'!I:I)</f>
        <v>0</v>
      </c>
      <c r="G534" s="97">
        <f>SUMIF('NHẬP HÀNG'!D:D,A534,'NHẬP HÀNG'!J:J)</f>
        <v>0</v>
      </c>
      <c r="H534" s="97">
        <f>SUMIF('NHẬP HÀNG'!D:D,A534,'NHẬP HÀNG'!K:K)</f>
        <v>0</v>
      </c>
      <c r="I534" s="97">
        <f>SUMIF('NHẬP HÀNG'!D:D,A534,'NHẬP HÀNG'!M:M)</f>
        <v>0</v>
      </c>
      <c r="J534" s="97">
        <f>SUMIF('NHẬP HÀNG'!D:D,A534,'NHẬP HÀNG'!N:N)</f>
        <v>0</v>
      </c>
      <c r="K534" s="97">
        <f>SUMIF('NHẬP HÀNG'!D:D,A534,'NHẬP HÀNG'!L:L)</f>
        <v>0</v>
      </c>
      <c r="L534" s="97">
        <f>SUMIF('XUẤT HÀNG'!D:D,A534,'XUẤT HÀNG'!G:G)</f>
        <v>0</v>
      </c>
      <c r="M534" s="97">
        <f>SUMIF('XUẤT HÀNG'!D:D,A534,'XUẤT HÀNG'!H:H)</f>
        <v>0</v>
      </c>
      <c r="N534" s="94">
        <f t="shared" si="76"/>
        <v>3</v>
      </c>
      <c r="O534" s="106"/>
      <c r="P534" s="107"/>
      <c r="Q534" s="110">
        <f t="shared" si="77"/>
        <v>3</v>
      </c>
      <c r="R534" s="111" t="s">
        <v>4836</v>
      </c>
      <c r="S534" s="86" t="str">
        <f t="shared" si="78"/>
        <v>OK</v>
      </c>
    </row>
    <row r="535" spans="1:19" s="85" customFormat="1" ht="33.75" customHeight="1" hidden="1">
      <c r="A535" s="39" t="s">
        <v>4482</v>
      </c>
      <c r="B535" s="98" t="str">
        <f>IF($A535="","",VLOOKUP($A535,'MÃ HH'!$A$1:$C$1876,2,0))</f>
        <v>TÁO XÁ NP CRIPS RED WOLFHEART 120- 18KG</v>
      </c>
      <c r="C535" s="98" t="e">
        <f>IF($A535="","",VLOOKUP($A535,'MÃ HH'!$A$1:$C$215,3,0))</f>
        <v>#N/A</v>
      </c>
      <c r="D535" s="94">
        <f>VLOOKUP(A535,'[1]TỔNG HỢP'!$A:$N,14,0)</f>
        <v>0</v>
      </c>
      <c r="E535" s="97">
        <f>SUMIF('NHẬP HÀNG'!$D:$D,A535,'NHẬP HÀNG'!$H:$H)</f>
        <v>0</v>
      </c>
      <c r="F535" s="97">
        <f>SUMIF('NHẬP HÀNG'!D:D,A535,'NHẬP HÀNG'!I:I)</f>
        <v>0</v>
      </c>
      <c r="G535" s="97">
        <f>SUMIF('NHẬP HÀNG'!D:D,A535,'NHẬP HÀNG'!J:J)</f>
        <v>0</v>
      </c>
      <c r="H535" s="97">
        <f>SUMIF('NHẬP HÀNG'!D:D,A535,'NHẬP HÀNG'!K:K)</f>
        <v>0</v>
      </c>
      <c r="I535" s="97">
        <f>SUMIF('NHẬP HÀNG'!D:D,A535,'NHẬP HÀNG'!M:M)</f>
        <v>0</v>
      </c>
      <c r="J535" s="97">
        <f>SUMIF('NHẬP HÀNG'!D:D,A535,'NHẬP HÀNG'!N:N)</f>
        <v>0</v>
      </c>
      <c r="K535" s="97">
        <f>SUMIF('NHẬP HÀNG'!D:D,A535,'NHẬP HÀNG'!L:L)</f>
        <v>0</v>
      </c>
      <c r="L535" s="97">
        <f>SUMIF('XUẤT HÀNG'!D:D,A535,'XUẤT HÀNG'!G:G)</f>
        <v>0</v>
      </c>
      <c r="M535" s="97">
        <f>SUMIF('XUẤT HÀNG'!D:D,A535,'XUẤT HÀNG'!H:H)</f>
        <v>0</v>
      </c>
      <c r="N535" s="94">
        <f t="shared" si="76"/>
        <v>0</v>
      </c>
      <c r="O535" s="106"/>
      <c r="P535" s="107"/>
      <c r="Q535" s="109">
        <f t="shared" si="77"/>
        <v>0</v>
      </c>
      <c r="R535" s="48" t="s">
        <v>4837</v>
      </c>
      <c r="S535" s="86" t="str">
        <f t="shared" si="78"/>
        <v>NOT OK</v>
      </c>
    </row>
    <row r="536" spans="1:19" s="85" customFormat="1" ht="33.75" customHeight="1" hidden="1">
      <c r="A536" s="25" t="s">
        <v>4624</v>
      </c>
      <c r="B536" s="98" t="str">
        <f>IF($A536="","",VLOOKUP($A536,'MÃ HH'!$A$1:$C$1876,2,0))</f>
        <v>TÁO XÁ NP CRIP RED FRUIT WORKS 100 - 18KG</v>
      </c>
      <c r="C536" s="98" t="e">
        <f>IF($A536="","",VLOOKUP($A536,'MÃ HH'!$A$1:$C$215,3,0))</f>
        <v>#N/A</v>
      </c>
      <c r="D536" s="94">
        <f>VLOOKUP(A536,'[1]TỔNG HỢP'!$A:$N,14,0)</f>
        <v>0</v>
      </c>
      <c r="E536" s="97">
        <f>SUMIF('NHẬP HÀNG'!$D:$D,A536,'NHẬP HÀNG'!$H:$H)</f>
        <v>0</v>
      </c>
      <c r="F536" s="97">
        <f>SUMIF('NHẬP HÀNG'!D:D,A536,'NHẬP HÀNG'!I:I)</f>
        <v>0</v>
      </c>
      <c r="G536" s="97">
        <f>SUMIF('NHẬP HÀNG'!D:D,A536,'NHẬP HÀNG'!J:J)</f>
        <v>0</v>
      </c>
      <c r="H536" s="97">
        <f>SUMIF('NHẬP HÀNG'!D:D,A536,'NHẬP HÀNG'!K:K)</f>
        <v>0</v>
      </c>
      <c r="I536" s="97">
        <f>SUMIF('NHẬP HÀNG'!D:D,A536,'NHẬP HÀNG'!M:M)</f>
        <v>0</v>
      </c>
      <c r="J536" s="97">
        <f>SUMIF('NHẬP HÀNG'!D:D,A536,'NHẬP HÀNG'!N:N)</f>
        <v>0</v>
      </c>
      <c r="K536" s="97">
        <f>SUMIF('NHẬP HÀNG'!D:D,A536,'NHẬP HÀNG'!L:L)</f>
        <v>0</v>
      </c>
      <c r="L536" s="97">
        <f>SUMIF('XUẤT HÀNG'!D:D,A536,'XUẤT HÀNG'!G:G)</f>
        <v>0</v>
      </c>
      <c r="M536" s="97">
        <f>SUMIF('XUẤT HÀNG'!D:D,A536,'XUẤT HÀNG'!H:H)</f>
        <v>0</v>
      </c>
      <c r="N536" s="94">
        <f t="shared" si="79" ref="N536:N542">D536+E536+F536+G536+H536+I536++J536-L536-M536+K536</f>
        <v>0</v>
      </c>
      <c r="O536" s="106"/>
      <c r="P536" s="107"/>
      <c r="Q536" s="110">
        <f t="shared" si="80" ref="Q536:Q542">+N536-O536-P536</f>
        <v>0</v>
      </c>
      <c r="R536" s="205" t="s">
        <v>4838</v>
      </c>
      <c r="S536" s="86" t="str">
        <f t="shared" si="81" ref="S536:S543">IF(ABS(D536)+ABS(E536)+ABS(F536)+ABS(J536)+ABS(L536)+ABS(O536)+ABS(P536)+ABS(M536)+ABS(N536)+ABS(Q536)=0,"NOT OK","OK")</f>
        <v>NOT OK</v>
      </c>
    </row>
    <row r="537" spans="1:19" s="85" customFormat="1" ht="33.75" customHeight="1" hidden="1">
      <c r="A537" s="25" t="s">
        <v>4626</v>
      </c>
      <c r="B537" s="98" t="str">
        <f>IF($A537="","",VLOOKUP($A537,'MÃ HH'!$A$1:$C$1876,2,0))</f>
        <v>TÁO XÁ NP CRIP RED FRUIT WORKS 110 - 18KG</v>
      </c>
      <c r="C537" s="98" t="e">
        <f>IF($A537="","",VLOOKUP($A537,'MÃ HH'!$A$1:$C$215,3,0))</f>
        <v>#N/A</v>
      </c>
      <c r="D537" s="94">
        <f>VLOOKUP(A537,'[1]TỔNG HỢP'!$A:$N,14,0)</f>
        <v>0</v>
      </c>
      <c r="E537" s="97">
        <f>SUMIF('NHẬP HÀNG'!$D:$D,A537,'NHẬP HÀNG'!$H:$H)</f>
        <v>0</v>
      </c>
      <c r="F537" s="97">
        <f>SUMIF('NHẬP HÀNG'!D:D,A537,'NHẬP HÀNG'!I:I)</f>
        <v>0</v>
      </c>
      <c r="G537" s="97">
        <f>SUMIF('NHẬP HÀNG'!D:D,A537,'NHẬP HÀNG'!J:J)</f>
        <v>0</v>
      </c>
      <c r="H537" s="97">
        <f>SUMIF('NHẬP HÀNG'!D:D,A537,'NHẬP HÀNG'!K:K)</f>
        <v>0</v>
      </c>
      <c r="I537" s="97">
        <f>SUMIF('NHẬP HÀNG'!D:D,A537,'NHẬP HÀNG'!M:M)</f>
        <v>0</v>
      </c>
      <c r="J537" s="97">
        <f>SUMIF('NHẬP HÀNG'!D:D,A537,'NHẬP HÀNG'!N:N)</f>
        <v>0</v>
      </c>
      <c r="K537" s="97">
        <f>SUMIF('NHẬP HÀNG'!D:D,A537,'NHẬP HÀNG'!L:L)</f>
        <v>0</v>
      </c>
      <c r="L537" s="97">
        <f>SUMIF('XUẤT HÀNG'!D:D,A537,'XUẤT HÀNG'!G:G)</f>
        <v>0</v>
      </c>
      <c r="M537" s="97">
        <f>SUMIF('XUẤT HÀNG'!D:D,A537,'XUẤT HÀNG'!H:H)</f>
        <v>0</v>
      </c>
      <c r="N537" s="94">
        <f t="shared" si="79"/>
        <v>0</v>
      </c>
      <c r="O537" s="106"/>
      <c r="P537" s="107"/>
      <c r="Q537" s="110">
        <f t="shared" si="80"/>
        <v>0</v>
      </c>
      <c r="R537" s="205"/>
      <c r="S537" s="86" t="str">
        <f t="shared" si="81"/>
        <v>NOT OK</v>
      </c>
    </row>
    <row r="538" spans="1:19" s="85" customFormat="1" ht="33.75" customHeight="1" hidden="1">
      <c r="A538" s="25" t="s">
        <v>4628</v>
      </c>
      <c r="B538" s="98" t="str">
        <f>IF($A538="","",VLOOKUP($A538,'MÃ HH'!$A$1:$C$1876,2,0))</f>
        <v>TÁO XÁ NP CRIP RED FRUIT WORKS 120 - 18KG</v>
      </c>
      <c r="C538" s="98" t="e">
        <f>IF($A538="","",VLOOKUP($A538,'MÃ HH'!$A$1:$C$215,3,0))</f>
        <v>#N/A</v>
      </c>
      <c r="D538" s="94">
        <f>VLOOKUP(A538,'[1]TỔNG HỢP'!$A:$N,14,0)</f>
        <v>1</v>
      </c>
      <c r="E538" s="97">
        <f>SUMIF('NHẬP HÀNG'!$D:$D,A538,'NHẬP HÀNG'!$H:$H)</f>
        <v>0</v>
      </c>
      <c r="F538" s="97">
        <f>SUMIF('NHẬP HÀNG'!D:D,A538,'NHẬP HÀNG'!I:I)</f>
        <v>0</v>
      </c>
      <c r="G538" s="97">
        <f>SUMIF('NHẬP HÀNG'!D:D,A538,'NHẬP HÀNG'!J:J)</f>
        <v>0</v>
      </c>
      <c r="H538" s="97">
        <f>SUMIF('NHẬP HÀNG'!D:D,A538,'NHẬP HÀNG'!K:K)</f>
        <v>0</v>
      </c>
      <c r="I538" s="97">
        <f>SUMIF('NHẬP HÀNG'!D:D,A538,'NHẬP HÀNG'!M:M)</f>
        <v>0</v>
      </c>
      <c r="J538" s="97">
        <f>SUMIF('NHẬP HÀNG'!D:D,A538,'NHẬP HÀNG'!N:N)</f>
        <v>0</v>
      </c>
      <c r="K538" s="97">
        <f>SUMIF('NHẬP HÀNG'!D:D,A538,'NHẬP HÀNG'!L:L)</f>
        <v>0</v>
      </c>
      <c r="L538" s="97">
        <f>SUMIF('XUẤT HÀNG'!D:D,A538,'XUẤT HÀNG'!G:G)</f>
        <v>0</v>
      </c>
      <c r="M538" s="97">
        <f>SUMIF('XUẤT HÀNG'!D:D,A538,'XUẤT HÀNG'!H:H)</f>
        <v>0</v>
      </c>
      <c r="N538" s="94">
        <f t="shared" si="79"/>
        <v>1</v>
      </c>
      <c r="O538" s="106"/>
      <c r="P538" s="107"/>
      <c r="Q538" s="110">
        <f t="shared" si="80"/>
        <v>1</v>
      </c>
      <c r="R538" s="205"/>
      <c r="S538" s="86" t="str">
        <f t="shared" si="81"/>
        <v>OK</v>
      </c>
    </row>
    <row r="539" spans="1:19" s="85" customFormat="1" ht="33.75" customHeight="1" hidden="1">
      <c r="A539" s="25" t="s">
        <v>4636</v>
      </c>
      <c r="B539" s="98" t="str">
        <f>IF($A539="","",VLOOKUP($A539,'MÃ HH'!$A$1:$C$1876,2,0))</f>
        <v>TÁO XÁ NP CRIP RED FRUIT WORKS 70- 18KG</v>
      </c>
      <c r="C539" s="98" t="e">
        <f>IF($A539="","",VLOOKUP($A539,'MÃ HH'!$A$1:$C$215,3,0))</f>
        <v>#N/A</v>
      </c>
      <c r="D539" s="94">
        <f>VLOOKUP(A539,'[1]TỔNG HỢP'!$A:$N,14,0)</f>
        <v>0</v>
      </c>
      <c r="E539" s="97">
        <f>SUMIF('NHẬP HÀNG'!$D:$D,A539,'NHẬP HÀNG'!$H:$H)</f>
        <v>0</v>
      </c>
      <c r="F539" s="97">
        <f>SUMIF('NHẬP HÀNG'!D:D,A539,'NHẬP HÀNG'!I:I)</f>
        <v>0</v>
      </c>
      <c r="G539" s="97">
        <f>SUMIF('NHẬP HÀNG'!D:D,A539,'NHẬP HÀNG'!J:J)</f>
        <v>0</v>
      </c>
      <c r="H539" s="97">
        <f>SUMIF('NHẬP HÀNG'!D:D,A539,'NHẬP HÀNG'!K:K)</f>
        <v>0</v>
      </c>
      <c r="I539" s="97">
        <f>SUMIF('NHẬP HÀNG'!D:D,A539,'NHẬP HÀNG'!M:M)</f>
        <v>0</v>
      </c>
      <c r="J539" s="97">
        <f>SUMIF('NHẬP HÀNG'!D:D,A539,'NHẬP HÀNG'!N:N)</f>
        <v>0</v>
      </c>
      <c r="K539" s="97">
        <f>SUMIF('NHẬP HÀNG'!D:D,A539,'NHẬP HÀNG'!L:L)</f>
        <v>0</v>
      </c>
      <c r="L539" s="97">
        <f>SUMIF('XUẤT HÀNG'!D:D,A539,'XUẤT HÀNG'!G:G)</f>
        <v>0</v>
      </c>
      <c r="M539" s="97">
        <f>SUMIF('XUẤT HÀNG'!D:D,A539,'XUẤT HÀNG'!H:H)</f>
        <v>0</v>
      </c>
      <c r="N539" s="94">
        <f t="shared" si="79"/>
        <v>0</v>
      </c>
      <c r="O539" s="106">
        <v>8</v>
      </c>
      <c r="P539" s="107"/>
      <c r="Q539" s="110">
        <f t="shared" si="80"/>
        <v>-8</v>
      </c>
      <c r="R539" s="205"/>
      <c r="S539" s="86" t="str">
        <f t="shared" si="81"/>
        <v>OK</v>
      </c>
    </row>
    <row r="540" spans="1:19" s="85" customFormat="1" ht="33.6" customHeight="1" hidden="1">
      <c r="A540" s="25" t="s">
        <v>4638</v>
      </c>
      <c r="B540" s="98" t="str">
        <f>IF($A540="","",VLOOKUP($A540,'MÃ HH'!$A$1:$C$1876,2,0))</f>
        <v>TÁO XÁ NP CRIP RED FRUIT WORKS 80- 18KG</v>
      </c>
      <c r="C540" s="98" t="e">
        <f>IF($A540="","",VLOOKUP($A540,'MÃ HH'!$A$1:$C$215,3,0))</f>
        <v>#N/A</v>
      </c>
      <c r="D540" s="94">
        <f>VLOOKUP(A540,'[1]TỔNG HỢP'!$A:$N,14,0)</f>
        <v>-14</v>
      </c>
      <c r="E540" s="97">
        <f>SUMIF('NHẬP HÀNG'!$D:$D,A540,'NHẬP HÀNG'!$H:$H)</f>
        <v>0</v>
      </c>
      <c r="F540" s="97">
        <f>SUMIF('NHẬP HÀNG'!D:D,A540,'NHẬP HÀNG'!I:I)</f>
        <v>0</v>
      </c>
      <c r="G540" s="97">
        <f>SUMIF('NHẬP HÀNG'!D:D,A540,'NHẬP HÀNG'!J:J)</f>
        <v>0</v>
      </c>
      <c r="H540" s="97">
        <f>SUMIF('NHẬP HÀNG'!D:D,A540,'NHẬP HÀNG'!K:K)</f>
        <v>0</v>
      </c>
      <c r="I540" s="97">
        <f>SUMIF('NHẬP HÀNG'!D:D,A540,'NHẬP HÀNG'!M:M)</f>
        <v>0</v>
      </c>
      <c r="J540" s="97">
        <f>SUMIF('NHẬP HÀNG'!D:D,A540,'NHẬP HÀNG'!N:N)</f>
        <v>0</v>
      </c>
      <c r="K540" s="97">
        <f>SUMIF('NHẬP HÀNG'!D:D,A540,'NHẬP HÀNG'!L:L)</f>
        <v>0</v>
      </c>
      <c r="L540" s="97">
        <f>SUMIF('XUẤT HÀNG'!D:D,A540,'XUẤT HÀNG'!G:G)</f>
        <v>0</v>
      </c>
      <c r="M540" s="97">
        <f>SUMIF('XUẤT HÀNG'!D:D,A540,'XUẤT HÀNG'!H:H)</f>
        <v>0</v>
      </c>
      <c r="N540" s="94">
        <f t="shared" si="79"/>
        <v>-14</v>
      </c>
      <c r="O540" s="106"/>
      <c r="P540" s="107"/>
      <c r="Q540" s="110">
        <f t="shared" si="80"/>
        <v>-14</v>
      </c>
      <c r="R540" s="205"/>
      <c r="S540" s="86" t="str">
        <f t="shared" si="81"/>
        <v>OK</v>
      </c>
    </row>
    <row r="541" spans="1:19" s="85" customFormat="1" ht="33.75" customHeight="1" hidden="1">
      <c r="A541" s="25" t="s">
        <v>4640</v>
      </c>
      <c r="B541" s="98" t="str">
        <f>IF($A541="","",VLOOKUP($A541,'MÃ HH'!$A$1:$C$1876,2,0))</f>
        <v>TÁO XÁ NP CRIP RED FRUIT WORKS 90- 18KG</v>
      </c>
      <c r="C541" s="98" t="e">
        <f>IF($A541="","",VLOOKUP($A541,'MÃ HH'!$A$1:$C$215,3,0))</f>
        <v>#N/A</v>
      </c>
      <c r="D541" s="94">
        <f>VLOOKUP(A541,'[1]TỔNG HỢP'!$A:$N,14,0)</f>
        <v>-36</v>
      </c>
      <c r="E541" s="97">
        <f>SUMIF('NHẬP HÀNG'!$D:$D,A541,'NHẬP HÀNG'!$H:$H)</f>
        <v>0</v>
      </c>
      <c r="F541" s="97">
        <f>SUMIF('NHẬP HÀNG'!D:D,A541,'NHẬP HÀNG'!I:I)</f>
        <v>0</v>
      </c>
      <c r="G541" s="97">
        <f>SUMIF('NHẬP HÀNG'!D:D,A541,'NHẬP HÀNG'!J:J)</f>
        <v>0</v>
      </c>
      <c r="H541" s="97">
        <f>SUMIF('NHẬP HÀNG'!D:D,A541,'NHẬP HÀNG'!K:K)</f>
        <v>0</v>
      </c>
      <c r="I541" s="97">
        <f>SUMIF('NHẬP HÀNG'!D:D,A541,'NHẬP HÀNG'!M:M)</f>
        <v>0</v>
      </c>
      <c r="J541" s="97">
        <f>SUMIF('NHẬP HÀNG'!D:D,A541,'NHẬP HÀNG'!N:N)</f>
        <v>0</v>
      </c>
      <c r="K541" s="97">
        <f>SUMIF('NHẬP HÀNG'!D:D,A541,'NHẬP HÀNG'!L:L)</f>
        <v>0</v>
      </c>
      <c r="L541" s="97">
        <f>SUMIF('XUẤT HÀNG'!D:D,A541,'XUẤT HÀNG'!G:G)</f>
        <v>0</v>
      </c>
      <c r="M541" s="97">
        <f>SUMIF('XUẤT HÀNG'!D:D,A541,'XUẤT HÀNG'!H:H)</f>
        <v>0</v>
      </c>
      <c r="N541" s="94">
        <f t="shared" si="79"/>
        <v>-36</v>
      </c>
      <c r="O541" s="106"/>
      <c r="P541" s="107"/>
      <c r="Q541" s="110">
        <f t="shared" si="80"/>
        <v>-36</v>
      </c>
      <c r="R541" s="205"/>
      <c r="S541" s="86" t="str">
        <f t="shared" si="81"/>
        <v>OK</v>
      </c>
    </row>
    <row r="542" spans="1:19" s="85" customFormat="1" ht="33.75" customHeight="1" hidden="1">
      <c r="A542" s="25" t="s">
        <v>4630</v>
      </c>
      <c r="B542" s="98" t="str">
        <f>IF($A542="","",VLOOKUP($A542,'MÃ HH'!$A$1:$C$1876,2,0))</f>
        <v>TÁO XÁ NP CRIP RED FRUIT WORKS LẪN SIZE - 18KG</v>
      </c>
      <c r="C542" s="98" t="e">
        <f>IF($A542="","",VLOOKUP($A542,'MÃ HH'!$A$1:$C$215,3,0))</f>
        <v>#N/A</v>
      </c>
      <c r="D542" s="94">
        <f>VLOOKUP(A542,'[1]TỔNG HỢP'!$A:$N,14,0)</f>
        <v>56</v>
      </c>
      <c r="E542" s="97">
        <f>SUMIF('NHẬP HÀNG'!$D:$D,A542,'NHẬP HÀNG'!$H:$H)</f>
        <v>0</v>
      </c>
      <c r="F542" s="97">
        <f>SUMIF('NHẬP HÀNG'!D:D,A542,'NHẬP HÀNG'!I:I)</f>
        <v>0</v>
      </c>
      <c r="G542" s="97">
        <f>SUMIF('NHẬP HÀNG'!D:D,A542,'NHẬP HÀNG'!J:J)</f>
        <v>0</v>
      </c>
      <c r="H542" s="97">
        <f>SUMIF('NHẬP HÀNG'!D:D,A542,'NHẬP HÀNG'!K:K)</f>
        <v>0</v>
      </c>
      <c r="I542" s="97">
        <f>SUMIF('NHẬP HÀNG'!D:D,A542,'NHẬP HÀNG'!M:M)</f>
        <v>0</v>
      </c>
      <c r="J542" s="97">
        <f>SUMIF('NHẬP HÀNG'!D:D,A542,'NHẬP HÀNG'!N:N)</f>
        <v>0</v>
      </c>
      <c r="K542" s="97">
        <f>SUMIF('NHẬP HÀNG'!D:D,A542,'NHẬP HÀNG'!L:L)</f>
        <v>0</v>
      </c>
      <c r="L542" s="97">
        <f>SUMIF('XUẤT HÀNG'!D:D,A542,'XUẤT HÀNG'!G:G)</f>
        <v>0</v>
      </c>
      <c r="M542" s="97">
        <f>SUMIF('XUẤT HÀNG'!D:D,A542,'XUẤT HÀNG'!H:H)</f>
        <v>0</v>
      </c>
      <c r="N542" s="94">
        <f t="shared" si="79"/>
        <v>56</v>
      </c>
      <c r="O542" s="106"/>
      <c r="P542" s="107"/>
      <c r="Q542" s="110">
        <f t="shared" si="80"/>
        <v>56</v>
      </c>
      <c r="R542" s="205"/>
      <c r="S542" s="86" t="str">
        <f t="shared" si="81"/>
        <v>OK</v>
      </c>
    </row>
    <row r="543" spans="1:19" s="85" customFormat="1" ht="33.75" customHeight="1" hidden="1">
      <c r="A543" s="25" t="s">
        <v>4301</v>
      </c>
      <c r="B543" s="98" t="str">
        <f>IF($A543="","",VLOOKUP($A543,'MÃ HH'!$A$1:$C$1876,2,0))</f>
        <v>TÁO NP FUJI RED MARTLET 80 - 18KG</v>
      </c>
      <c r="C543" s="98" t="e">
        <f>IF($A543="","",VLOOKUP($A543,'MÃ HH'!$A$1:$C$215,3,0))</f>
        <v>#N/A</v>
      </c>
      <c r="D543" s="94">
        <f>VLOOKUP(A543,'[1]TỔNG HỢP'!$A:$N,14,0)</f>
        <v>1</v>
      </c>
      <c r="E543" s="97">
        <f>SUMIF('NHẬP HÀNG'!$D:$D,A543,'NHẬP HÀNG'!$H:$H)</f>
        <v>0</v>
      </c>
      <c r="F543" s="97">
        <f>SUMIF('NHẬP HÀNG'!D:D,A543,'NHẬP HÀNG'!I:I)</f>
        <v>0</v>
      </c>
      <c r="G543" s="97">
        <f>SUMIF('NHẬP HÀNG'!D:D,A543,'NHẬP HÀNG'!J:J)</f>
        <v>0</v>
      </c>
      <c r="H543" s="97">
        <f>SUMIF('NHẬP HÀNG'!D:D,A543,'NHẬP HÀNG'!K:K)</f>
        <v>0</v>
      </c>
      <c r="I543" s="97">
        <f>SUMIF('NHẬP HÀNG'!D:D,A543,'NHẬP HÀNG'!M:M)</f>
        <v>0</v>
      </c>
      <c r="J543" s="97">
        <f>SUMIF('NHẬP HÀNG'!D:D,A543,'NHẬP HÀNG'!N:N)</f>
        <v>0</v>
      </c>
      <c r="K543" s="97">
        <f>SUMIF('NHẬP HÀNG'!D:D,A543,'NHẬP HÀNG'!L:L)</f>
        <v>0</v>
      </c>
      <c r="L543" s="97">
        <f>SUMIF('XUẤT HÀNG'!D:D,A543,'XUẤT HÀNG'!G:G)</f>
        <v>0</v>
      </c>
      <c r="M543" s="97">
        <f>SUMIF('XUẤT HÀNG'!D:D,A543,'XUẤT HÀNG'!H:H)</f>
        <v>0</v>
      </c>
      <c r="N543" s="94">
        <f t="shared" si="82" ref="N543:N558">D543+E543+F543+G543+H543+I543++J543-L543-M543+K543</f>
        <v>1</v>
      </c>
      <c r="O543" s="106"/>
      <c r="P543" s="107"/>
      <c r="Q543" s="110">
        <f t="shared" si="83" ref="Q543:Q558">+N543-O543-P543</f>
        <v>1</v>
      </c>
      <c r="R543" s="111" t="s">
        <v>4839</v>
      </c>
      <c r="S543" s="86" t="str">
        <f t="shared" si="81"/>
        <v>OK</v>
      </c>
    </row>
    <row r="544" spans="1:19" s="85" customFormat="1" ht="33.75" customHeight="1" hidden="1">
      <c r="A544" s="39" t="s">
        <v>4293</v>
      </c>
      <c r="B544" s="98" t="str">
        <f>IF($A544="","",VLOOKUP($A544,'MÃ HH'!$A$1:$C$1876,2,0))</f>
        <v>TÁO BA LAN 80 - 18KG</v>
      </c>
      <c r="C544" s="98" t="e">
        <f>IF($A544="","",VLOOKUP($A544,'MÃ HH'!$A$1:$C$215,3,0))</f>
        <v>#N/A</v>
      </c>
      <c r="D544" s="94">
        <f>VLOOKUP(A544,'[1]TỔNG HỢP'!$A:$N,14,0)</f>
        <v>0</v>
      </c>
      <c r="E544" s="97">
        <f>SUMIF('NHẬP HÀNG'!$D:$D,A544,'NHẬP HÀNG'!$H:$H)</f>
        <v>0</v>
      </c>
      <c r="F544" s="97">
        <f>SUMIF('NHẬP HÀNG'!D:D,A544,'NHẬP HÀNG'!I:I)</f>
        <v>0</v>
      </c>
      <c r="G544" s="97">
        <f>SUMIF('NHẬP HÀNG'!D:D,A544,'NHẬP HÀNG'!J:J)</f>
        <v>0</v>
      </c>
      <c r="H544" s="97">
        <f>SUMIF('NHẬP HÀNG'!D:D,A544,'NHẬP HÀNG'!K:K)</f>
        <v>0</v>
      </c>
      <c r="I544" s="97">
        <f>SUMIF('NHẬP HÀNG'!D:D,A544,'NHẬP HÀNG'!M:M)</f>
        <v>0</v>
      </c>
      <c r="J544" s="97">
        <f>SUMIF('NHẬP HÀNG'!D:D,A544,'NHẬP HÀNG'!N:N)</f>
        <v>0</v>
      </c>
      <c r="K544" s="97">
        <f>SUMIF('NHẬP HÀNG'!D:D,A544,'NHẬP HÀNG'!L:L)</f>
        <v>0</v>
      </c>
      <c r="L544" s="97">
        <f>SUMIF('XUẤT HÀNG'!D:D,A544,'XUẤT HÀNG'!G:G)</f>
        <v>0</v>
      </c>
      <c r="M544" s="97">
        <f>SUMIF('XUẤT HÀNG'!D:D,A544,'XUẤT HÀNG'!H:H)</f>
        <v>0</v>
      </c>
      <c r="N544" s="94">
        <f t="shared" si="82"/>
        <v>0</v>
      </c>
      <c r="O544" s="106"/>
      <c r="P544" s="107"/>
      <c r="Q544" s="109">
        <f t="shared" si="83"/>
        <v>0</v>
      </c>
      <c r="R544" s="48"/>
      <c r="S544" s="86" t="str">
        <f t="shared" si="84" ref="S544:S558">IF(ABS(D544)+ABS(E544)+ABS(F544)+ABS(J544)+ABS(L544)+ABS(O544)+ABS(P544)+ABS(M544)+ABS(N544)+ABS(Q544)=0,"NOT OK","OK")</f>
        <v>NOT OK</v>
      </c>
    </row>
    <row r="545" spans="1:19" s="85" customFormat="1" ht="34.9" customHeight="1" hidden="1">
      <c r="A545" s="39" t="s">
        <v>4289</v>
      </c>
      <c r="B545" s="98" t="str">
        <f>IF($A545="","",VLOOKUP($A545,'MÃ HH'!$A$1:$C$1876,2,0))</f>
        <v>TÁO BA LAN 90 - 18KG</v>
      </c>
      <c r="C545" s="98" t="e">
        <f>IF($A545="","",VLOOKUP($A545,'MÃ HH'!$A$1:$C$215,3,0))</f>
        <v>#N/A</v>
      </c>
      <c r="D545" s="94">
        <f>VLOOKUP(A545,'[1]TỔNG HỢP'!$A:$N,14,0)</f>
        <v>0</v>
      </c>
      <c r="E545" s="97">
        <f>SUMIF('NHẬP HÀNG'!$D:$D,A545,'NHẬP HÀNG'!$H:$H)</f>
        <v>0</v>
      </c>
      <c r="F545" s="97">
        <f>SUMIF('NHẬP HÀNG'!D:D,A545,'NHẬP HÀNG'!I:I)</f>
        <v>0</v>
      </c>
      <c r="G545" s="97">
        <f>SUMIF('NHẬP HÀNG'!D:D,A545,'NHẬP HÀNG'!J:J)</f>
        <v>0</v>
      </c>
      <c r="H545" s="97">
        <f>SUMIF('NHẬP HÀNG'!D:D,A545,'NHẬP HÀNG'!K:K)</f>
        <v>0</v>
      </c>
      <c r="I545" s="97">
        <f>SUMIF('NHẬP HÀNG'!D:D,A545,'NHẬP HÀNG'!M:M)</f>
        <v>0</v>
      </c>
      <c r="J545" s="97">
        <f>SUMIF('NHẬP HÀNG'!D:D,A545,'NHẬP HÀNG'!N:N)</f>
        <v>0</v>
      </c>
      <c r="K545" s="97">
        <f>SUMIF('NHẬP HÀNG'!D:D,A545,'NHẬP HÀNG'!L:L)</f>
        <v>0</v>
      </c>
      <c r="L545" s="97">
        <f>SUMIF('XUẤT HÀNG'!D:D,A545,'XUẤT HÀNG'!G:G)</f>
        <v>0</v>
      </c>
      <c r="M545" s="97">
        <f>SUMIF('XUẤT HÀNG'!D:D,A545,'XUẤT HÀNG'!H:H)</f>
        <v>0</v>
      </c>
      <c r="N545" s="94">
        <f t="shared" si="82"/>
        <v>0</v>
      </c>
      <c r="O545" s="106"/>
      <c r="P545" s="107"/>
      <c r="Q545" s="110">
        <f t="shared" si="83"/>
        <v>0</v>
      </c>
      <c r="R545" s="205" t="s">
        <v>4840</v>
      </c>
      <c r="S545" s="86" t="str">
        <f t="shared" si="84"/>
        <v>NOT OK</v>
      </c>
    </row>
    <row r="546" spans="1:19" s="85" customFormat="1" ht="35.45" customHeight="1" hidden="1">
      <c r="A546" s="39" t="s">
        <v>4291</v>
      </c>
      <c r="B546" s="98" t="str">
        <f>IF($A546="","",VLOOKUP($A546,'MÃ HH'!$A$1:$C$1876,2,0))</f>
        <v>TÁO BA LAN LẪN SIZE - 18KG</v>
      </c>
      <c r="C546" s="98" t="e">
        <f>IF($A546="","",VLOOKUP($A546,'MÃ HH'!$A$1:$C$215,3,0))</f>
        <v>#N/A</v>
      </c>
      <c r="D546" s="94">
        <f>VLOOKUP(A546,'[1]TỔNG HỢP'!$A:$N,14,0)</f>
        <v>-1</v>
      </c>
      <c r="E546" s="97">
        <f>SUMIF('NHẬP HÀNG'!$D:$D,A546,'NHẬP HÀNG'!$H:$H)</f>
        <v>0</v>
      </c>
      <c r="F546" s="97">
        <f>SUMIF('NHẬP HÀNG'!D:D,A546,'NHẬP HÀNG'!I:I)</f>
        <v>0</v>
      </c>
      <c r="G546" s="97">
        <f>SUMIF('NHẬP HÀNG'!D:D,A546,'NHẬP HÀNG'!J:J)</f>
        <v>0</v>
      </c>
      <c r="H546" s="97">
        <f>SUMIF('NHẬP HÀNG'!D:D,A546,'NHẬP HÀNG'!K:K)</f>
        <v>0</v>
      </c>
      <c r="I546" s="97">
        <f>SUMIF('NHẬP HÀNG'!D:D,A546,'NHẬP HÀNG'!M:M)</f>
        <v>0</v>
      </c>
      <c r="J546" s="97">
        <f>SUMIF('NHẬP HÀNG'!D:D,A546,'NHẬP HÀNG'!N:N)</f>
        <v>0</v>
      </c>
      <c r="K546" s="97">
        <f>SUMIF('NHẬP HÀNG'!D:D,A546,'NHẬP HÀNG'!L:L)</f>
        <v>0</v>
      </c>
      <c r="L546" s="97">
        <f>SUMIF('XUẤT HÀNG'!D:D,A546,'XUẤT HÀNG'!G:G)</f>
        <v>0</v>
      </c>
      <c r="M546" s="97">
        <f>SUMIF('XUẤT HÀNG'!D:D,A546,'XUẤT HÀNG'!H:H)</f>
        <v>0</v>
      </c>
      <c r="N546" s="94">
        <f t="shared" si="82"/>
        <v>-1</v>
      </c>
      <c r="O546" s="106"/>
      <c r="P546" s="107"/>
      <c r="Q546" s="110">
        <f t="shared" si="83"/>
        <v>-1</v>
      </c>
      <c r="R546" s="205"/>
      <c r="S546" s="86" t="str">
        <f t="shared" si="84"/>
        <v>OK</v>
      </c>
    </row>
    <row r="547" spans="1:19" s="85" customFormat="1" ht="33.75" customHeight="1" hidden="1">
      <c r="A547" s="39" t="s">
        <v>4343</v>
      </c>
      <c r="B547" s="98" t="str">
        <f>IF($A547="","",VLOOKUP($A547,'MÃ HH'!$A$1:$C$1876,2,0))</f>
        <v>TÁO BA LAN 112 - 18KG</v>
      </c>
      <c r="C547" s="98" t="e">
        <f>IF($A547="","",VLOOKUP($A547,'MÃ HH'!$A$1:$C$215,3,0))</f>
        <v>#N/A</v>
      </c>
      <c r="D547" s="94">
        <f>VLOOKUP(A547,'[1]TỔNG HỢP'!$A:$N,14,0)</f>
        <v>1</v>
      </c>
      <c r="E547" s="97">
        <f>SUMIF('NHẬP HÀNG'!$D:$D,A547,'NHẬP HÀNG'!$H:$H)</f>
        <v>0</v>
      </c>
      <c r="F547" s="97">
        <f>SUMIF('NHẬP HÀNG'!D:D,A547,'NHẬP HÀNG'!I:I)</f>
        <v>0</v>
      </c>
      <c r="G547" s="97">
        <f>SUMIF('NHẬP HÀNG'!D:D,A547,'NHẬP HÀNG'!J:J)</f>
        <v>0</v>
      </c>
      <c r="H547" s="97">
        <f>SUMIF('NHẬP HÀNG'!D:D,A547,'NHẬP HÀNG'!K:K)</f>
        <v>0</v>
      </c>
      <c r="I547" s="97">
        <f>SUMIF('NHẬP HÀNG'!D:D,A547,'NHẬP HÀNG'!M:M)</f>
        <v>0</v>
      </c>
      <c r="J547" s="97">
        <f>SUMIF('NHẬP HÀNG'!D:D,A547,'NHẬP HÀNG'!N:N)</f>
        <v>0</v>
      </c>
      <c r="K547" s="97">
        <f>SUMIF('NHẬP HÀNG'!D:D,A547,'NHẬP HÀNG'!L:L)</f>
        <v>0</v>
      </c>
      <c r="L547" s="97">
        <f>SUMIF('XUẤT HÀNG'!D:D,A547,'XUẤT HÀNG'!G:G)</f>
        <v>0</v>
      </c>
      <c r="M547" s="97">
        <f>SUMIF('XUẤT HÀNG'!D:D,A547,'XUẤT HÀNG'!H:H)</f>
        <v>0</v>
      </c>
      <c r="N547" s="94">
        <f t="shared" si="82"/>
        <v>1</v>
      </c>
      <c r="O547" s="106"/>
      <c r="P547" s="107"/>
      <c r="Q547" s="110">
        <f t="shared" si="83"/>
        <v>1</v>
      </c>
      <c r="R547" s="205"/>
      <c r="S547" s="86" t="str">
        <f t="shared" si="84"/>
        <v>OK</v>
      </c>
    </row>
    <row r="548" spans="1:19" s="85" customFormat="1" ht="33.75" customHeight="1" hidden="1">
      <c r="A548" s="39" t="s">
        <v>4345</v>
      </c>
      <c r="B548" s="98" t="str">
        <f>IF($A548="","",VLOOKUP($A548,'MÃ HH'!$A$1:$C$1876,2,0))</f>
        <v>TÁO BA LAN 126 - 18KG</v>
      </c>
      <c r="C548" s="98" t="e">
        <f>IF($A548="","",VLOOKUP($A548,'MÃ HH'!$A$1:$C$215,3,0))</f>
        <v>#N/A</v>
      </c>
      <c r="D548" s="94">
        <f>VLOOKUP(A548,'[1]TỔNG HỢP'!$A:$N,14,0)</f>
        <v>40</v>
      </c>
      <c r="E548" s="97">
        <f>SUMIF('NHẬP HÀNG'!$D:$D,A548,'NHẬP HÀNG'!$H:$H)</f>
        <v>0</v>
      </c>
      <c r="F548" s="97">
        <f>SUMIF('NHẬP HÀNG'!D:D,A548,'NHẬP HÀNG'!I:I)</f>
        <v>0</v>
      </c>
      <c r="G548" s="97">
        <f>SUMIF('NHẬP HÀNG'!D:D,A548,'NHẬP HÀNG'!J:J)</f>
        <v>0</v>
      </c>
      <c r="H548" s="97">
        <f>SUMIF('NHẬP HÀNG'!D:D,A548,'NHẬP HÀNG'!K:K)</f>
        <v>0</v>
      </c>
      <c r="I548" s="97">
        <f>SUMIF('NHẬP HÀNG'!D:D,A548,'NHẬP HÀNG'!M:M)</f>
        <v>0</v>
      </c>
      <c r="J548" s="97">
        <f>SUMIF('NHẬP HÀNG'!D:D,A548,'NHẬP HÀNG'!N:N)</f>
        <v>0</v>
      </c>
      <c r="K548" s="97">
        <f>SUMIF('NHẬP HÀNG'!D:D,A548,'NHẬP HÀNG'!L:L)</f>
        <v>0</v>
      </c>
      <c r="L548" s="97">
        <f>SUMIF('XUẤT HÀNG'!D:D,A548,'XUẤT HÀNG'!G:G)</f>
        <v>0</v>
      </c>
      <c r="M548" s="97">
        <f>SUMIF('XUẤT HÀNG'!D:D,A548,'XUẤT HÀNG'!H:H)</f>
        <v>0</v>
      </c>
      <c r="N548" s="94">
        <f t="shared" si="82"/>
        <v>40</v>
      </c>
      <c r="O548" s="106"/>
      <c r="P548" s="107"/>
      <c r="Q548" s="110">
        <f t="shared" si="83"/>
        <v>40</v>
      </c>
      <c r="R548" s="206"/>
      <c r="S548" s="86" t="str">
        <f t="shared" si="84"/>
        <v>OK</v>
      </c>
    </row>
    <row r="549" spans="1:19" s="85" customFormat="1" ht="33.75" customHeight="1" hidden="1">
      <c r="A549" s="39" t="s">
        <v>4594</v>
      </c>
      <c r="B549" s="98" t="str">
        <f>IF($A549="","",VLOOKUP($A549,'MÃ HH'!$A$1:$C$1876,2,0))</f>
        <v>TÁO BA LAN 100 - 18KG</v>
      </c>
      <c r="C549" s="98" t="e">
        <f>IF($A549="","",VLOOKUP($A549,'MÃ HH'!$A$1:$C$215,3,0))</f>
        <v>#N/A</v>
      </c>
      <c r="D549" s="94">
        <f>VLOOKUP(A549,'[1]TỔNG HỢP'!$A:$N,14,0)</f>
        <v>-39</v>
      </c>
      <c r="E549" s="97">
        <f>SUMIF('NHẬP HÀNG'!$D:$D,A549,'NHẬP HÀNG'!$H:$H)</f>
        <v>0</v>
      </c>
      <c r="F549" s="97">
        <f>SUMIF('NHẬP HÀNG'!D:D,A549,'NHẬP HÀNG'!I:I)</f>
        <v>0</v>
      </c>
      <c r="G549" s="97">
        <f>SUMIF('NHẬP HÀNG'!D:D,A549,'NHẬP HÀNG'!J:J)</f>
        <v>0</v>
      </c>
      <c r="H549" s="97">
        <f>SUMIF('NHẬP HÀNG'!D:D,A549,'NHẬP HÀNG'!K:K)</f>
        <v>0</v>
      </c>
      <c r="I549" s="97">
        <f>SUMIF('NHẬP HÀNG'!D:D,A549,'NHẬP HÀNG'!M:M)</f>
        <v>0</v>
      </c>
      <c r="J549" s="97">
        <f>SUMIF('NHẬP HÀNG'!D:D,A549,'NHẬP HÀNG'!N:N)</f>
        <v>0</v>
      </c>
      <c r="K549" s="97">
        <f>SUMIF('NHẬP HÀNG'!D:D,A549,'NHẬP HÀNG'!L:L)</f>
        <v>0</v>
      </c>
      <c r="L549" s="97">
        <f>SUMIF('XUẤT HÀNG'!D:D,A549,'XUẤT HÀNG'!G:G)</f>
        <v>0</v>
      </c>
      <c r="M549" s="97">
        <f>SUMIF('XUẤT HÀNG'!D:D,A549,'XUẤT HÀNG'!H:H)</f>
        <v>0</v>
      </c>
      <c r="N549" s="94">
        <f t="shared" si="82"/>
        <v>-39</v>
      </c>
      <c r="O549" s="106"/>
      <c r="P549" s="107"/>
      <c r="Q549" s="110">
        <f t="shared" si="83"/>
        <v>-39</v>
      </c>
      <c r="R549" s="205"/>
      <c r="S549" s="86" t="str">
        <f t="shared" si="84"/>
        <v>OK</v>
      </c>
    </row>
    <row r="550" spans="1:19" s="85" customFormat="1" ht="33.75" customHeight="1" hidden="1">
      <c r="A550" s="39" t="s">
        <v>4141</v>
      </c>
      <c r="B550" s="98" t="str">
        <f>IF($A550="","",VLOOKUP($A550,'MÃ HH'!$A$1:$C$1876,2,0))</f>
        <v>TÁO XÁ NP CRIPS RED FRESH GOLD 90 - 18KG</v>
      </c>
      <c r="C550" s="98" t="e">
        <f>IF($A550="","",VLOOKUP($A550,'MÃ HH'!$A$1:$C$215,3,0))</f>
        <v>#N/A</v>
      </c>
      <c r="D550" s="94">
        <f>VLOOKUP(A550,'[1]TỔNG HỢP'!$A:$N,14,0)</f>
        <v>0</v>
      </c>
      <c r="E550" s="97">
        <f>SUMIF('NHẬP HÀNG'!$D:$D,A550,'NHẬP HÀNG'!$H:$H)</f>
        <v>0</v>
      </c>
      <c r="F550" s="97">
        <f>SUMIF('NHẬP HÀNG'!D:D,A550,'NHẬP HÀNG'!I:I)</f>
        <v>0</v>
      </c>
      <c r="G550" s="97">
        <f>SUMIF('NHẬP HÀNG'!D:D,A550,'NHẬP HÀNG'!J:J)</f>
        <v>0</v>
      </c>
      <c r="H550" s="97">
        <f>SUMIF('NHẬP HÀNG'!D:D,A550,'NHẬP HÀNG'!K:K)</f>
        <v>0</v>
      </c>
      <c r="I550" s="97">
        <f>SUMIF('NHẬP HÀNG'!D:D,A550,'NHẬP HÀNG'!M:M)</f>
        <v>0</v>
      </c>
      <c r="J550" s="97">
        <f>SUMIF('NHẬP HÀNG'!D:D,A550,'NHẬP HÀNG'!N:N)</f>
        <v>0</v>
      </c>
      <c r="K550" s="97">
        <f>SUMIF('NHẬP HÀNG'!D:D,A550,'NHẬP HÀNG'!L:L)</f>
        <v>0</v>
      </c>
      <c r="L550" s="97">
        <f>SUMIF('XUẤT HÀNG'!D:D,A550,'XUẤT HÀNG'!G:G)</f>
        <v>0</v>
      </c>
      <c r="M550" s="97">
        <f>SUMIF('XUẤT HÀNG'!D:D,A550,'XUẤT HÀNG'!H:H)</f>
        <v>0</v>
      </c>
      <c r="N550" s="94">
        <f t="shared" si="82"/>
        <v>0</v>
      </c>
      <c r="O550" s="106"/>
      <c r="P550" s="107"/>
      <c r="Q550" s="109">
        <f t="shared" si="83"/>
        <v>0</v>
      </c>
      <c r="R550" s="48"/>
      <c r="S550" s="86" t="str">
        <f t="shared" si="84"/>
        <v>NOT OK</v>
      </c>
    </row>
    <row r="551" spans="1:19" s="85" customFormat="1" ht="33.75" customHeight="1" hidden="1">
      <c r="A551" s="39" t="s">
        <v>4143</v>
      </c>
      <c r="B551" s="98" t="str">
        <f>IF($A551="","",VLOOKUP($A551,'MÃ HH'!$A$1:$C$1876,2,0))</f>
        <v>TÁO XÁ NP CRIPS RED FRESH GOLD 100 - 18KG</v>
      </c>
      <c r="C551" s="98" t="e">
        <f>IF($A551="","",VLOOKUP($A551,'MÃ HH'!$A$1:$C$215,3,0))</f>
        <v>#N/A</v>
      </c>
      <c r="D551" s="94">
        <f>VLOOKUP(A551,'[1]TỔNG HỢP'!$A:$N,14,0)</f>
        <v>0</v>
      </c>
      <c r="E551" s="97">
        <f>SUMIF('NHẬP HÀNG'!$D:$D,A551,'NHẬP HÀNG'!$H:$H)</f>
        <v>0</v>
      </c>
      <c r="F551" s="97">
        <f>SUMIF('NHẬP HÀNG'!D:D,A551,'NHẬP HÀNG'!I:I)</f>
        <v>0</v>
      </c>
      <c r="G551" s="97">
        <f>SUMIF('NHẬP HÀNG'!D:D,A551,'NHẬP HÀNG'!J:J)</f>
        <v>0</v>
      </c>
      <c r="H551" s="97">
        <f>SUMIF('NHẬP HÀNG'!D:D,A551,'NHẬP HÀNG'!K:K)</f>
        <v>0</v>
      </c>
      <c r="I551" s="97">
        <f>SUMIF('NHẬP HÀNG'!D:D,A551,'NHẬP HÀNG'!M:M)</f>
        <v>0</v>
      </c>
      <c r="J551" s="97">
        <f>SUMIF('NHẬP HÀNG'!D:D,A551,'NHẬP HÀNG'!N:N)</f>
        <v>0</v>
      </c>
      <c r="K551" s="97">
        <f>SUMIF('NHẬP HÀNG'!D:D,A551,'NHẬP HÀNG'!L:L)</f>
        <v>0</v>
      </c>
      <c r="L551" s="97">
        <f>SUMIF('XUẤT HÀNG'!D:D,A551,'XUẤT HÀNG'!G:G)</f>
        <v>0</v>
      </c>
      <c r="M551" s="97">
        <f>SUMIF('XUẤT HÀNG'!D:D,A551,'XUẤT HÀNG'!H:H)</f>
        <v>0</v>
      </c>
      <c r="N551" s="94">
        <f t="shared" si="82"/>
        <v>0</v>
      </c>
      <c r="O551" s="106"/>
      <c r="P551" s="107"/>
      <c r="Q551" s="109">
        <f t="shared" si="83"/>
        <v>0</v>
      </c>
      <c r="R551" s="48"/>
      <c r="S551" s="86" t="str">
        <f t="shared" si="84"/>
        <v>NOT OK</v>
      </c>
    </row>
    <row r="552" spans="1:19" s="85" customFormat="1" ht="33.75" customHeight="1" hidden="1">
      <c r="A552" s="39" t="s">
        <v>4153</v>
      </c>
      <c r="B552" s="98" t="str">
        <f>IF($A552="","",VLOOKUP($A552,'MÃ HH'!$A$1:$C$1876,2,0))</f>
        <v>TÁO XÁ NP CRIPS RED FRESH GOLD 110 - 18KG</v>
      </c>
      <c r="C552" s="98" t="e">
        <f>IF($A552="","",VLOOKUP($A552,'MÃ HH'!$A$1:$C$215,3,0))</f>
        <v>#N/A</v>
      </c>
      <c r="D552" s="94">
        <f>VLOOKUP(A552,'[1]TỔNG HỢP'!$A:$N,14,0)</f>
        <v>0</v>
      </c>
      <c r="E552" s="97">
        <f>SUMIF('NHẬP HÀNG'!$D:$D,A552,'NHẬP HÀNG'!$H:$H)</f>
        <v>0</v>
      </c>
      <c r="F552" s="97">
        <f>SUMIF('NHẬP HÀNG'!D:D,A552,'NHẬP HÀNG'!I:I)</f>
        <v>0</v>
      </c>
      <c r="G552" s="97">
        <f>SUMIF('NHẬP HÀNG'!D:D,A552,'NHẬP HÀNG'!J:J)</f>
        <v>0</v>
      </c>
      <c r="H552" s="97">
        <f>SUMIF('NHẬP HÀNG'!D:D,A552,'NHẬP HÀNG'!K:K)</f>
        <v>0</v>
      </c>
      <c r="I552" s="97">
        <f>SUMIF('NHẬP HÀNG'!D:D,A552,'NHẬP HÀNG'!M:M)</f>
        <v>0</v>
      </c>
      <c r="J552" s="97">
        <f>SUMIF('NHẬP HÀNG'!D:D,A552,'NHẬP HÀNG'!N:N)</f>
        <v>0</v>
      </c>
      <c r="K552" s="97">
        <f>SUMIF('NHẬP HÀNG'!D:D,A552,'NHẬP HÀNG'!L:L)</f>
        <v>0</v>
      </c>
      <c r="L552" s="97">
        <f>SUMIF('XUẤT HÀNG'!D:D,A552,'XUẤT HÀNG'!G:G)</f>
        <v>0</v>
      </c>
      <c r="M552" s="97">
        <f>SUMIF('XUẤT HÀNG'!D:D,A552,'XUẤT HÀNG'!H:H)</f>
        <v>0</v>
      </c>
      <c r="N552" s="94">
        <f t="shared" si="82"/>
        <v>0</v>
      </c>
      <c r="O552" s="106"/>
      <c r="P552" s="107"/>
      <c r="Q552" s="109">
        <f t="shared" si="83"/>
        <v>0</v>
      </c>
      <c r="R552" s="48"/>
      <c r="S552" s="86" t="str">
        <f t="shared" si="84"/>
        <v>NOT OK</v>
      </c>
    </row>
    <row r="553" spans="1:19" s="85" customFormat="1" ht="33.75" customHeight="1" hidden="1">
      <c r="A553" s="39" t="s">
        <v>4167</v>
      </c>
      <c r="B553" s="98" t="str">
        <f>IF($A553="","",VLOOKUP($A553,'MÃ HH'!$A$1:$C$1876,2,0))</f>
        <v>TÁO XÁ NP CRIPS RED FRESH GOLD 120 - 18KG</v>
      </c>
      <c r="C553" s="98" t="e">
        <f>IF($A553="","",VLOOKUP($A553,'MÃ HH'!$A$1:$C$215,3,0))</f>
        <v>#N/A</v>
      </c>
      <c r="D553" s="94">
        <f>VLOOKUP(A553,'[1]TỔNG HỢP'!$A:$N,14,0)</f>
        <v>0</v>
      </c>
      <c r="E553" s="97">
        <f>SUMIF('NHẬP HÀNG'!$D:$D,A553,'NHẬP HÀNG'!$H:$H)</f>
        <v>0</v>
      </c>
      <c r="F553" s="97">
        <f>SUMIF('NHẬP HÀNG'!D:D,A553,'NHẬP HÀNG'!I:I)</f>
        <v>0</v>
      </c>
      <c r="G553" s="97">
        <f>SUMIF('NHẬP HÀNG'!D:D,A553,'NHẬP HÀNG'!J:J)</f>
        <v>0</v>
      </c>
      <c r="H553" s="97">
        <f>SUMIF('NHẬP HÀNG'!D:D,A553,'NHẬP HÀNG'!K:K)</f>
        <v>0</v>
      </c>
      <c r="I553" s="97">
        <f>SUMIF('NHẬP HÀNG'!D:D,A553,'NHẬP HÀNG'!M:M)</f>
        <v>0</v>
      </c>
      <c r="J553" s="97">
        <f>SUMIF('NHẬP HÀNG'!D:D,A553,'NHẬP HÀNG'!N:N)</f>
        <v>0</v>
      </c>
      <c r="K553" s="97">
        <f>SUMIF('NHẬP HÀNG'!D:D,A553,'NHẬP HÀNG'!L:L)</f>
        <v>0</v>
      </c>
      <c r="L553" s="97">
        <f>SUMIF('XUẤT HÀNG'!D:D,A553,'XUẤT HÀNG'!G:G)</f>
        <v>0</v>
      </c>
      <c r="M553" s="97">
        <f>SUMIF('XUẤT HÀNG'!D:D,A553,'XUẤT HÀNG'!H:H)</f>
        <v>0</v>
      </c>
      <c r="N553" s="94">
        <f t="shared" si="82"/>
        <v>0</v>
      </c>
      <c r="O553" s="106"/>
      <c r="P553" s="107"/>
      <c r="Q553" s="109">
        <f t="shared" si="83"/>
        <v>0</v>
      </c>
      <c r="R553" s="48" t="s">
        <v>4841</v>
      </c>
      <c r="S553" s="86" t="str">
        <f t="shared" si="84"/>
        <v>NOT OK</v>
      </c>
    </row>
    <row r="554" spans="1:19" s="85" customFormat="1" ht="33.75" customHeight="1" hidden="1">
      <c r="A554" s="25" t="s">
        <v>4660</v>
      </c>
      <c r="B554" s="98" t="str">
        <f>IF($A554="","",VLOOKUP($A554,'MÃ HH'!$A$1:$C$1876,2,0))</f>
        <v>TÁO XÁ NP CRIP RED FRUITWAYS 80-18KG</v>
      </c>
      <c r="C554" s="98" t="e">
        <f>IF($A554="","",VLOOKUP($A554,'MÃ HH'!$A$1:$C$215,3,0))</f>
        <v>#N/A</v>
      </c>
      <c r="D554" s="94">
        <f>VLOOKUP(A554,'[1]TỔNG HỢP'!$A:$N,14,0)</f>
        <v>-13</v>
      </c>
      <c r="E554" s="97">
        <f>SUMIF('NHẬP HÀNG'!$D:$D,A554,'NHẬP HÀNG'!$H:$H)</f>
        <v>0</v>
      </c>
      <c r="F554" s="97">
        <f>SUMIF('NHẬP HÀNG'!D:D,A554,'NHẬP HÀNG'!I:I)</f>
        <v>0</v>
      </c>
      <c r="G554" s="97">
        <f>SUMIF('NHẬP HÀNG'!D:D,A554,'NHẬP HÀNG'!J:J)</f>
        <v>0</v>
      </c>
      <c r="H554" s="97">
        <f>SUMIF('NHẬP HÀNG'!D:D,A554,'NHẬP HÀNG'!K:K)</f>
        <v>0</v>
      </c>
      <c r="I554" s="97">
        <f>SUMIF('NHẬP HÀNG'!D:D,A554,'NHẬP HÀNG'!M:M)</f>
        <v>0</v>
      </c>
      <c r="J554" s="97">
        <f>SUMIF('NHẬP HÀNG'!D:D,A554,'NHẬP HÀNG'!N:N)</f>
        <v>0</v>
      </c>
      <c r="K554" s="97">
        <f>SUMIF('NHẬP HÀNG'!D:D,A554,'NHẬP HÀNG'!L:L)</f>
        <v>0</v>
      </c>
      <c r="L554" s="97">
        <f>SUMIF('XUẤT HÀNG'!D:D,A554,'XUẤT HÀNG'!G:G)</f>
        <v>0</v>
      </c>
      <c r="M554" s="97">
        <f>SUMIF('XUẤT HÀNG'!D:D,A554,'XUẤT HÀNG'!H:H)</f>
        <v>0</v>
      </c>
      <c r="N554" s="94">
        <f t="shared" si="82"/>
        <v>-13</v>
      </c>
      <c r="O554" s="106"/>
      <c r="P554" s="107"/>
      <c r="Q554" s="110">
        <f t="shared" si="83"/>
        <v>-13</v>
      </c>
      <c r="R554" s="205" t="s">
        <v>4842</v>
      </c>
      <c r="S554" s="86" t="str">
        <f t="shared" si="84"/>
        <v>OK</v>
      </c>
    </row>
    <row r="555" spans="1:19" s="85" customFormat="1" ht="33.75" customHeight="1" hidden="1">
      <c r="A555" s="25" t="s">
        <v>4662</v>
      </c>
      <c r="B555" s="98" t="str">
        <f>IF($A555="","",VLOOKUP($A555,'MÃ HH'!$A$1:$C$1876,2,0))</f>
        <v>TÁO XÁ NP CRIP RED FRUITWAYS 90-18KG</v>
      </c>
      <c r="C555" s="98" t="e">
        <f>IF($A555="","",VLOOKUP($A555,'MÃ HH'!$A$1:$C$215,3,0))</f>
        <v>#N/A</v>
      </c>
      <c r="D555" s="94">
        <f>VLOOKUP(A555,'[1]TỔNG HỢP'!$A:$N,14,0)</f>
        <v>17</v>
      </c>
      <c r="E555" s="97">
        <f>SUMIF('NHẬP HÀNG'!$D:$D,A555,'NHẬP HÀNG'!$H:$H)</f>
        <v>0</v>
      </c>
      <c r="F555" s="97">
        <f>SUMIF('NHẬP HÀNG'!D:D,A555,'NHẬP HÀNG'!I:I)</f>
        <v>0</v>
      </c>
      <c r="G555" s="97">
        <f>SUMIF('NHẬP HÀNG'!D:D,A555,'NHẬP HÀNG'!J:J)</f>
        <v>0</v>
      </c>
      <c r="H555" s="97">
        <f>SUMIF('NHẬP HÀNG'!D:D,A555,'NHẬP HÀNG'!K:K)</f>
        <v>0</v>
      </c>
      <c r="I555" s="97">
        <f>SUMIF('NHẬP HÀNG'!D:D,A555,'NHẬP HÀNG'!M:M)</f>
        <v>0</v>
      </c>
      <c r="J555" s="97">
        <f>SUMIF('NHẬP HÀNG'!D:D,A555,'NHẬP HÀNG'!N:N)</f>
        <v>0</v>
      </c>
      <c r="K555" s="97">
        <f>SUMIF('NHẬP HÀNG'!D:D,A555,'NHẬP HÀNG'!L:L)</f>
        <v>0</v>
      </c>
      <c r="L555" s="97">
        <f>SUMIF('XUẤT HÀNG'!D:D,A555,'XUẤT HÀNG'!G:G)</f>
        <v>1</v>
      </c>
      <c r="M555" s="97">
        <f>SUMIF('XUẤT HÀNG'!D:D,A555,'XUẤT HÀNG'!H:H)</f>
        <v>0</v>
      </c>
      <c r="N555" s="94">
        <f t="shared" si="82"/>
        <v>16</v>
      </c>
      <c r="O555" s="106">
        <f>3+1+11</f>
        <v>15</v>
      </c>
      <c r="P555" s="107"/>
      <c r="Q555" s="110">
        <f t="shared" si="83"/>
        <v>1</v>
      </c>
      <c r="R555" s="205"/>
      <c r="S555" s="86" t="str">
        <f t="shared" si="84"/>
        <v>OK</v>
      </c>
    </row>
    <row r="556" spans="1:19" s="85" customFormat="1" ht="33.75" customHeight="1" hidden="1">
      <c r="A556" s="25" t="s">
        <v>4664</v>
      </c>
      <c r="B556" s="98" t="str">
        <f>IF($A556="","",VLOOKUP($A556,'MÃ HH'!$A$1:$C$1876,2,0))</f>
        <v>TÁO XÁ NP CRIP RED FRUITWAYS 100-18KG</v>
      </c>
      <c r="C556" s="98" t="e">
        <f>IF($A556="","",VLOOKUP($A556,'MÃ HH'!$A$1:$C$215,3,0))</f>
        <v>#N/A</v>
      </c>
      <c r="D556" s="94">
        <f>VLOOKUP(A556,'[1]TỔNG HỢP'!$A:$N,14,0)</f>
        <v>3</v>
      </c>
      <c r="E556" s="97">
        <f>SUMIF('NHẬP HÀNG'!$D:$D,A556,'NHẬP HÀNG'!$H:$H)</f>
        <v>0</v>
      </c>
      <c r="F556" s="97">
        <f>SUMIF('NHẬP HÀNG'!D:D,A556,'NHẬP HÀNG'!I:I)</f>
        <v>0</v>
      </c>
      <c r="G556" s="97">
        <f>SUMIF('NHẬP HÀNG'!D:D,A556,'NHẬP HÀNG'!J:J)</f>
        <v>0</v>
      </c>
      <c r="H556" s="97">
        <f>SUMIF('NHẬP HÀNG'!D:D,A556,'NHẬP HÀNG'!K:K)</f>
        <v>0</v>
      </c>
      <c r="I556" s="97">
        <f>SUMIF('NHẬP HÀNG'!D:D,A556,'NHẬP HÀNG'!M:M)</f>
        <v>0</v>
      </c>
      <c r="J556" s="97">
        <f>SUMIF('NHẬP HÀNG'!D:D,A556,'NHẬP HÀNG'!N:N)</f>
        <v>0</v>
      </c>
      <c r="K556" s="97">
        <f>SUMIF('NHẬP HÀNG'!D:D,A556,'NHẬP HÀNG'!L:L)</f>
        <v>0</v>
      </c>
      <c r="L556" s="97">
        <f>SUMIF('XUẤT HÀNG'!D:D,A556,'XUẤT HÀNG'!G:G)</f>
        <v>0</v>
      </c>
      <c r="M556" s="97">
        <f>SUMIF('XUẤT HÀNG'!D:D,A556,'XUẤT HÀNG'!H:H)</f>
        <v>0</v>
      </c>
      <c r="N556" s="94">
        <f t="shared" si="82"/>
        <v>3</v>
      </c>
      <c r="O556" s="106">
        <v>1</v>
      </c>
      <c r="P556" s="107"/>
      <c r="Q556" s="110">
        <f t="shared" si="83"/>
        <v>2</v>
      </c>
      <c r="R556" s="205"/>
      <c r="S556" s="86" t="str">
        <f t="shared" si="84"/>
        <v>OK</v>
      </c>
    </row>
    <row r="557" spans="1:19" s="85" customFormat="1" ht="33.75" customHeight="1" hidden="1">
      <c r="A557" s="25" t="s">
        <v>4666</v>
      </c>
      <c r="B557" s="98" t="str">
        <f>IF($A557="","",VLOOKUP($A557,'MÃ HH'!$A$1:$C$1876,2,0))</f>
        <v>TÁO XÁ NP CRIP RED FRUITWAYS 110-18KG</v>
      </c>
      <c r="C557" s="98" t="e">
        <f>IF($A557="","",VLOOKUP($A557,'MÃ HH'!$A$1:$C$215,3,0))</f>
        <v>#N/A</v>
      </c>
      <c r="D557" s="94">
        <f>VLOOKUP(A557,'[1]TỔNG HỢP'!$A:$N,14,0)</f>
        <v>0</v>
      </c>
      <c r="E557" s="97">
        <f>SUMIF('NHẬP HÀNG'!$D:$D,A557,'NHẬP HÀNG'!$H:$H)</f>
        <v>0</v>
      </c>
      <c r="F557" s="97">
        <f>SUMIF('NHẬP HÀNG'!D:D,A557,'NHẬP HÀNG'!I:I)</f>
        <v>0</v>
      </c>
      <c r="G557" s="97">
        <f>SUMIF('NHẬP HÀNG'!D:D,A557,'NHẬP HÀNG'!J:J)</f>
        <v>0</v>
      </c>
      <c r="H557" s="97">
        <f>SUMIF('NHẬP HÀNG'!D:D,A557,'NHẬP HÀNG'!K:K)</f>
        <v>0</v>
      </c>
      <c r="I557" s="97">
        <f>SUMIF('NHẬP HÀNG'!D:D,A557,'NHẬP HÀNG'!M:M)</f>
        <v>0</v>
      </c>
      <c r="J557" s="97">
        <f>SUMIF('NHẬP HÀNG'!D:D,A557,'NHẬP HÀNG'!N:N)</f>
        <v>0</v>
      </c>
      <c r="K557" s="97">
        <f>SUMIF('NHẬP HÀNG'!D:D,A557,'NHẬP HÀNG'!L:L)</f>
        <v>0</v>
      </c>
      <c r="L557" s="97">
        <f>SUMIF('XUẤT HÀNG'!D:D,A557,'XUẤT HÀNG'!G:G)</f>
        <v>0</v>
      </c>
      <c r="M557" s="97">
        <f>SUMIF('XUẤT HÀNG'!D:D,A557,'XUẤT HÀNG'!H:H)</f>
        <v>0</v>
      </c>
      <c r="N557" s="94">
        <f t="shared" si="82"/>
        <v>0</v>
      </c>
      <c r="O557" s="106"/>
      <c r="P557" s="107"/>
      <c r="Q557" s="110">
        <f t="shared" si="83"/>
        <v>0</v>
      </c>
      <c r="R557" s="205"/>
      <c r="S557" s="86" t="str">
        <f t="shared" si="84"/>
        <v>NOT OK</v>
      </c>
    </row>
    <row r="558" spans="1:19" s="85" customFormat="1" ht="33.75" customHeight="1" hidden="1">
      <c r="A558" s="39" t="s">
        <v>4265</v>
      </c>
      <c r="B558" s="98" t="str">
        <f>IF($A558="","",VLOOKUP($A558,'MÃ HH'!$A$1:$C$1876,2,0))</f>
        <v>TÁO NP CRIPS RED DEKEUR 100 -18K</v>
      </c>
      <c r="C558" s="98" t="e">
        <f>IF($A558="","",VLOOKUP($A558,'MÃ HH'!$A$1:$C$215,3,0))</f>
        <v>#N/A</v>
      </c>
      <c r="D558" s="94">
        <f>VLOOKUP(A558,'[1]TỔNG HỢP'!$A:$N,14,0)</f>
        <v>-82</v>
      </c>
      <c r="E558" s="97">
        <f>SUMIF('NHẬP HÀNG'!$D:$D,A558,'NHẬP HÀNG'!$H:$H)</f>
        <v>0</v>
      </c>
      <c r="F558" s="97">
        <f>SUMIF('NHẬP HÀNG'!D:D,A558,'NHẬP HÀNG'!I:I)</f>
        <v>0</v>
      </c>
      <c r="G558" s="97">
        <f>SUMIF('NHẬP HÀNG'!D:D,A558,'NHẬP HÀNG'!J:J)</f>
        <v>0</v>
      </c>
      <c r="H558" s="97">
        <f>SUMIF('NHẬP HÀNG'!D:D,A558,'NHẬP HÀNG'!K:K)</f>
        <v>0</v>
      </c>
      <c r="I558" s="97">
        <f>SUMIF('NHẬP HÀNG'!D:D,A558,'NHẬP HÀNG'!M:M)</f>
        <v>0</v>
      </c>
      <c r="J558" s="97">
        <f>SUMIF('NHẬP HÀNG'!D:D,A558,'NHẬP HÀNG'!N:N)</f>
        <v>0</v>
      </c>
      <c r="K558" s="97">
        <f>SUMIF('NHẬP HÀNG'!D:D,A558,'NHẬP HÀNG'!L:L)</f>
        <v>0</v>
      </c>
      <c r="L558" s="97">
        <f>SUMIF('XUẤT HÀNG'!D:D,A558,'XUẤT HÀNG'!G:G)</f>
        <v>0</v>
      </c>
      <c r="M558" s="97">
        <f>SUMIF('XUẤT HÀNG'!D:D,A558,'XUẤT HÀNG'!H:H)</f>
        <v>0</v>
      </c>
      <c r="N558" s="94">
        <f t="shared" si="82"/>
        <v>-82</v>
      </c>
      <c r="O558" s="106">
        <v>11</v>
      </c>
      <c r="P558" s="107"/>
      <c r="Q558" s="110">
        <f t="shared" si="83"/>
        <v>-93</v>
      </c>
      <c r="R558" s="205" t="s">
        <v>4843</v>
      </c>
      <c r="S558" s="86" t="str">
        <f t="shared" si="84"/>
        <v>OK</v>
      </c>
    </row>
    <row r="559" spans="1:19" s="85" customFormat="1" ht="33.75" customHeight="1" hidden="1">
      <c r="A559" s="39" t="s">
        <v>3590</v>
      </c>
      <c r="B559" s="98" t="str">
        <f>IF($A559="","",VLOOKUP($A559,'MÃ HH'!$A$1:$C$1876,2,0))</f>
        <v>TÁO NP CRIPS RED DEKEUR 110 -18K</v>
      </c>
      <c r="C559" s="98" t="str">
        <f>IF($A559="","",VLOOKUP($A559,'MÃ HH'!$A$1:$C$215,3,0))</f>
        <v>Thùng</v>
      </c>
      <c r="D559" s="94">
        <f>VLOOKUP(A559,'[1]TỔNG HỢP'!$A:$N,14,0)</f>
        <v>93</v>
      </c>
      <c r="E559" s="97">
        <f>SUMIF('NHẬP HÀNG'!$D:$D,A559,'NHẬP HÀNG'!$H:$H)</f>
        <v>0</v>
      </c>
      <c r="F559" s="97">
        <f>SUMIF('NHẬP HÀNG'!D:D,A559,'NHẬP HÀNG'!I:I)</f>
        <v>0</v>
      </c>
      <c r="G559" s="97">
        <f>SUMIF('NHẬP HÀNG'!D:D,A559,'NHẬP HÀNG'!J:J)</f>
        <v>0</v>
      </c>
      <c r="H559" s="97">
        <f>SUMIF('NHẬP HÀNG'!D:D,A559,'NHẬP HÀNG'!K:K)</f>
        <v>0</v>
      </c>
      <c r="I559" s="97">
        <f>SUMIF('NHẬP HÀNG'!D:D,A559,'NHẬP HÀNG'!M:M)</f>
        <v>0</v>
      </c>
      <c r="J559" s="97">
        <f>SUMIF('NHẬP HÀNG'!D:D,A559,'NHẬP HÀNG'!N:N)</f>
        <v>0</v>
      </c>
      <c r="K559" s="97">
        <f>SUMIF('NHẬP HÀNG'!D:D,A559,'NHẬP HÀNG'!L:L)</f>
        <v>0</v>
      </c>
      <c r="L559" s="97">
        <f>SUMIF('XUẤT HÀNG'!D:D,A559,'XUẤT HÀNG'!G:G)</f>
        <v>0</v>
      </c>
      <c r="M559" s="97">
        <f>SUMIF('XUẤT HÀNG'!D:D,A559,'XUẤT HÀNG'!H:H)</f>
        <v>0</v>
      </c>
      <c r="N559" s="94">
        <f t="shared" si="85" ref="N559:N560">D559+E559+F559+G559+H559+I559++J559-L559-M559+K559</f>
        <v>93</v>
      </c>
      <c r="O559" s="106"/>
      <c r="P559" s="107"/>
      <c r="Q559" s="110">
        <f t="shared" si="86" ref="Q559:Q560">+N559-O559-P559</f>
        <v>93</v>
      </c>
      <c r="R559" s="205"/>
      <c r="S559" s="86" t="str">
        <f t="shared" si="87" ref="S559:S560">IF(ABS(D559)+ABS(E559)+ABS(F559)+ABS(J559)+ABS(L559)+ABS(O559)+ABS(P559)+ABS(M559)+ABS(N559)+ABS(Q559)=0,"NOT OK","OK")</f>
        <v>OK</v>
      </c>
    </row>
    <row r="560" spans="1:19" s="85" customFormat="1" ht="33.75" customHeight="1" hidden="1">
      <c r="A560" s="25" t="s">
        <v>4285</v>
      </c>
      <c r="B560" s="98" t="str">
        <f>IF($A560="","",VLOOKUP($A560,'MÃ HH'!$A$1:$C$1876,2,0))</f>
        <v>TÁO XÁ NP CRIPS RED BOARD 100- 18KG</v>
      </c>
      <c r="C560" s="98" t="e">
        <f>IF($A560="","",VLOOKUP($A560,'MÃ HH'!$A$1:$C$215,3,0))</f>
        <v>#N/A</v>
      </c>
      <c r="D560" s="94">
        <f>VLOOKUP(A560,'[1]TỔNG HỢP'!$A:$N,14,0)</f>
        <v>-84</v>
      </c>
      <c r="E560" s="97">
        <f>SUMIF('NHẬP HÀNG'!$D:$D,A560,'NHẬP HÀNG'!$H:$H)</f>
        <v>0</v>
      </c>
      <c r="F560" s="97">
        <f>SUMIF('NHẬP HÀNG'!D:D,A560,'NHẬP HÀNG'!I:I)</f>
        <v>56</v>
      </c>
      <c r="G560" s="97">
        <f>SUMIF('NHẬP HÀNG'!D:D,A560,'NHẬP HÀNG'!J:J)</f>
        <v>0</v>
      </c>
      <c r="H560" s="97">
        <f>SUMIF('NHẬP HÀNG'!D:D,A560,'NHẬP HÀNG'!K:K)</f>
        <v>0</v>
      </c>
      <c r="I560" s="97">
        <f>SUMIF('NHẬP HÀNG'!D:D,A560,'NHẬP HÀNG'!M:M)</f>
        <v>0</v>
      </c>
      <c r="J560" s="97">
        <f>SUMIF('NHẬP HÀNG'!D:D,A560,'NHẬP HÀNG'!N:N)</f>
        <v>0</v>
      </c>
      <c r="K560" s="97">
        <f>SUMIF('NHẬP HÀNG'!D:D,A560,'NHẬP HÀNG'!L:L)</f>
        <v>0</v>
      </c>
      <c r="L560" s="97">
        <f>SUMIF('XUẤT HÀNG'!D:D,A560,'XUẤT HÀNG'!G:G)</f>
        <v>56</v>
      </c>
      <c r="M560" s="97">
        <f>SUMIF('XUẤT HÀNG'!D:D,A560,'XUẤT HÀNG'!H:H)</f>
        <v>0</v>
      </c>
      <c r="N560" s="94">
        <f t="shared" si="85"/>
        <v>-84</v>
      </c>
      <c r="O560" s="106">
        <v>29</v>
      </c>
      <c r="P560" s="107"/>
      <c r="Q560" s="110">
        <f t="shared" si="86"/>
        <v>-113</v>
      </c>
      <c r="R560" s="205" t="s">
        <v>4844</v>
      </c>
      <c r="S560" s="86" t="str">
        <f t="shared" si="87"/>
        <v>OK</v>
      </c>
    </row>
    <row r="561" spans="1:19" s="85" customFormat="1" ht="33.75" customHeight="1" hidden="1">
      <c r="A561" s="39" t="s">
        <v>3592</v>
      </c>
      <c r="B561" s="98" t="str">
        <f>IF($A561="","",VLOOKUP($A561,'MÃ HH'!$A$1:$C$1876,2,0))</f>
        <v>TÁO XÁ NP CRIPS RED BOARD 90- 18KG</v>
      </c>
      <c r="C561" s="98"/>
      <c r="D561" s="94">
        <f>VLOOKUP(A561,'[1]TỔNG HỢP'!$A:$N,14,0)</f>
        <v>6</v>
      </c>
      <c r="E561" s="97">
        <f>SUMIF('NHẬP HÀNG'!$D:$D,A561,'NHẬP HÀNG'!$H:$H)</f>
        <v>0</v>
      </c>
      <c r="F561" s="97">
        <f>SUMIF('NHẬP HÀNG'!D:D,A561,'NHẬP HÀNG'!I:I)</f>
        <v>0</v>
      </c>
      <c r="G561" s="97">
        <f>SUMIF('NHẬP HÀNG'!D:D,A561,'NHẬP HÀNG'!J:J)</f>
        <v>0</v>
      </c>
      <c r="H561" s="97">
        <f>SUMIF('NHẬP HÀNG'!D:D,A561,'NHẬP HÀNG'!K:K)</f>
        <v>0</v>
      </c>
      <c r="I561" s="97">
        <f>SUMIF('NHẬP HÀNG'!D:D,A561,'NHẬP HÀNG'!M:M)</f>
        <v>0</v>
      </c>
      <c r="J561" s="97">
        <f>SUMIF('NHẬP HÀNG'!D:D,A561,'NHẬP HÀNG'!N:N)</f>
        <v>0</v>
      </c>
      <c r="K561" s="97">
        <f>SUMIF('NHẬP HÀNG'!D:D,A561,'NHẬP HÀNG'!L:L)</f>
        <v>0</v>
      </c>
      <c r="L561" s="97">
        <f>SUMIF('XUẤT HÀNG'!D:D,A561,'XUẤT HÀNG'!G:G)</f>
        <v>0</v>
      </c>
      <c r="M561" s="97">
        <f>SUMIF('XUẤT HÀNG'!D:D,A561,'XUẤT HÀNG'!H:H)</f>
        <v>0</v>
      </c>
      <c r="N561" s="94">
        <f t="shared" si="88" ref="N561:N564">D561+E561+F561+G561+H561+I561++J561-L561-M561+K561</f>
        <v>6</v>
      </c>
      <c r="O561" s="106"/>
      <c r="P561" s="107"/>
      <c r="Q561" s="110">
        <f t="shared" si="89" ref="Q561:Q564">+N561-O561-P561</f>
        <v>6</v>
      </c>
      <c r="R561" s="206"/>
      <c r="S561" s="86" t="str">
        <f t="shared" si="90" ref="S561:S564">IF(ABS(D561)+ABS(E561)+ABS(F561)+ABS(J561)+ABS(L561)+ABS(O561)+ABS(P561)+ABS(M561)+ABS(N561)+ABS(Q561)=0,"NOT OK","OK")</f>
        <v>OK</v>
      </c>
    </row>
    <row r="562" spans="1:19" s="85" customFormat="1" ht="33.75" customHeight="1" hidden="1">
      <c r="A562" s="39" t="s">
        <v>4542</v>
      </c>
      <c r="B562" s="98" t="str">
        <f>IF($A562="","",VLOOKUP($A562,'MÃ HH'!$A$1:$C$1876,2,0))</f>
        <v>TÁO XÁ NP CRIPS RED BOARD 120- 18KG</v>
      </c>
      <c r="C562" s="98"/>
      <c r="D562" s="94">
        <f>VLOOKUP(A562,'[1]TỔNG HỢP'!$A:$N,14,0)</f>
        <v>19</v>
      </c>
      <c r="E562" s="97">
        <f>SUMIF('NHẬP HÀNG'!$D:$D,A562,'NHẬP HÀNG'!$H:$H)</f>
        <v>0</v>
      </c>
      <c r="F562" s="97">
        <f>SUMIF('NHẬP HÀNG'!D:D,A562,'NHẬP HÀNG'!I:I)</f>
        <v>76</v>
      </c>
      <c r="G562" s="97">
        <f>SUMIF('NHẬP HÀNG'!D:D,A562,'NHẬP HÀNG'!J:J)</f>
        <v>0</v>
      </c>
      <c r="H562" s="97">
        <f>SUMIF('NHẬP HÀNG'!D:D,A562,'NHẬP HÀNG'!K:K)</f>
        <v>0</v>
      </c>
      <c r="I562" s="97">
        <f>SUMIF('NHẬP HÀNG'!D:D,A562,'NHẬP HÀNG'!M:M)</f>
        <v>0</v>
      </c>
      <c r="J562" s="97">
        <f>SUMIF('NHẬP HÀNG'!D:D,A562,'NHẬP HÀNG'!N:N)</f>
        <v>0</v>
      </c>
      <c r="K562" s="97">
        <f>SUMIF('NHẬP HÀNG'!D:D,A562,'NHẬP HÀNG'!L:L)</f>
        <v>0</v>
      </c>
      <c r="L562" s="97">
        <f>SUMIF('XUẤT HÀNG'!D:D,A562,'XUẤT HÀNG'!G:G)</f>
        <v>55</v>
      </c>
      <c r="M562" s="97">
        <f>SUMIF('XUẤT HÀNG'!D:D,A562,'XUẤT HÀNG'!H:H)</f>
        <v>21</v>
      </c>
      <c r="N562" s="94">
        <f t="shared" si="88"/>
        <v>19</v>
      </c>
      <c r="O562" s="106"/>
      <c r="P562" s="107"/>
      <c r="Q562" s="110">
        <f t="shared" si="89"/>
        <v>19</v>
      </c>
      <c r="R562" s="206"/>
      <c r="S562" s="86" t="str">
        <f t="shared" si="90"/>
        <v>OK</v>
      </c>
    </row>
    <row r="563" spans="1:19" s="85" customFormat="1" ht="33.75" customHeight="1" hidden="1">
      <c r="A563" s="25" t="s">
        <v>4319</v>
      </c>
      <c r="B563" s="98" t="str">
        <f>IF($A563="","",VLOOKUP($A563,'MÃ HH'!$A$1:$C$1876,2,0))</f>
        <v>TÁO XÁ NP CRIPS RED BOARD 110- 18KG</v>
      </c>
      <c r="C563" s="98" t="e">
        <f>IF($A563="","",VLOOKUP($A563,'MÃ HH'!$A$1:$C$215,3,0))</f>
        <v>#N/A</v>
      </c>
      <c r="D563" s="94">
        <f>VLOOKUP(A563,'[1]TỔNG HỢP'!$A:$N,14,0)</f>
        <v>50</v>
      </c>
      <c r="E563" s="97">
        <f>SUMIF('NHẬP HÀNG'!$D:$D,A563,'NHẬP HÀNG'!$H:$H)</f>
        <v>0</v>
      </c>
      <c r="F563" s="97">
        <f>SUMIF('NHẬP HÀNG'!D:D,A563,'NHẬP HÀNG'!I:I)</f>
        <v>0</v>
      </c>
      <c r="G563" s="97">
        <f>SUMIF('NHẬP HÀNG'!D:D,A563,'NHẬP HÀNG'!J:J)</f>
        <v>0</v>
      </c>
      <c r="H563" s="97">
        <f>SUMIF('NHẬP HÀNG'!D:D,A563,'NHẬP HÀNG'!K:K)</f>
        <v>0</v>
      </c>
      <c r="I563" s="97">
        <f>SUMIF('NHẬP HÀNG'!D:D,A563,'NHẬP HÀNG'!M:M)</f>
        <v>0</v>
      </c>
      <c r="J563" s="97">
        <f>SUMIF('NHẬP HÀNG'!D:D,A563,'NHẬP HÀNG'!N:N)</f>
        <v>0</v>
      </c>
      <c r="K563" s="97">
        <f>SUMIF('NHẬP HÀNG'!D:D,A563,'NHẬP HÀNG'!L:L)</f>
        <v>0</v>
      </c>
      <c r="L563" s="97">
        <f>SUMIF('XUẤT HÀNG'!D:D,A563,'XUẤT HÀNG'!G:G)</f>
        <v>0</v>
      </c>
      <c r="M563" s="97">
        <f>SUMIF('XUẤT HÀNG'!D:D,A563,'XUẤT HÀNG'!H:H)</f>
        <v>0</v>
      </c>
      <c r="N563" s="94">
        <f t="shared" si="88"/>
        <v>50</v>
      </c>
      <c r="O563" s="106"/>
      <c r="P563" s="107"/>
      <c r="Q563" s="110">
        <f t="shared" si="89"/>
        <v>50</v>
      </c>
      <c r="R563" s="206"/>
      <c r="S563" s="86" t="str">
        <f t="shared" si="90"/>
        <v>OK</v>
      </c>
    </row>
    <row r="564" spans="1:19" s="85" customFormat="1" ht="33.75" customHeight="1" hidden="1">
      <c r="A564" s="39" t="s">
        <v>4588</v>
      </c>
      <c r="B564" s="98" t="str">
        <f>IF($A564="","",VLOOKUP($A564,'MÃ HH'!$A$1:$C$1876,2,0))</f>
        <v>TÁO XÁ NP CRIPS RED BOARD LẪN SIZE- 18KG</v>
      </c>
      <c r="C564" s="98" t="e">
        <f>IF($A564="","",VLOOKUP($A564,'MÃ HH'!$A$1:$C$215,3,0))</f>
        <v>#N/A</v>
      </c>
      <c r="D564" s="94">
        <f>VLOOKUP(A564,'[1]TỔNG HỢP'!$A:$N,14,0)</f>
        <v>39</v>
      </c>
      <c r="E564" s="97">
        <f>SUMIF('NHẬP HÀNG'!$D:$D,A564,'NHẬP HÀNG'!$H:$H)</f>
        <v>0</v>
      </c>
      <c r="F564" s="97">
        <f>SUMIF('NHẬP HÀNG'!D:D,A564,'NHẬP HÀNG'!I:I)</f>
        <v>0</v>
      </c>
      <c r="G564" s="97">
        <f>SUMIF('NHẬP HÀNG'!D:D,A564,'NHẬP HÀNG'!J:J)</f>
        <v>0</v>
      </c>
      <c r="H564" s="97">
        <f>SUMIF('NHẬP HÀNG'!D:D,A564,'NHẬP HÀNG'!K:K)</f>
        <v>0</v>
      </c>
      <c r="I564" s="97">
        <f>SUMIF('NHẬP HÀNG'!D:D,A564,'NHẬP HÀNG'!M:M)</f>
        <v>0</v>
      </c>
      <c r="J564" s="97">
        <f>SUMIF('NHẬP HÀNG'!D:D,A564,'NHẬP HÀNG'!N:N)</f>
        <v>0</v>
      </c>
      <c r="K564" s="97">
        <f>SUMIF('NHẬP HÀNG'!D:D,A564,'NHẬP HÀNG'!L:L)</f>
        <v>0</v>
      </c>
      <c r="L564" s="97">
        <f>SUMIF('XUẤT HÀNG'!D:D,A564,'XUẤT HÀNG'!G:G)</f>
        <v>0</v>
      </c>
      <c r="M564" s="97">
        <f>SUMIF('XUẤT HÀNG'!D:D,A564,'XUẤT HÀNG'!H:H)</f>
        <v>0</v>
      </c>
      <c r="N564" s="94">
        <f t="shared" si="88"/>
        <v>39</v>
      </c>
      <c r="O564" s="106"/>
      <c r="P564" s="107"/>
      <c r="Q564" s="110">
        <f t="shared" si="89"/>
        <v>39</v>
      </c>
      <c r="R564" s="205"/>
      <c r="S564" s="86" t="str">
        <f t="shared" si="90"/>
        <v>OK</v>
      </c>
    </row>
    <row r="565" spans="1:19" s="85" customFormat="1" ht="33.75" customHeight="1" hidden="1">
      <c r="A565" s="41" t="s">
        <v>3800</v>
      </c>
      <c r="B565" s="98" t="str">
        <f>IF($A565="","",VLOOKUP($A565,'MÃ HH'!$A$1:$C$1873,2,0))</f>
        <v xml:space="preserve">TÁO XÁ NP FUJI KROMCO 120 - 18 kg </v>
      </c>
      <c r="C565" s="98"/>
      <c r="D565" s="94">
        <f>VLOOKUP(A565,'[1]TỔNG HỢP'!$A:$N,14,0)</f>
        <v>0</v>
      </c>
      <c r="E565" s="97">
        <f>SUMIF('NHẬP HÀNG'!$D:$D,A565,'NHẬP HÀNG'!$H:$H)</f>
        <v>0</v>
      </c>
      <c r="F565" s="97">
        <f>SUMIF('NHẬP HÀNG'!D:D,A565,'NHẬP HÀNG'!I:I)</f>
        <v>0</v>
      </c>
      <c r="G565" s="97">
        <f>SUMIF('NHẬP HÀNG'!D:D,A565,'NHẬP HÀNG'!J:J)</f>
        <v>0</v>
      </c>
      <c r="H565" s="97">
        <f>SUMIF('NHẬP HÀNG'!D:D,A565,'NHẬP HÀNG'!K:K)</f>
        <v>0</v>
      </c>
      <c r="I565" s="97">
        <f>SUMIF('NHẬP HÀNG'!D:D,A565,'NHẬP HÀNG'!M:M)</f>
        <v>0</v>
      </c>
      <c r="J565" s="97">
        <f>SUMIF('NHẬP HÀNG'!D:D,A565,'NHẬP HÀNG'!N:N)</f>
        <v>0</v>
      </c>
      <c r="K565" s="97">
        <f>SUMIF('NHẬP HÀNG'!D:D,A565,'NHẬP HÀNG'!L:L)</f>
        <v>0</v>
      </c>
      <c r="L565" s="97">
        <f>SUMIF('XUẤT HÀNG'!D:D,A565,'XUẤT HÀNG'!G:G)</f>
        <v>0</v>
      </c>
      <c r="M565" s="97">
        <f>SUMIF('XUẤT HÀNG'!D:D,A565,'XUẤT HÀNG'!H:H)</f>
        <v>0</v>
      </c>
      <c r="N565" s="94">
        <f t="shared" si="91" ref="N565:N614">D565+E565+F565+G565+H565+I565++J565-L565-M565+K565</f>
        <v>0</v>
      </c>
      <c r="O565" s="106"/>
      <c r="P565" s="107"/>
      <c r="Q565" s="109">
        <f t="shared" si="92" ref="Q565:Q614">+N565-O565-P565</f>
        <v>0</v>
      </c>
      <c r="R565" s="48"/>
      <c r="S565" s="86" t="str">
        <f t="shared" si="93" ref="S565:S614">IF(ABS(D565)+ABS(E565)+ABS(F565)+ABS(J565)+ABS(L565)+ABS(O565)+ABS(P565)+ABS(M565)+ABS(N565)+ABS(Q565)=0,"NOT OK","OK")</f>
        <v>NOT OK</v>
      </c>
    </row>
    <row r="566" spans="1:19" s="85" customFormat="1" ht="32.1" customHeight="1" hidden="1">
      <c r="A566" s="41" t="s">
        <v>3802</v>
      </c>
      <c r="B566" s="98" t="str">
        <f>IF($A566="","",VLOOKUP($A566,'MÃ HH'!$A$1:$C$1873,2,0))</f>
        <v xml:space="preserve">TÁO XÁ NP FUJI KROMCO 135 - 18 kg </v>
      </c>
      <c r="C566" s="98"/>
      <c r="D566" s="94">
        <f>VLOOKUP(A566,'[1]TỔNG HỢP'!$A:$N,14,0)</f>
        <v>0</v>
      </c>
      <c r="E566" s="97">
        <f>SUMIF('NHẬP HÀNG'!$D:$D,A566,'NHẬP HÀNG'!$H:$H)</f>
        <v>0</v>
      </c>
      <c r="F566" s="97">
        <f>SUMIF('NHẬP HÀNG'!D:D,A566,'NHẬP HÀNG'!I:I)</f>
        <v>0</v>
      </c>
      <c r="G566" s="97">
        <f>SUMIF('NHẬP HÀNG'!D:D,A566,'NHẬP HÀNG'!J:J)</f>
        <v>0</v>
      </c>
      <c r="H566" s="97">
        <f>SUMIF('NHẬP HÀNG'!D:D,A566,'NHẬP HÀNG'!K:K)</f>
        <v>0</v>
      </c>
      <c r="I566" s="97">
        <f>SUMIF('NHẬP HÀNG'!D:D,A566,'NHẬP HÀNG'!M:M)</f>
        <v>0</v>
      </c>
      <c r="J566" s="97">
        <f>SUMIF('NHẬP HÀNG'!D:D,A566,'NHẬP HÀNG'!N:N)</f>
        <v>0</v>
      </c>
      <c r="K566" s="97">
        <f>SUMIF('NHẬP HÀNG'!D:D,A566,'NHẬP HÀNG'!L:L)</f>
        <v>0</v>
      </c>
      <c r="L566" s="97">
        <f>SUMIF('XUẤT HÀNG'!D:D,A566,'XUẤT HÀNG'!G:G)</f>
        <v>0</v>
      </c>
      <c r="M566" s="97">
        <f>SUMIF('XUẤT HÀNG'!D:D,A566,'XUẤT HÀNG'!H:H)</f>
        <v>0</v>
      </c>
      <c r="N566" s="94">
        <f t="shared" si="91"/>
        <v>0</v>
      </c>
      <c r="O566" s="106"/>
      <c r="P566" s="107"/>
      <c r="Q566" s="109">
        <f t="shared" si="92"/>
        <v>0</v>
      </c>
      <c r="R566" s="48"/>
      <c r="S566" s="86" t="str">
        <f t="shared" si="93"/>
        <v>NOT OK</v>
      </c>
    </row>
    <row r="567" spans="1:19" s="85" customFormat="1" ht="33.75" customHeight="1" hidden="1">
      <c r="A567" s="39" t="s">
        <v>3974</v>
      </c>
      <c r="B567" s="98" t="str">
        <f>IF($A567="","",VLOOKUP($A567,'MÃ HH'!$A$1:$C$1873,2,0))</f>
        <v>TAO XÁ NP FUJI KROMCO 100 - 18KG</v>
      </c>
      <c r="C567" s="98"/>
      <c r="D567" s="94">
        <f>VLOOKUP(A567,'[1]TỔNG HỢP'!$A:$N,14,0)</f>
        <v>0</v>
      </c>
      <c r="E567" s="97">
        <f>SUMIF('NHẬP HÀNG'!$D:$D,A567,'NHẬP HÀNG'!$H:$H)</f>
        <v>0</v>
      </c>
      <c r="F567" s="97">
        <f>SUMIF('NHẬP HÀNG'!D:D,A567,'NHẬP HÀNG'!I:I)</f>
        <v>0</v>
      </c>
      <c r="G567" s="97">
        <f>SUMIF('NHẬP HÀNG'!D:D,A567,'NHẬP HÀNG'!J:J)</f>
        <v>0</v>
      </c>
      <c r="H567" s="97">
        <f>SUMIF('NHẬP HÀNG'!D:D,A567,'NHẬP HÀNG'!K:K)</f>
        <v>0</v>
      </c>
      <c r="I567" s="97">
        <f>SUMIF('NHẬP HÀNG'!D:D,A567,'NHẬP HÀNG'!M:M)</f>
        <v>0</v>
      </c>
      <c r="J567" s="97">
        <f>SUMIF('NHẬP HÀNG'!D:D,A567,'NHẬP HÀNG'!N:N)</f>
        <v>0</v>
      </c>
      <c r="K567" s="97">
        <f>SUMIF('NHẬP HÀNG'!D:D,A567,'NHẬP HÀNG'!L:L)</f>
        <v>0</v>
      </c>
      <c r="L567" s="97">
        <f>SUMIF('XUẤT HÀNG'!D:D,A567,'XUẤT HÀNG'!G:G)</f>
        <v>0</v>
      </c>
      <c r="M567" s="97">
        <f>SUMIF('XUẤT HÀNG'!D:D,A567,'XUẤT HÀNG'!H:H)</f>
        <v>0</v>
      </c>
      <c r="N567" s="94">
        <f t="shared" si="91"/>
        <v>0</v>
      </c>
      <c r="O567" s="106"/>
      <c r="P567" s="107"/>
      <c r="Q567" s="109">
        <f t="shared" si="92"/>
        <v>0</v>
      </c>
      <c r="R567" s="48"/>
      <c r="S567" s="86" t="str">
        <f t="shared" si="93"/>
        <v>NOT OK</v>
      </c>
    </row>
    <row r="568" spans="1:19" s="85" customFormat="1" ht="33.75" customHeight="1" hidden="1">
      <c r="A568" s="39" t="s">
        <v>4133</v>
      </c>
      <c r="B568" s="98" t="str">
        <f>IF($A568="","",VLOOKUP($A568,'MÃ HH'!$A$1:$C$1873,2,0))</f>
        <v>TÁO XÁ NP CRIPS RED FRESH GOLD 135 - 18KG</v>
      </c>
      <c r="C568" s="98"/>
      <c r="D568" s="94">
        <f>VLOOKUP(A568,'[1]TỔNG HỢP'!$A:$N,14,0)</f>
        <v>0</v>
      </c>
      <c r="E568" s="97">
        <f>SUMIF('NHẬP HÀNG'!$D:$D,A568,'NHẬP HÀNG'!$H:$H)</f>
        <v>0</v>
      </c>
      <c r="F568" s="97">
        <f>SUMIF('NHẬP HÀNG'!D:D,A568,'NHẬP HÀNG'!I:I)</f>
        <v>0</v>
      </c>
      <c r="G568" s="97">
        <f>SUMIF('NHẬP HÀNG'!D:D,A568,'NHẬP HÀNG'!J:J)</f>
        <v>0</v>
      </c>
      <c r="H568" s="97">
        <f>SUMIF('NHẬP HÀNG'!D:D,A568,'NHẬP HÀNG'!K:K)</f>
        <v>0</v>
      </c>
      <c r="I568" s="97">
        <f>SUMIF('NHẬP HÀNG'!D:D,A568,'NHẬP HÀNG'!M:M)</f>
        <v>0</v>
      </c>
      <c r="J568" s="97">
        <f>SUMIF('NHẬP HÀNG'!D:D,A568,'NHẬP HÀNG'!N:N)</f>
        <v>0</v>
      </c>
      <c r="K568" s="97">
        <f>SUMIF('NHẬP HÀNG'!D:D,A568,'NHẬP HÀNG'!L:L)</f>
        <v>0</v>
      </c>
      <c r="L568" s="97">
        <f>SUMIF('XUẤT HÀNG'!D:D,A568,'XUẤT HÀNG'!G:G)</f>
        <v>0</v>
      </c>
      <c r="M568" s="97">
        <f>SUMIF('XUẤT HÀNG'!D:D,A568,'XUẤT HÀNG'!H:H)</f>
        <v>0</v>
      </c>
      <c r="N568" s="94">
        <f t="shared" si="91"/>
        <v>0</v>
      </c>
      <c r="O568" s="106"/>
      <c r="P568" s="107"/>
      <c r="Q568" s="109">
        <f t="shared" si="92"/>
        <v>0</v>
      </c>
      <c r="R568" s="48"/>
      <c r="S568" s="86" t="str">
        <f t="shared" si="93"/>
        <v>NOT OK</v>
      </c>
    </row>
    <row r="569" spans="1:19" s="85" customFormat="1" ht="33.75" customHeight="1" hidden="1">
      <c r="A569" s="39" t="s">
        <v>4135</v>
      </c>
      <c r="B569" s="98" t="str">
        <f>IF($A569="","",VLOOKUP($A569,'MÃ HH'!$A$1:$C$1873,2,0))</f>
        <v>TÁO XÁ NP JOYA AARSENT 80 - 18KG</v>
      </c>
      <c r="C569" s="98"/>
      <c r="D569" s="94">
        <f>VLOOKUP(A569,'[1]TỔNG HỢP'!$A:$N,14,0)</f>
        <v>0</v>
      </c>
      <c r="E569" s="97">
        <f>SUMIF('NHẬP HÀNG'!$D:$D,A569,'NHẬP HÀNG'!$H:$H)</f>
        <v>0</v>
      </c>
      <c r="F569" s="97">
        <f>SUMIF('NHẬP HÀNG'!D:D,A569,'NHẬP HÀNG'!I:I)</f>
        <v>0</v>
      </c>
      <c r="G569" s="97">
        <f>SUMIF('NHẬP HÀNG'!D:D,A569,'NHẬP HÀNG'!J:J)</f>
        <v>0</v>
      </c>
      <c r="H569" s="97">
        <f>SUMIF('NHẬP HÀNG'!D:D,A569,'NHẬP HÀNG'!K:K)</f>
        <v>0</v>
      </c>
      <c r="I569" s="97">
        <f>SUMIF('NHẬP HÀNG'!D:D,A569,'NHẬP HÀNG'!M:M)</f>
        <v>0</v>
      </c>
      <c r="J569" s="97">
        <f>SUMIF('NHẬP HÀNG'!D:D,A569,'NHẬP HÀNG'!N:N)</f>
        <v>0</v>
      </c>
      <c r="K569" s="97">
        <f>SUMIF('NHẬP HÀNG'!D:D,A569,'NHẬP HÀNG'!L:L)</f>
        <v>0</v>
      </c>
      <c r="L569" s="97">
        <f>SUMIF('XUẤT HÀNG'!D:D,A569,'XUẤT HÀNG'!G:G)</f>
        <v>0</v>
      </c>
      <c r="M569" s="97">
        <f>SUMIF('XUẤT HÀNG'!D:D,A569,'XUẤT HÀNG'!H:H)</f>
        <v>0</v>
      </c>
      <c r="N569" s="94">
        <f t="shared" si="91"/>
        <v>0</v>
      </c>
      <c r="O569" s="106"/>
      <c r="P569" s="107"/>
      <c r="Q569" s="109">
        <f t="shared" si="92"/>
        <v>0</v>
      </c>
      <c r="R569" s="48"/>
      <c r="S569" s="86" t="str">
        <f t="shared" si="93"/>
        <v>NOT OK</v>
      </c>
    </row>
    <row r="570" spans="1:19" s="85" customFormat="1" ht="33.75" customHeight="1" hidden="1">
      <c r="A570" s="122" t="s">
        <v>4095</v>
      </c>
      <c r="B570" s="98" t="str">
        <f>IF($A570="","",VLOOKUP($A570,'MÃ HH'!$A$1:$C$1873,2,0))</f>
        <v>TÁO NP FUJI KROMCO 90- 18KG</v>
      </c>
      <c r="C570" s="98"/>
      <c r="D570" s="94">
        <f>VLOOKUP(A570,'[1]TỔNG HỢP'!$A:$N,14,0)</f>
        <v>0</v>
      </c>
      <c r="E570" s="97">
        <f>SUMIF('NHẬP HÀNG'!$D:$D,A570,'NHẬP HÀNG'!$H:$H)</f>
        <v>0</v>
      </c>
      <c r="F570" s="97">
        <f>SUMIF('NHẬP HÀNG'!D:D,A570,'NHẬP HÀNG'!I:I)</f>
        <v>0</v>
      </c>
      <c r="G570" s="97">
        <f>SUMIF('NHẬP HÀNG'!D:D,A570,'NHẬP HÀNG'!J:J)</f>
        <v>0</v>
      </c>
      <c r="H570" s="97">
        <f>SUMIF('NHẬP HÀNG'!D:D,A570,'NHẬP HÀNG'!K:K)</f>
        <v>0</v>
      </c>
      <c r="I570" s="97">
        <f>SUMIF('NHẬP HÀNG'!D:D,A570,'NHẬP HÀNG'!M:M)</f>
        <v>0</v>
      </c>
      <c r="J570" s="97">
        <f>SUMIF('NHẬP HÀNG'!D:D,A570,'NHẬP HÀNG'!N:N)</f>
        <v>0</v>
      </c>
      <c r="K570" s="97">
        <f>SUMIF('NHẬP HÀNG'!D:D,A570,'NHẬP HÀNG'!L:L)</f>
        <v>0</v>
      </c>
      <c r="L570" s="97">
        <f>SUMIF('XUẤT HÀNG'!D:D,A570,'XUẤT HÀNG'!G:G)</f>
        <v>0</v>
      </c>
      <c r="M570" s="97">
        <f>SUMIF('XUẤT HÀNG'!D:D,A570,'XUẤT HÀNG'!H:H)</f>
        <v>0</v>
      </c>
      <c r="N570" s="94">
        <f t="shared" si="91"/>
        <v>0</v>
      </c>
      <c r="O570" s="106"/>
      <c r="P570" s="107"/>
      <c r="Q570" s="109">
        <f t="shared" si="92"/>
        <v>0</v>
      </c>
      <c r="R570" s="48"/>
      <c r="S570" s="86" t="str">
        <f t="shared" si="93"/>
        <v>NOT OK</v>
      </c>
    </row>
    <row r="571" spans="1:19" s="85" customFormat="1" ht="33.75" customHeight="1" hidden="1">
      <c r="A571" s="39" t="s">
        <v>3976</v>
      </c>
      <c r="B571" s="98" t="str">
        <f>IF($A571="","",VLOOKUP($A571,'MÃ HH'!$A$1:$C$1873,2,0))</f>
        <v>TÁO XÁ NP FUJI KROMCO 110 - 18KG</v>
      </c>
      <c r="C571" s="98"/>
      <c r="D571" s="94">
        <f>VLOOKUP(A571,'[1]TỔNG HỢP'!$A:$N,14,0)</f>
        <v>0</v>
      </c>
      <c r="E571" s="97">
        <f>SUMIF('NHẬP HÀNG'!$D:$D,A571,'NHẬP HÀNG'!$H:$H)</f>
        <v>0</v>
      </c>
      <c r="F571" s="97">
        <f>SUMIF('NHẬP HÀNG'!D:D,A571,'NHẬP HÀNG'!I:I)</f>
        <v>0</v>
      </c>
      <c r="G571" s="97">
        <f>SUMIF('NHẬP HÀNG'!D:D,A571,'NHẬP HÀNG'!J:J)</f>
        <v>0</v>
      </c>
      <c r="H571" s="97">
        <f>SUMIF('NHẬP HÀNG'!D:D,A571,'NHẬP HÀNG'!K:K)</f>
        <v>0</v>
      </c>
      <c r="I571" s="97">
        <f>SUMIF('NHẬP HÀNG'!D:D,A571,'NHẬP HÀNG'!M:M)</f>
        <v>0</v>
      </c>
      <c r="J571" s="97">
        <f>SUMIF('NHẬP HÀNG'!D:D,A571,'NHẬP HÀNG'!N:N)</f>
        <v>0</v>
      </c>
      <c r="K571" s="97">
        <f>SUMIF('NHẬP HÀNG'!D:D,A571,'NHẬP HÀNG'!L:L)</f>
        <v>0</v>
      </c>
      <c r="L571" s="97">
        <f>SUMIF('XUẤT HÀNG'!D:D,A571,'XUẤT HÀNG'!G:G)</f>
        <v>0</v>
      </c>
      <c r="M571" s="97">
        <f>SUMIF('XUẤT HÀNG'!D:D,A571,'XUẤT HÀNG'!H:H)</f>
        <v>0</v>
      </c>
      <c r="N571" s="94">
        <f t="shared" si="91"/>
        <v>0</v>
      </c>
      <c r="O571" s="106"/>
      <c r="P571" s="107"/>
      <c r="Q571" s="109">
        <f t="shared" si="92"/>
        <v>0</v>
      </c>
      <c r="R571" s="48"/>
      <c r="S571" s="86" t="str">
        <f t="shared" si="93"/>
        <v>NOT OK</v>
      </c>
    </row>
    <row r="572" spans="1:19" s="85" customFormat="1" ht="33.75" customHeight="1" hidden="1">
      <c r="A572" s="39" t="s">
        <v>4321</v>
      </c>
      <c r="B572" s="98" t="str">
        <f>IF($A572="","",VLOOKUP($A572,'MÃ HH'!$A$1:$C$1873,2,0))</f>
        <v>TÁO XÁ NP CRIPS RED FRUIT WORK - 1.5KG</v>
      </c>
      <c r="C572" s="98"/>
      <c r="D572" s="94">
        <f>VLOOKUP(A572,'[1]TỔNG HỢP'!$A:$N,14,0)</f>
        <v>0</v>
      </c>
      <c r="E572" s="97">
        <f>SUMIF('NHẬP HÀNG'!$D:$D,A572,'NHẬP HÀNG'!$H:$H)</f>
        <v>0</v>
      </c>
      <c r="F572" s="97">
        <f>SUMIF('NHẬP HÀNG'!D:D,A572,'NHẬP HÀNG'!I:I)</f>
        <v>0</v>
      </c>
      <c r="G572" s="97">
        <f>SUMIF('NHẬP HÀNG'!D:D,A572,'NHẬP HÀNG'!J:J)</f>
        <v>0</v>
      </c>
      <c r="H572" s="97">
        <f>SUMIF('NHẬP HÀNG'!D:D,A572,'NHẬP HÀNG'!K:K)</f>
        <v>0</v>
      </c>
      <c r="I572" s="97">
        <f>SUMIF('NHẬP HÀNG'!D:D,A572,'NHẬP HÀNG'!M:M)</f>
        <v>0</v>
      </c>
      <c r="J572" s="97">
        <f>SUMIF('NHẬP HÀNG'!D:D,A572,'NHẬP HÀNG'!N:N)</f>
        <v>0</v>
      </c>
      <c r="K572" s="97">
        <f>SUMIF('NHẬP HÀNG'!D:D,A572,'NHẬP HÀNG'!L:L)</f>
        <v>0</v>
      </c>
      <c r="L572" s="97">
        <f>SUMIF('XUẤT HÀNG'!D:D,A572,'XUẤT HÀNG'!G:G)</f>
        <v>0</v>
      </c>
      <c r="M572" s="97">
        <f>SUMIF('XUẤT HÀNG'!D:D,A572,'XUẤT HÀNG'!H:H)</f>
        <v>0</v>
      </c>
      <c r="N572" s="94">
        <f t="shared" si="91"/>
        <v>0</v>
      </c>
      <c r="O572" s="106"/>
      <c r="P572" s="107"/>
      <c r="Q572" s="109">
        <f t="shared" si="92"/>
        <v>0</v>
      </c>
      <c r="R572" s="48"/>
      <c r="S572" s="86" t="str">
        <f t="shared" si="93"/>
        <v>NOT OK</v>
      </c>
    </row>
    <row r="573" spans="1:19" s="85" customFormat="1" ht="33.75" customHeight="1" hidden="1">
      <c r="A573" s="100" t="s">
        <v>3784</v>
      </c>
      <c r="B573" s="98" t="str">
        <f>IF($A573="","",VLOOKUP($A573,'MÃ HH'!$A$1:$C$1876,2,0))</f>
        <v>TÁO TÚI NP GOOD HOPE 1.5KG</v>
      </c>
      <c r="C573" s="98" t="e">
        <f>IF($A573="","",VLOOKUP($A573,'MÃ HH'!$A$1:$C$215,3,0))</f>
        <v>#N/A</v>
      </c>
      <c r="D573" s="94">
        <f>VLOOKUP(A573,'[1]TỔNG HỢP'!$A:$N,14,0)</f>
        <v>0</v>
      </c>
      <c r="E573" s="97">
        <f>SUMIF('NHẬP HÀNG'!$D:$D,A573,'NHẬP HÀNG'!$H:$H)</f>
        <v>0</v>
      </c>
      <c r="F573" s="97">
        <f>SUMIF('NHẬP HÀNG'!D:D,A573,'NHẬP HÀNG'!I:I)</f>
        <v>0</v>
      </c>
      <c r="G573" s="97">
        <f>SUMIF('NHẬP HÀNG'!D:D,A573,'NHẬP HÀNG'!J:J)</f>
        <v>0</v>
      </c>
      <c r="H573" s="97">
        <f>SUMIF('NHẬP HÀNG'!D:D,A573,'NHẬP HÀNG'!K:K)</f>
        <v>0</v>
      </c>
      <c r="I573" s="97">
        <f>SUMIF('NHẬP HÀNG'!D:D,A573,'NHẬP HÀNG'!M:M)</f>
        <v>0</v>
      </c>
      <c r="J573" s="97">
        <f>SUMIF('NHẬP HÀNG'!D:D,A573,'NHẬP HÀNG'!N:N)</f>
        <v>0</v>
      </c>
      <c r="K573" s="97">
        <f>SUMIF('NHẬP HÀNG'!D:D,A573,'NHẬP HÀNG'!L:L)</f>
        <v>0</v>
      </c>
      <c r="L573" s="97">
        <f>SUMIF('XUẤT HÀNG'!D:D,A573,'XUẤT HÀNG'!G:G)</f>
        <v>0</v>
      </c>
      <c r="M573" s="97">
        <f>SUMIF('XUẤT HÀNG'!D:D,A573,'XUẤT HÀNG'!H:H)</f>
        <v>0</v>
      </c>
      <c r="N573" s="94">
        <f t="shared" si="91"/>
        <v>0</v>
      </c>
      <c r="O573" s="106"/>
      <c r="P573" s="107"/>
      <c r="Q573" s="109">
        <f t="shared" si="92"/>
        <v>0</v>
      </c>
      <c r="R573" s="48"/>
      <c r="S573" s="86" t="str">
        <f t="shared" si="93"/>
        <v>NOT OK</v>
      </c>
    </row>
    <row r="574" spans="1:19" s="85" customFormat="1" ht="33.75" customHeight="1" hidden="1">
      <c r="A574" s="41" t="s">
        <v>3738</v>
      </c>
      <c r="B574" s="98" t="str">
        <f>IF($A574="","",VLOOKUP($A574,'MÃ HH'!$A$1:$C$1876,2,0))</f>
        <v>TÁO XÁ NP GOOD HOPE 80 - 18KG</v>
      </c>
      <c r="C574" s="98" t="e">
        <f>IF($A574="","",VLOOKUP($A574,'MÃ HH'!$A$1:$C$215,3,0))</f>
        <v>#N/A</v>
      </c>
      <c r="D574" s="94">
        <f>VLOOKUP(A574,'[1]TỔNG HỢP'!$A:$N,14,0)</f>
        <v>0</v>
      </c>
      <c r="E574" s="97">
        <f>SUMIF('NHẬP HÀNG'!$D:$D,A574,'NHẬP HÀNG'!$H:$H)</f>
        <v>0</v>
      </c>
      <c r="F574" s="97">
        <f>SUMIF('NHẬP HÀNG'!D:D,A574,'NHẬP HÀNG'!I:I)</f>
        <v>0</v>
      </c>
      <c r="G574" s="97">
        <f>SUMIF('NHẬP HÀNG'!D:D,A574,'NHẬP HÀNG'!J:J)</f>
        <v>0</v>
      </c>
      <c r="H574" s="97">
        <f>SUMIF('NHẬP HÀNG'!D:D,A574,'NHẬP HÀNG'!K:K)</f>
        <v>0</v>
      </c>
      <c r="I574" s="97">
        <f>SUMIF('NHẬP HÀNG'!D:D,A574,'NHẬP HÀNG'!M:M)</f>
        <v>0</v>
      </c>
      <c r="J574" s="97">
        <f>SUMIF('NHẬP HÀNG'!D:D,A574,'NHẬP HÀNG'!N:N)</f>
        <v>0</v>
      </c>
      <c r="K574" s="97">
        <f>SUMIF('NHẬP HÀNG'!D:D,A574,'NHẬP HÀNG'!L:L)</f>
        <v>0</v>
      </c>
      <c r="L574" s="97">
        <f>SUMIF('XUẤT HÀNG'!D:D,A574,'XUẤT HÀNG'!G:G)</f>
        <v>0</v>
      </c>
      <c r="M574" s="97">
        <f>SUMIF('XUẤT HÀNG'!D:D,A574,'XUẤT HÀNG'!H:H)</f>
        <v>0</v>
      </c>
      <c r="N574" s="94">
        <f t="shared" si="91"/>
        <v>0</v>
      </c>
      <c r="O574" s="106"/>
      <c r="P574" s="107"/>
      <c r="Q574" s="109">
        <f t="shared" si="92"/>
        <v>0</v>
      </c>
      <c r="R574" s="211" t="s">
        <v>4845</v>
      </c>
      <c r="S574" s="86" t="str">
        <f t="shared" si="93"/>
        <v>NOT OK</v>
      </c>
    </row>
    <row r="575" spans="1:19" s="85" customFormat="1" ht="33.75" customHeight="1" hidden="1">
      <c r="A575" s="41" t="s">
        <v>3740</v>
      </c>
      <c r="B575" s="98" t="str">
        <f>IF($A575="","",VLOOKUP($A575,'MÃ HH'!$A$1:$C$1876,2,0))</f>
        <v>TÁO XÁ NP GOOD HOPE 90 - 18KG</v>
      </c>
      <c r="C575" s="98" t="e">
        <f>IF($A575="","",VLOOKUP($A575,'MÃ HH'!$A$1:$C$215,3,0))</f>
        <v>#N/A</v>
      </c>
      <c r="D575" s="94">
        <f>VLOOKUP(A575,'[1]TỔNG HỢP'!$A:$N,14,0)</f>
        <v>0</v>
      </c>
      <c r="E575" s="97">
        <f>SUMIF('NHẬP HÀNG'!$D:$D,A575,'NHẬP HÀNG'!$H:$H)</f>
        <v>0</v>
      </c>
      <c r="F575" s="97">
        <f>SUMIF('NHẬP HÀNG'!D:D,A575,'NHẬP HÀNG'!I:I)</f>
        <v>0</v>
      </c>
      <c r="G575" s="97">
        <f>SUMIF('NHẬP HÀNG'!D:D,A575,'NHẬP HÀNG'!J:J)</f>
        <v>0</v>
      </c>
      <c r="H575" s="97">
        <f>SUMIF('NHẬP HÀNG'!D:D,A575,'NHẬP HÀNG'!K:K)</f>
        <v>0</v>
      </c>
      <c r="I575" s="97">
        <f>SUMIF('NHẬP HÀNG'!D:D,A575,'NHẬP HÀNG'!M:M)</f>
        <v>0</v>
      </c>
      <c r="J575" s="97">
        <f>SUMIF('NHẬP HÀNG'!D:D,A575,'NHẬP HÀNG'!N:N)</f>
        <v>0</v>
      </c>
      <c r="K575" s="97">
        <f>SUMIF('NHẬP HÀNG'!D:D,A575,'NHẬP HÀNG'!L:L)</f>
        <v>0</v>
      </c>
      <c r="L575" s="97">
        <f>SUMIF('XUẤT HÀNG'!D:D,A575,'XUẤT HÀNG'!G:G)</f>
        <v>0</v>
      </c>
      <c r="M575" s="97">
        <f>SUMIF('XUẤT HÀNG'!D:D,A575,'XUẤT HÀNG'!H:H)</f>
        <v>0</v>
      </c>
      <c r="N575" s="94">
        <f t="shared" si="91"/>
        <v>0</v>
      </c>
      <c r="O575" s="106"/>
      <c r="P575" s="107"/>
      <c r="Q575" s="109">
        <f t="shared" si="92"/>
        <v>0</v>
      </c>
      <c r="R575" s="220"/>
      <c r="S575" s="86" t="str">
        <f t="shared" si="93"/>
        <v>NOT OK</v>
      </c>
    </row>
    <row r="576" spans="1:19" s="85" customFormat="1" ht="33.75" customHeight="1" hidden="1">
      <c r="A576" s="41" t="s">
        <v>3742</v>
      </c>
      <c r="B576" s="98" t="str">
        <f>IF($A576="","",VLOOKUP($A576,'MÃ HH'!$A$1:$C$1876,2,0))</f>
        <v>TÁO XÁ NP GOOD HOPE 100 - 18KG</v>
      </c>
      <c r="C576" s="98" t="e">
        <f>IF($A576="","",VLOOKUP($A576,'MÃ HH'!$A$1:$C$215,3,0))</f>
        <v>#N/A</v>
      </c>
      <c r="D576" s="94">
        <f>VLOOKUP(A576,'[1]TỔNG HỢP'!$A:$N,14,0)</f>
        <v>0</v>
      </c>
      <c r="E576" s="97">
        <f>SUMIF('NHẬP HÀNG'!$D:$D,A576,'NHẬP HÀNG'!$H:$H)</f>
        <v>0</v>
      </c>
      <c r="F576" s="97">
        <f>SUMIF('NHẬP HÀNG'!D:D,A576,'NHẬP HÀNG'!I:I)</f>
        <v>0</v>
      </c>
      <c r="G576" s="97">
        <f>SUMIF('NHẬP HÀNG'!D:D,A576,'NHẬP HÀNG'!J:J)</f>
        <v>0</v>
      </c>
      <c r="H576" s="97">
        <f>SUMIF('NHẬP HÀNG'!D:D,A576,'NHẬP HÀNG'!K:K)</f>
        <v>0</v>
      </c>
      <c r="I576" s="97">
        <f>SUMIF('NHẬP HÀNG'!D:D,A576,'NHẬP HÀNG'!M:M)</f>
        <v>0</v>
      </c>
      <c r="J576" s="97">
        <f>SUMIF('NHẬP HÀNG'!D:D,A576,'NHẬP HÀNG'!N:N)</f>
        <v>0</v>
      </c>
      <c r="K576" s="97">
        <f>SUMIF('NHẬP HÀNG'!D:D,A576,'NHẬP HÀNG'!L:L)</f>
        <v>0</v>
      </c>
      <c r="L576" s="97">
        <f>SUMIF('XUẤT HÀNG'!D:D,A576,'XUẤT HÀNG'!G:G)</f>
        <v>0</v>
      </c>
      <c r="M576" s="97">
        <f>SUMIF('XUẤT HÀNG'!D:D,A576,'XUẤT HÀNG'!H:H)</f>
        <v>0</v>
      </c>
      <c r="N576" s="94">
        <f t="shared" si="91"/>
        <v>0</v>
      </c>
      <c r="O576" s="106"/>
      <c r="P576" s="107"/>
      <c r="Q576" s="109">
        <f t="shared" si="92"/>
        <v>0</v>
      </c>
      <c r="R576" s="220"/>
      <c r="S576" s="86" t="str">
        <f t="shared" si="93"/>
        <v>NOT OK</v>
      </c>
    </row>
    <row r="577" spans="1:19" s="85" customFormat="1" ht="33.75" customHeight="1" hidden="1">
      <c r="A577" s="41" t="s">
        <v>3744</v>
      </c>
      <c r="B577" s="98" t="str">
        <f>IF($A577="","",VLOOKUP($A577,'MÃ HH'!$A$1:$C$1876,2,0))</f>
        <v>TÁO XÁ NP GOOD HOPE 110 -18KG</v>
      </c>
      <c r="C577" s="98" t="e">
        <f>IF($A577="","",VLOOKUP($A577,'MÃ HH'!$A$1:$C$215,3,0))</f>
        <v>#N/A</v>
      </c>
      <c r="D577" s="94">
        <f>VLOOKUP(A577,'[1]TỔNG HỢP'!$A:$N,14,0)</f>
        <v>0</v>
      </c>
      <c r="E577" s="97">
        <f>SUMIF('NHẬP HÀNG'!$D:$D,A577,'NHẬP HÀNG'!$H:$H)</f>
        <v>0</v>
      </c>
      <c r="F577" s="97">
        <f>SUMIF('NHẬP HÀNG'!D:D,A577,'NHẬP HÀNG'!I:I)</f>
        <v>0</v>
      </c>
      <c r="G577" s="97">
        <f>SUMIF('NHẬP HÀNG'!D:D,A577,'NHẬP HÀNG'!J:J)</f>
        <v>0</v>
      </c>
      <c r="H577" s="97">
        <f>SUMIF('NHẬP HÀNG'!D:D,A577,'NHẬP HÀNG'!K:K)</f>
        <v>0</v>
      </c>
      <c r="I577" s="97">
        <f>SUMIF('NHẬP HÀNG'!D:D,A577,'NHẬP HÀNG'!M:M)</f>
        <v>0</v>
      </c>
      <c r="J577" s="97">
        <f>SUMIF('NHẬP HÀNG'!D:D,A577,'NHẬP HÀNG'!N:N)</f>
        <v>0</v>
      </c>
      <c r="K577" s="97">
        <f>SUMIF('NHẬP HÀNG'!D:D,A577,'NHẬP HÀNG'!L:L)</f>
        <v>0</v>
      </c>
      <c r="L577" s="97">
        <f>SUMIF('XUẤT HÀNG'!D:D,A577,'XUẤT HÀNG'!G:G)</f>
        <v>0</v>
      </c>
      <c r="M577" s="97">
        <f>SUMIF('XUẤT HÀNG'!D:D,A577,'XUẤT HÀNG'!H:H)</f>
        <v>0</v>
      </c>
      <c r="N577" s="94">
        <f t="shared" si="91"/>
        <v>0</v>
      </c>
      <c r="O577" s="106"/>
      <c r="P577" s="107"/>
      <c r="Q577" s="109">
        <f t="shared" si="92"/>
        <v>0</v>
      </c>
      <c r="R577" s="220"/>
      <c r="S577" s="86" t="str">
        <f t="shared" si="93"/>
        <v>NOT OK</v>
      </c>
    </row>
    <row r="578" spans="1:19" s="85" customFormat="1" ht="36.6" customHeight="1" hidden="1">
      <c r="A578" s="41" t="s">
        <v>3746</v>
      </c>
      <c r="B578" s="98" t="str">
        <f>IF($A578="","",VLOOKUP($A578,'MÃ HH'!$A$1:$C$1876,2,0))</f>
        <v>TÁO XÁ NP GOOD HOPE 120 -18KG</v>
      </c>
      <c r="C578" s="98" t="e">
        <f>IF($A578="","",VLOOKUP($A578,'MÃ HH'!$A$1:$C$215,3,0))</f>
        <v>#N/A</v>
      </c>
      <c r="D578" s="94">
        <f>VLOOKUP(A578,'[1]TỔNG HỢP'!$A:$N,14,0)</f>
        <v>0</v>
      </c>
      <c r="E578" s="97">
        <f>SUMIF('NHẬP HÀNG'!$D:$D,A578,'NHẬP HÀNG'!$H:$H)</f>
        <v>0</v>
      </c>
      <c r="F578" s="97">
        <f>SUMIF('NHẬP HÀNG'!D:D,A578,'NHẬP HÀNG'!I:I)</f>
        <v>0</v>
      </c>
      <c r="G578" s="97">
        <f>SUMIF('NHẬP HÀNG'!D:D,A578,'NHẬP HÀNG'!J:J)</f>
        <v>0</v>
      </c>
      <c r="H578" s="97">
        <f>SUMIF('NHẬP HÀNG'!D:D,A578,'NHẬP HÀNG'!K:K)</f>
        <v>0</v>
      </c>
      <c r="I578" s="97">
        <f>SUMIF('NHẬP HÀNG'!D:D,A578,'NHẬP HÀNG'!M:M)</f>
        <v>0</v>
      </c>
      <c r="J578" s="97">
        <f>SUMIF('NHẬP HÀNG'!D:D,A578,'NHẬP HÀNG'!N:N)</f>
        <v>0</v>
      </c>
      <c r="K578" s="97">
        <f>SUMIF('NHẬP HÀNG'!D:D,A578,'NHẬP HÀNG'!L:L)</f>
        <v>0</v>
      </c>
      <c r="L578" s="97">
        <f>SUMIF('XUẤT HÀNG'!D:D,A578,'XUẤT HÀNG'!G:G)</f>
        <v>0</v>
      </c>
      <c r="M578" s="97">
        <f>SUMIF('XUẤT HÀNG'!D:D,A578,'XUẤT HÀNG'!H:H)</f>
        <v>0</v>
      </c>
      <c r="N578" s="94">
        <f t="shared" si="91"/>
        <v>0</v>
      </c>
      <c r="O578" s="106"/>
      <c r="P578" s="107"/>
      <c r="Q578" s="109">
        <f t="shared" si="92"/>
        <v>0</v>
      </c>
      <c r="R578" s="212"/>
      <c r="S578" s="86" t="str">
        <f t="shared" si="93"/>
        <v>NOT OK</v>
      </c>
    </row>
    <row r="579" spans="1:19" s="85" customFormat="1" ht="33.75" customHeight="1" hidden="1">
      <c r="A579" s="28" t="s">
        <v>4117</v>
      </c>
      <c r="B579" s="98" t="str">
        <f>IF($A579="","",VLOOKUP($A579,'MÃ HH'!$A$1:$C$1876,2,0))</f>
        <v>TÁO XÁ NP CAPE CRIP 100 - 18 KG</v>
      </c>
      <c r="C579" s="98" t="e">
        <f>IF($A579="","",VLOOKUP($A579,'MÃ HH'!$A$1:$C$215,3,0))</f>
        <v>#N/A</v>
      </c>
      <c r="D579" s="94">
        <f>VLOOKUP(A579,'[1]TỔNG HỢP'!$A:$N,14,0)</f>
        <v>0</v>
      </c>
      <c r="E579" s="97">
        <f>SUMIF('NHẬP HÀNG'!$D:$D,A579,'NHẬP HÀNG'!$H:$H)</f>
        <v>0</v>
      </c>
      <c r="F579" s="97">
        <f>SUMIF('NHẬP HÀNG'!D:D,A579,'NHẬP HÀNG'!I:I)</f>
        <v>0</v>
      </c>
      <c r="G579" s="97">
        <f>SUMIF('NHẬP HÀNG'!D:D,A579,'NHẬP HÀNG'!J:J)</f>
        <v>0</v>
      </c>
      <c r="H579" s="97">
        <f>SUMIF('NHẬP HÀNG'!D:D,A579,'NHẬP HÀNG'!K:K)</f>
        <v>0</v>
      </c>
      <c r="I579" s="97">
        <f>SUMIF('NHẬP HÀNG'!D:D,A579,'NHẬP HÀNG'!M:M)</f>
        <v>0</v>
      </c>
      <c r="J579" s="97">
        <f>SUMIF('NHẬP HÀNG'!D:D,A579,'NHẬP HÀNG'!N:N)</f>
        <v>0</v>
      </c>
      <c r="K579" s="97">
        <f>SUMIF('NHẬP HÀNG'!D:D,A579,'NHẬP HÀNG'!L:L)</f>
        <v>0</v>
      </c>
      <c r="L579" s="97">
        <f>SUMIF('XUẤT HÀNG'!D:D,A579,'XUẤT HÀNG'!G:G)</f>
        <v>0</v>
      </c>
      <c r="M579" s="97">
        <f>SUMIF('XUẤT HÀNG'!D:D,A579,'XUẤT HÀNG'!H:H)</f>
        <v>0</v>
      </c>
      <c r="N579" s="94">
        <f t="shared" si="91"/>
        <v>0</v>
      </c>
      <c r="O579" s="106"/>
      <c r="P579" s="107"/>
      <c r="Q579" s="109">
        <f t="shared" si="92"/>
        <v>0</v>
      </c>
      <c r="R579" s="48"/>
      <c r="S579" s="86" t="str">
        <f t="shared" si="93"/>
        <v>NOT OK</v>
      </c>
    </row>
    <row r="580" spans="1:19" s="85" customFormat="1" ht="33.75" customHeight="1" hidden="1">
      <c r="A580" s="39" t="s">
        <v>4119</v>
      </c>
      <c r="B580" s="98" t="str">
        <f>IF($A580="","",VLOOKUP($A580,'MÃ HH'!$A$1:$C$1876,2,0))</f>
        <v>TÁO XÁ NP CAPE CRIP 110 - 18 KG</v>
      </c>
      <c r="C580" s="98" t="e">
        <f>IF($A580="","",VLOOKUP($A580,'MÃ HH'!$A$1:$C$215,3,0))</f>
        <v>#N/A</v>
      </c>
      <c r="D580" s="94">
        <f>VLOOKUP(A580,'[1]TỔNG HỢP'!$A:$N,14,0)</f>
        <v>-24</v>
      </c>
      <c r="E580" s="97">
        <f>SUMIF('NHẬP HÀNG'!$D:$D,A580,'NHẬP HÀNG'!$H:$H)</f>
        <v>0</v>
      </c>
      <c r="F580" s="97">
        <f>SUMIF('NHẬP HÀNG'!D:D,A580,'NHẬP HÀNG'!I:I)</f>
        <v>0</v>
      </c>
      <c r="G580" s="97">
        <f>SUMIF('NHẬP HÀNG'!D:D,A580,'NHẬP HÀNG'!J:J)</f>
        <v>0</v>
      </c>
      <c r="H580" s="97">
        <f>SUMIF('NHẬP HÀNG'!D:D,A580,'NHẬP HÀNG'!K:K)</f>
        <v>0</v>
      </c>
      <c r="I580" s="97">
        <f>SUMIF('NHẬP HÀNG'!D:D,A580,'NHẬP HÀNG'!M:M)</f>
        <v>0</v>
      </c>
      <c r="J580" s="97">
        <f>SUMIF('NHẬP HÀNG'!D:D,A580,'NHẬP HÀNG'!N:N)</f>
        <v>0</v>
      </c>
      <c r="K580" s="97">
        <f>SUMIF('NHẬP HÀNG'!D:D,A580,'NHẬP HÀNG'!L:L)</f>
        <v>0</v>
      </c>
      <c r="L580" s="97">
        <f>SUMIF('XUẤT HÀNG'!D:D,A580,'XUẤT HÀNG'!G:G)</f>
        <v>0</v>
      </c>
      <c r="M580" s="97">
        <f>SUMIF('XUẤT HÀNG'!D:D,A580,'XUẤT HÀNG'!H:H)</f>
        <v>0</v>
      </c>
      <c r="N580" s="94">
        <f t="shared" si="91"/>
        <v>-24</v>
      </c>
      <c r="O580" s="106"/>
      <c r="P580" s="107"/>
      <c r="Q580" s="110">
        <f t="shared" si="92"/>
        <v>-24</v>
      </c>
      <c r="R580" s="205" t="s">
        <v>4846</v>
      </c>
      <c r="S580" s="86" t="str">
        <f t="shared" si="93"/>
        <v>OK</v>
      </c>
    </row>
    <row r="581" spans="1:19" s="85" customFormat="1" ht="33.75" customHeight="1" hidden="1">
      <c r="A581" s="39" t="s">
        <v>4121</v>
      </c>
      <c r="B581" s="98" t="str">
        <f>IF($A581="","",VLOOKUP($A581,'MÃ HH'!$A$1:$C$1876,2,0))</f>
        <v>TÁO XÁ NP CAPE CRIP 120 - 18 KG</v>
      </c>
      <c r="C581" s="98" t="e">
        <f>IF($A581="","",VLOOKUP($A581,'MÃ HH'!$A$1:$C$215,3,0))</f>
        <v>#N/A</v>
      </c>
      <c r="D581" s="94">
        <f>VLOOKUP(A581,'[1]TỔNG HỢP'!$A:$N,14,0)</f>
        <v>27</v>
      </c>
      <c r="E581" s="97">
        <f>SUMIF('NHẬP HÀNG'!$D:$D,A581,'NHẬP HÀNG'!$H:$H)</f>
        <v>0</v>
      </c>
      <c r="F581" s="97">
        <f>SUMIF('NHẬP HÀNG'!D:D,A581,'NHẬP HÀNG'!I:I)</f>
        <v>0</v>
      </c>
      <c r="G581" s="97">
        <f>SUMIF('NHẬP HÀNG'!D:D,A581,'NHẬP HÀNG'!J:J)</f>
        <v>0</v>
      </c>
      <c r="H581" s="97">
        <f>SUMIF('NHẬP HÀNG'!D:D,A581,'NHẬP HÀNG'!K:K)</f>
        <v>0</v>
      </c>
      <c r="I581" s="97">
        <f>SUMIF('NHẬP HÀNG'!D:D,A581,'NHẬP HÀNG'!M:M)</f>
        <v>0</v>
      </c>
      <c r="J581" s="97">
        <f>SUMIF('NHẬP HÀNG'!D:D,A581,'NHẬP HÀNG'!N:N)</f>
        <v>0</v>
      </c>
      <c r="K581" s="97">
        <f>SUMIF('NHẬP HÀNG'!D:D,A581,'NHẬP HÀNG'!L:L)</f>
        <v>0</v>
      </c>
      <c r="L581" s="97">
        <f>SUMIF('XUẤT HÀNG'!D:D,A581,'XUẤT HÀNG'!G:G)</f>
        <v>0</v>
      </c>
      <c r="M581" s="97">
        <f>SUMIF('XUẤT HÀNG'!D:D,A581,'XUẤT HÀNG'!H:H)</f>
        <v>0</v>
      </c>
      <c r="N581" s="94">
        <f t="shared" si="91"/>
        <v>27</v>
      </c>
      <c r="O581" s="106"/>
      <c r="P581" s="107"/>
      <c r="Q581" s="110">
        <f t="shared" si="92"/>
        <v>27</v>
      </c>
      <c r="R581" s="205"/>
      <c r="S581" s="86" t="str">
        <f t="shared" si="93"/>
        <v>OK</v>
      </c>
    </row>
    <row r="582" spans="1:19" s="85" customFormat="1" ht="33.75" customHeight="1" hidden="1">
      <c r="A582" s="39" t="s">
        <v>4123</v>
      </c>
      <c r="B582" s="98" t="str">
        <f>IF($A582="","",VLOOKUP($A582,'MÃ HH'!$A$1:$C$1876,2,0))</f>
        <v>TÁO XÁ NP CAPE CRIP 90 - 18 KG</v>
      </c>
      <c r="C582" s="98" t="e">
        <f>IF($A582="","",VLOOKUP($A582,'MÃ HH'!$A$1:$C$215,3,0))</f>
        <v>#N/A</v>
      </c>
      <c r="D582" s="94">
        <f>VLOOKUP(A582,'[1]TỔNG HỢP'!$A:$N,14,0)</f>
        <v>0</v>
      </c>
      <c r="E582" s="97">
        <f>SUMIF('NHẬP HÀNG'!$D:$D,A582,'NHẬP HÀNG'!$H:$H)</f>
        <v>0</v>
      </c>
      <c r="F582" s="97">
        <f>SUMIF('NHẬP HÀNG'!D:D,A582,'NHẬP HÀNG'!I:I)</f>
        <v>0</v>
      </c>
      <c r="G582" s="97">
        <f>SUMIF('NHẬP HÀNG'!D:D,A582,'NHẬP HÀNG'!J:J)</f>
        <v>0</v>
      </c>
      <c r="H582" s="97">
        <f>SUMIF('NHẬP HÀNG'!D:D,A582,'NHẬP HÀNG'!K:K)</f>
        <v>0</v>
      </c>
      <c r="I582" s="97">
        <f>SUMIF('NHẬP HÀNG'!D:D,A582,'NHẬP HÀNG'!M:M)</f>
        <v>0</v>
      </c>
      <c r="J582" s="97">
        <f>SUMIF('NHẬP HÀNG'!D:D,A582,'NHẬP HÀNG'!N:N)</f>
        <v>0</v>
      </c>
      <c r="K582" s="97">
        <f>SUMIF('NHẬP HÀNG'!D:D,A582,'NHẬP HÀNG'!L:L)</f>
        <v>0</v>
      </c>
      <c r="L582" s="97">
        <f>SUMIF('XUẤT HÀNG'!D:D,A582,'XUẤT HÀNG'!G:G)</f>
        <v>0</v>
      </c>
      <c r="M582" s="97">
        <f>SUMIF('XUẤT HÀNG'!D:D,A582,'XUẤT HÀNG'!H:H)</f>
        <v>0</v>
      </c>
      <c r="N582" s="94">
        <f t="shared" si="91"/>
        <v>0</v>
      </c>
      <c r="O582" s="106"/>
      <c r="P582" s="107"/>
      <c r="Q582" s="109">
        <f t="shared" si="92"/>
        <v>0</v>
      </c>
      <c r="R582" s="48"/>
      <c r="S582" s="86" t="str">
        <f t="shared" si="93"/>
        <v>NOT OK</v>
      </c>
    </row>
    <row r="583" spans="1:19" s="85" customFormat="1" ht="33.75" customHeight="1" hidden="1">
      <c r="A583" s="41" t="s">
        <v>3611</v>
      </c>
      <c r="B583" s="98" t="str">
        <f>IF($A583="","",VLOOKUP($A583,'MÃ HH'!$A$1:$C$215,2,0))</f>
        <v>TÁO TÀU XỐP 5KG - L1</v>
      </c>
      <c r="C583" s="98" t="str">
        <f>IF($A583="","",VLOOKUP($A583,'MÃ HH'!$A$1:$C$215,3,0))</f>
        <v>Thùng</v>
      </c>
      <c r="D583" s="94">
        <f>VLOOKUP(A583,'[1]TỔNG HỢP'!$A:$N,14,0)</f>
        <v>0</v>
      </c>
      <c r="E583" s="97">
        <f>SUMIF('NHẬP HÀNG'!$D:$D,A583,'NHẬP HÀNG'!$H:$H)</f>
        <v>0</v>
      </c>
      <c r="F583" s="97">
        <f>SUMIF('NHẬP HÀNG'!D:D,A583,'NHẬP HÀNG'!I:I)</f>
        <v>0</v>
      </c>
      <c r="G583" s="97">
        <f>SUMIF('NHẬP HÀNG'!D:D,A583,'NHẬP HÀNG'!J:J)</f>
        <v>0</v>
      </c>
      <c r="H583" s="97">
        <f>SUMIF('NHẬP HÀNG'!D:D,A583,'NHẬP HÀNG'!K:K)</f>
        <v>0</v>
      </c>
      <c r="I583" s="97">
        <f>SUMIF('NHẬP HÀNG'!D:D,A583,'NHẬP HÀNG'!M:M)</f>
        <v>0</v>
      </c>
      <c r="J583" s="97">
        <f>SUMIF('NHẬP HÀNG'!D:D,A583,'NHẬP HÀNG'!N:N)</f>
        <v>0</v>
      </c>
      <c r="K583" s="97">
        <f>SUMIF('NHẬP HÀNG'!D:D,A583,'NHẬP HÀNG'!L:L)</f>
        <v>0</v>
      </c>
      <c r="L583" s="97">
        <f>SUMIF('XUẤT HÀNG'!D:D,A583,'XUẤT HÀNG'!G:G)</f>
        <v>0</v>
      </c>
      <c r="M583" s="97">
        <f>SUMIF('XUẤT HÀNG'!D:D,A583,'XUẤT HÀNG'!H:H)</f>
        <v>0</v>
      </c>
      <c r="N583" s="94">
        <f t="shared" si="91"/>
        <v>0</v>
      </c>
      <c r="O583" s="106"/>
      <c r="P583" s="107"/>
      <c r="Q583" s="109">
        <f t="shared" si="92"/>
        <v>0</v>
      </c>
      <c r="R583" s="48"/>
      <c r="S583" s="86" t="str">
        <f t="shared" si="93"/>
        <v>NOT OK</v>
      </c>
    </row>
    <row r="584" spans="1:19" s="85" customFormat="1" ht="33.75" customHeight="1" hidden="1">
      <c r="A584" s="41" t="s">
        <v>3613</v>
      </c>
      <c r="B584" s="98" t="str">
        <f>IF($A584="","",VLOOKUP($A584,'MÃ HH'!$A$1:$C$1876,2,0))</f>
        <v>TÁO TÀU XỐP 5KG - L2</v>
      </c>
      <c r="C584" s="98" t="str">
        <f>IF($A584="","",VLOOKUP($A584,'MÃ HH'!$A$1:$C$215,3,0))</f>
        <v>Thùng</v>
      </c>
      <c r="D584" s="94">
        <f>VLOOKUP(A584,'[1]TỔNG HỢP'!$A:$N,14,0)</f>
        <v>0</v>
      </c>
      <c r="E584" s="97">
        <f>SUMIF('NHẬP HÀNG'!$D:$D,A584,'NHẬP HÀNG'!$H:$H)</f>
        <v>0</v>
      </c>
      <c r="F584" s="97">
        <f>SUMIF('NHẬP HÀNG'!D:D,A584,'NHẬP HÀNG'!I:I)</f>
        <v>0</v>
      </c>
      <c r="G584" s="97">
        <f>SUMIF('NHẬP HÀNG'!D:D,A584,'NHẬP HÀNG'!J:J)</f>
        <v>0</v>
      </c>
      <c r="H584" s="97">
        <f>SUMIF('NHẬP HÀNG'!D:D,A584,'NHẬP HÀNG'!K:K)</f>
        <v>0</v>
      </c>
      <c r="I584" s="97">
        <f>SUMIF('NHẬP HÀNG'!D:D,A584,'NHẬP HÀNG'!M:M)</f>
        <v>0</v>
      </c>
      <c r="J584" s="97">
        <f>SUMIF('NHẬP HÀNG'!D:D,A584,'NHẬP HÀNG'!N:N)</f>
        <v>0</v>
      </c>
      <c r="K584" s="97">
        <f>SUMIF('NHẬP HÀNG'!D:D,A584,'NHẬP HÀNG'!L:L)</f>
        <v>0</v>
      </c>
      <c r="L584" s="97">
        <f>SUMIF('XUẤT HÀNG'!D:D,A584,'XUẤT HÀNG'!G:G)</f>
        <v>0</v>
      </c>
      <c r="M584" s="97">
        <f>SUMIF('XUẤT HÀNG'!D:D,A584,'XUẤT HÀNG'!H:H)</f>
        <v>0</v>
      </c>
      <c r="N584" s="94">
        <f t="shared" si="91"/>
        <v>0</v>
      </c>
      <c r="O584" s="106"/>
      <c r="P584" s="107"/>
      <c r="Q584" s="109">
        <f t="shared" si="92"/>
        <v>0</v>
      </c>
      <c r="R584" s="48"/>
      <c r="S584" s="86" t="str">
        <f t="shared" si="93"/>
        <v>NOT OK</v>
      </c>
    </row>
    <row r="585" spans="1:19" s="85" customFormat="1" ht="33.75" customHeight="1" hidden="1">
      <c r="A585" s="25" t="s">
        <v>4073</v>
      </c>
      <c r="B585" s="98" t="str">
        <f>IF($A585="","",VLOOKUP($A585,'MÃ HH'!$A$1:$C$1876,2,0))</f>
        <v xml:space="preserve">TÁO TÀU XỐP TEM VÀNG 1.5 KG </v>
      </c>
      <c r="C585" s="98" t="e">
        <f>IF($A585="","",VLOOKUP($A585,'MÃ HH'!$A$1:$C$215,3,0))</f>
        <v>#N/A</v>
      </c>
      <c r="D585" s="94">
        <f>VLOOKUP(A585,'[1]TỔNG HỢP'!$A:$N,14,0)</f>
        <v>0</v>
      </c>
      <c r="E585" s="97">
        <f>SUMIF('NHẬP HÀNG'!$D:$D,A585,'NHẬP HÀNG'!$H:$H)</f>
        <v>0</v>
      </c>
      <c r="F585" s="97">
        <f>SUMIF('NHẬP HÀNG'!D:D,A585,'NHẬP HÀNG'!I:I)</f>
        <v>0</v>
      </c>
      <c r="G585" s="97">
        <f>SUMIF('NHẬP HÀNG'!D:D,A585,'NHẬP HÀNG'!J:J)</f>
        <v>0</v>
      </c>
      <c r="H585" s="97">
        <f>SUMIF('NHẬP HÀNG'!D:D,A585,'NHẬP HÀNG'!K:K)</f>
        <v>0</v>
      </c>
      <c r="I585" s="97">
        <f>SUMIF('NHẬP HÀNG'!D:D,A585,'NHẬP HÀNG'!M:M)</f>
        <v>0</v>
      </c>
      <c r="J585" s="97">
        <f>SUMIF('NHẬP HÀNG'!D:D,A585,'NHẬP HÀNG'!N:N)</f>
        <v>0</v>
      </c>
      <c r="K585" s="97">
        <f>SUMIF('NHẬP HÀNG'!D:D,A585,'NHẬP HÀNG'!L:L)</f>
        <v>0</v>
      </c>
      <c r="L585" s="97">
        <f>SUMIF('XUẤT HÀNG'!D:D,A585,'XUẤT HÀNG'!G:G)</f>
        <v>0</v>
      </c>
      <c r="M585" s="97">
        <f>SUMIF('XUẤT HÀNG'!D:D,A585,'XUẤT HÀNG'!H:H)</f>
        <v>0</v>
      </c>
      <c r="N585" s="94">
        <f t="shared" si="91"/>
        <v>0</v>
      </c>
      <c r="O585" s="106"/>
      <c r="P585" s="107"/>
      <c r="Q585" s="109">
        <f t="shared" si="92"/>
        <v>0</v>
      </c>
      <c r="R585" s="48"/>
      <c r="S585" s="86" t="str">
        <f t="shared" si="93"/>
        <v>NOT OK</v>
      </c>
    </row>
    <row r="586" spans="1:19" s="85" customFormat="1" ht="33.75" customHeight="1" hidden="1">
      <c r="A586" s="25" t="s">
        <v>4075</v>
      </c>
      <c r="B586" s="98" t="str">
        <f>IF($A586="","",VLOOKUP($A586,'MÃ HH'!$A$1:$C$1876,2,0))</f>
        <v>TÁO TÀU XỐP TEM ĐỎ 1.5 KG</v>
      </c>
      <c r="C586" s="98" t="e">
        <f>IF($A586="","",VLOOKUP($A586,'MÃ HH'!$A$1:$C$215,3,0))</f>
        <v>#N/A</v>
      </c>
      <c r="D586" s="94">
        <f>VLOOKUP(A586,'[1]TỔNG HỢP'!$A:$N,14,0)</f>
        <v>0</v>
      </c>
      <c r="E586" s="97">
        <f>SUMIF('NHẬP HÀNG'!$D:$D,A586,'NHẬP HÀNG'!$H:$H)</f>
        <v>0</v>
      </c>
      <c r="F586" s="97">
        <f>SUMIF('NHẬP HÀNG'!D:D,A586,'NHẬP HÀNG'!I:I)</f>
        <v>0</v>
      </c>
      <c r="G586" s="97">
        <f>SUMIF('NHẬP HÀNG'!D:D,A586,'NHẬP HÀNG'!J:J)</f>
        <v>0</v>
      </c>
      <c r="H586" s="97">
        <f>SUMIF('NHẬP HÀNG'!D:D,A586,'NHẬP HÀNG'!K:K)</f>
        <v>0</v>
      </c>
      <c r="I586" s="97">
        <f>SUMIF('NHẬP HÀNG'!D:D,A586,'NHẬP HÀNG'!M:M)</f>
        <v>0</v>
      </c>
      <c r="J586" s="97">
        <f>SUMIF('NHẬP HÀNG'!D:D,A586,'NHẬP HÀNG'!N:N)</f>
        <v>0</v>
      </c>
      <c r="K586" s="97">
        <f>SUMIF('NHẬP HÀNG'!D:D,A586,'NHẬP HÀNG'!L:L)</f>
        <v>0</v>
      </c>
      <c r="L586" s="97">
        <f>SUMIF('XUẤT HÀNG'!D:D,A586,'XUẤT HÀNG'!G:G)</f>
        <v>0</v>
      </c>
      <c r="M586" s="97">
        <f>SUMIF('XUẤT HÀNG'!D:D,A586,'XUẤT HÀNG'!H:H)</f>
        <v>0</v>
      </c>
      <c r="N586" s="94">
        <f t="shared" si="91"/>
        <v>0</v>
      </c>
      <c r="O586" s="106"/>
      <c r="P586" s="107"/>
      <c r="Q586" s="109">
        <f t="shared" si="92"/>
        <v>0</v>
      </c>
      <c r="R586" s="48"/>
      <c r="S586" s="86" t="str">
        <f t="shared" si="93"/>
        <v>NOT OK</v>
      </c>
    </row>
    <row r="587" spans="1:19" s="85" customFormat="1" ht="33.75" customHeight="1" hidden="1">
      <c r="A587" s="41" t="s">
        <v>3615</v>
      </c>
      <c r="B587" s="98" t="str">
        <f>IF($A587="","",VLOOKUP($A587,'MÃ HH'!$A$1:$C$1876,2,0))</f>
        <v>TÁO TÀU RỔ KỲ LÂN -L1</v>
      </c>
      <c r="C587" s="98" t="str">
        <f>IF($A587="","",VLOOKUP($A587,'MÃ HH'!$A$1:$C$215,3,0))</f>
        <v>Thùng</v>
      </c>
      <c r="D587" s="94">
        <f>VLOOKUP(A587,'[1]TỔNG HỢP'!$A:$N,14,0)</f>
        <v>0</v>
      </c>
      <c r="E587" s="97">
        <f>SUMIF('NHẬP HÀNG'!$D:$D,A587,'NHẬP HÀNG'!$H:$H)</f>
        <v>0</v>
      </c>
      <c r="F587" s="97">
        <f>SUMIF('NHẬP HÀNG'!D:D,A587,'NHẬP HÀNG'!I:I)</f>
        <v>0</v>
      </c>
      <c r="G587" s="97">
        <f>SUMIF('NHẬP HÀNG'!D:D,A587,'NHẬP HÀNG'!J:J)</f>
        <v>0</v>
      </c>
      <c r="H587" s="97">
        <f>SUMIF('NHẬP HÀNG'!D:D,A587,'NHẬP HÀNG'!K:K)</f>
        <v>0</v>
      </c>
      <c r="I587" s="97">
        <f>SUMIF('NHẬP HÀNG'!D:D,A587,'NHẬP HÀNG'!M:M)</f>
        <v>0</v>
      </c>
      <c r="J587" s="97">
        <f>SUMIF('NHẬP HÀNG'!D:D,A587,'NHẬP HÀNG'!N:N)</f>
        <v>0</v>
      </c>
      <c r="K587" s="97">
        <f>SUMIF('NHẬP HÀNG'!D:D,A587,'NHẬP HÀNG'!L:L)</f>
        <v>0</v>
      </c>
      <c r="L587" s="97">
        <f>SUMIF('XUẤT HÀNG'!D:D,A587,'XUẤT HÀNG'!G:G)</f>
        <v>0</v>
      </c>
      <c r="M587" s="97">
        <f>SUMIF('XUẤT HÀNG'!D:D,A587,'XUẤT HÀNG'!H:H)</f>
        <v>0</v>
      </c>
      <c r="N587" s="94">
        <f t="shared" si="91"/>
        <v>0</v>
      </c>
      <c r="O587" s="106"/>
      <c r="P587" s="107"/>
      <c r="Q587" s="109">
        <f t="shared" si="92"/>
        <v>0</v>
      </c>
      <c r="R587" s="48"/>
      <c r="S587" s="86" t="str">
        <f t="shared" si="93"/>
        <v>NOT OK</v>
      </c>
    </row>
    <row r="588" spans="1:19" s="85" customFormat="1" ht="33.75" customHeight="1" hidden="1">
      <c r="A588" s="41" t="s">
        <v>3617</v>
      </c>
      <c r="B588" s="98" t="str">
        <f>IF($A588="","",VLOOKUP($A588,'MÃ HH'!$A$1:$C$1876,2,0))</f>
        <v>TÁO TÀU RỔ KỲ LÂN -L2</v>
      </c>
      <c r="C588" s="98" t="str">
        <f>IF($A588="","",VLOOKUP($A588,'MÃ HH'!$A$1:$C$215,3,0))</f>
        <v>Thùng</v>
      </c>
      <c r="D588" s="94">
        <f>VLOOKUP(A588,'[1]TỔNG HỢP'!$A:$N,14,0)</f>
        <v>0</v>
      </c>
      <c r="E588" s="97">
        <f>SUMIF('NHẬP HÀNG'!$D:$D,A588,'NHẬP HÀNG'!$H:$H)</f>
        <v>0</v>
      </c>
      <c r="F588" s="97">
        <f>SUMIF('NHẬP HÀNG'!D:D,A588,'NHẬP HÀNG'!I:I)</f>
        <v>0</v>
      </c>
      <c r="G588" s="97">
        <f>SUMIF('NHẬP HÀNG'!D:D,A588,'NHẬP HÀNG'!J:J)</f>
        <v>0</v>
      </c>
      <c r="H588" s="97">
        <f>SUMIF('NHẬP HÀNG'!D:D,A588,'NHẬP HÀNG'!K:K)</f>
        <v>0</v>
      </c>
      <c r="I588" s="97">
        <f>SUMIF('NHẬP HÀNG'!D:D,A588,'NHẬP HÀNG'!M:M)</f>
        <v>0</v>
      </c>
      <c r="J588" s="97">
        <f>SUMIF('NHẬP HÀNG'!D:D,A588,'NHẬP HÀNG'!N:N)</f>
        <v>0</v>
      </c>
      <c r="K588" s="97">
        <f>SUMIF('NHẬP HÀNG'!D:D,A588,'NHẬP HÀNG'!L:L)</f>
        <v>0</v>
      </c>
      <c r="L588" s="97">
        <f>SUMIF('XUẤT HÀNG'!D:D,A588,'XUẤT HÀNG'!G:G)</f>
        <v>0</v>
      </c>
      <c r="M588" s="97">
        <f>SUMIF('XUẤT HÀNG'!D:D,A588,'XUẤT HÀNG'!H:H)</f>
        <v>0</v>
      </c>
      <c r="N588" s="94">
        <f t="shared" si="91"/>
        <v>0</v>
      </c>
      <c r="O588" s="106"/>
      <c r="P588" s="107"/>
      <c r="Q588" s="109">
        <f t="shared" si="92"/>
        <v>0</v>
      </c>
      <c r="R588" s="48"/>
      <c r="S588" s="86" t="str">
        <f t="shared" si="93"/>
        <v>NOT OK</v>
      </c>
    </row>
    <row r="589" spans="1:19" s="85" customFormat="1" ht="33.75" customHeight="1" hidden="1">
      <c r="A589" s="118" t="s">
        <v>3874</v>
      </c>
      <c r="B589" s="98" t="str">
        <f>IF($A589="","",VLOOKUP($A589,'MÃ HH'!$A$1:$C$1876,2,0))</f>
        <v>TÁO TÀU RỔ KỲ LÂN -L4</v>
      </c>
      <c r="C589" s="98" t="e">
        <f>IF($A589="","",VLOOKUP($A589,'MÃ HH'!$A$1:$C$215,3,0))</f>
        <v>#N/A</v>
      </c>
      <c r="D589" s="94">
        <f>VLOOKUP(A589,'[1]TỔNG HỢP'!$A:$N,14,0)</f>
        <v>0</v>
      </c>
      <c r="E589" s="97">
        <f>SUMIF('NHẬP HÀNG'!$D:$D,A589,'NHẬP HÀNG'!$H:$H)</f>
        <v>0</v>
      </c>
      <c r="F589" s="97">
        <f>SUMIF('NHẬP HÀNG'!D:D,A589,'NHẬP HÀNG'!I:I)</f>
        <v>0</v>
      </c>
      <c r="G589" s="97">
        <f>SUMIF('NHẬP HÀNG'!D:D,A589,'NHẬP HÀNG'!J:J)</f>
        <v>0</v>
      </c>
      <c r="H589" s="97">
        <f>SUMIF('NHẬP HÀNG'!D:D,A589,'NHẬP HÀNG'!K:K)</f>
        <v>0</v>
      </c>
      <c r="I589" s="97">
        <f>SUMIF('NHẬP HÀNG'!D:D,A589,'NHẬP HÀNG'!M:M)</f>
        <v>0</v>
      </c>
      <c r="J589" s="97">
        <f>SUMIF('NHẬP HÀNG'!D:D,A589,'NHẬP HÀNG'!N:N)</f>
        <v>0</v>
      </c>
      <c r="K589" s="97">
        <f>SUMIF('NHẬP HÀNG'!D:D,A589,'NHẬP HÀNG'!L:L)</f>
        <v>0</v>
      </c>
      <c r="L589" s="97">
        <f>SUMIF('XUẤT HÀNG'!D:D,A589,'XUẤT HÀNG'!G:G)</f>
        <v>0</v>
      </c>
      <c r="M589" s="97">
        <f>SUMIF('XUẤT HÀNG'!D:D,A589,'XUẤT HÀNG'!H:H)</f>
        <v>0</v>
      </c>
      <c r="N589" s="94">
        <f t="shared" si="91"/>
        <v>0</v>
      </c>
      <c r="O589" s="106"/>
      <c r="P589" s="107"/>
      <c r="Q589" s="109">
        <f t="shared" si="92"/>
        <v>0</v>
      </c>
      <c r="R589" s="48"/>
      <c r="S589" s="86" t="str">
        <f t="shared" si="93"/>
        <v>NOT OK</v>
      </c>
    </row>
    <row r="590" spans="1:19" s="85" customFormat="1" ht="33.75" customHeight="1" hidden="1">
      <c r="A590" s="133" t="s">
        <v>3660</v>
      </c>
      <c r="B590" s="98" t="str">
        <f>IF($A590="","",VLOOKUP($A590,'MÃ HH'!$A$1:$C$215,2,0))</f>
        <v>TÁO TÀU HỘP GIẤY 2KG 1A</v>
      </c>
      <c r="C590" s="98" t="str">
        <f>IF($A590="","",VLOOKUP($A590,'MÃ HH'!$A$1:$C$215,3,0))</f>
        <v>Thùng</v>
      </c>
      <c r="D590" s="94">
        <f>VLOOKUP(A590,'[1]TỔNG HỢP'!$A:$N,14,0)</f>
        <v>0</v>
      </c>
      <c r="E590" s="97">
        <f>SUMIF('NHẬP HÀNG'!$D:$D,A590,'NHẬP HÀNG'!$H:$H)</f>
        <v>0</v>
      </c>
      <c r="F590" s="97">
        <f>SUMIF('NHẬP HÀNG'!D:D,A590,'NHẬP HÀNG'!I:I)</f>
        <v>0</v>
      </c>
      <c r="G590" s="97">
        <f>SUMIF('NHẬP HÀNG'!D:D,A590,'NHẬP HÀNG'!J:J)</f>
        <v>0</v>
      </c>
      <c r="H590" s="97">
        <f>SUMIF('NHẬP HÀNG'!D:D,A590,'NHẬP HÀNG'!K:K)</f>
        <v>0</v>
      </c>
      <c r="I590" s="97">
        <f>SUMIF('NHẬP HÀNG'!D:D,A590,'NHẬP HÀNG'!M:M)</f>
        <v>0</v>
      </c>
      <c r="J590" s="97">
        <f>SUMIF('NHẬP HÀNG'!D:D,A590,'NHẬP HÀNG'!N:N)</f>
        <v>0</v>
      </c>
      <c r="K590" s="97">
        <f>SUMIF('NHẬP HÀNG'!D:D,A590,'NHẬP HÀNG'!L:L)</f>
        <v>0</v>
      </c>
      <c r="L590" s="97">
        <f>SUMIF('XUẤT HÀNG'!D:D,A590,'XUẤT HÀNG'!G:G)</f>
        <v>0</v>
      </c>
      <c r="M590" s="97">
        <f>SUMIF('XUẤT HÀNG'!D:D,A590,'XUẤT HÀNG'!H:H)</f>
        <v>0</v>
      </c>
      <c r="N590" s="94">
        <f t="shared" si="91"/>
        <v>0</v>
      </c>
      <c r="O590" s="106"/>
      <c r="P590" s="107"/>
      <c r="Q590" s="109">
        <f t="shared" si="92"/>
        <v>0</v>
      </c>
      <c r="R590" s="48"/>
      <c r="S590" s="86" t="str">
        <f t="shared" si="93"/>
        <v>NOT OK</v>
      </c>
    </row>
    <row r="591" spans="1:19" s="85" customFormat="1" ht="33.75" customHeight="1" hidden="1">
      <c r="A591" s="102" t="s">
        <v>3658</v>
      </c>
      <c r="B591" s="98" t="str">
        <f>IF($A591="","",VLOOKUP($A591,'MÃ HH'!$A$1:$C$215,2,0))</f>
        <v>HỒNG TÁO DẸT 5KG</v>
      </c>
      <c r="C591" s="98" t="str">
        <f>IF($A591="","",VLOOKUP($A591,'MÃ HH'!$A$1:$C$215,3,0))</f>
        <v>Thùng</v>
      </c>
      <c r="D591" s="94">
        <f>VLOOKUP(A591,'[1]TỔNG HỢP'!$A:$N,14,0)</f>
        <v>0</v>
      </c>
      <c r="E591" s="97">
        <f>SUMIF('NHẬP HÀNG'!$D:$D,A591,'NHẬP HÀNG'!$H:$H)</f>
        <v>0</v>
      </c>
      <c r="F591" s="97">
        <f>SUMIF('NHẬP HÀNG'!D:D,A591,'NHẬP HÀNG'!I:I)</f>
        <v>0</v>
      </c>
      <c r="G591" s="97">
        <f>SUMIF('NHẬP HÀNG'!D:D,A591,'NHẬP HÀNG'!J:J)</f>
        <v>0</v>
      </c>
      <c r="H591" s="97">
        <f>SUMIF('NHẬP HÀNG'!D:D,A591,'NHẬP HÀNG'!K:K)</f>
        <v>0</v>
      </c>
      <c r="I591" s="97">
        <f>SUMIF('NHẬP HÀNG'!D:D,A591,'NHẬP HÀNG'!M:M)</f>
        <v>0</v>
      </c>
      <c r="J591" s="97">
        <f>SUMIF('NHẬP HÀNG'!D:D,A591,'NHẬP HÀNG'!N:N)</f>
        <v>0</v>
      </c>
      <c r="K591" s="97">
        <f>SUMIF('NHẬP HÀNG'!D:D,A591,'NHẬP HÀNG'!L:L)</f>
        <v>0</v>
      </c>
      <c r="L591" s="97">
        <f>SUMIF('XUẤT HÀNG'!D:D,A591,'XUẤT HÀNG'!G:G)</f>
        <v>0</v>
      </c>
      <c r="M591" s="97">
        <f>SUMIF('XUẤT HÀNG'!D:D,A591,'XUẤT HÀNG'!H:H)</f>
        <v>0</v>
      </c>
      <c r="N591" s="94">
        <f t="shared" si="91"/>
        <v>0</v>
      </c>
      <c r="O591" s="106"/>
      <c r="P591" s="107"/>
      <c r="Q591" s="109">
        <f t="shared" si="92"/>
        <v>0</v>
      </c>
      <c r="R591" s="48"/>
      <c r="S591" s="86" t="str">
        <f t="shared" si="93"/>
        <v>NOT OK</v>
      </c>
    </row>
    <row r="592" spans="1:19" s="85" customFormat="1" ht="33.75" customHeight="1" hidden="1">
      <c r="A592" s="41" t="s">
        <v>3619</v>
      </c>
      <c r="B592" s="98" t="str">
        <f>IF($A592="","",VLOOKUP($A592,'MÃ HH'!$A$1:$C$1876,2,0))</f>
        <v>TÁO XANH  NZ FRESHMAX 90 -18KG</v>
      </c>
      <c r="C592" s="98" t="str">
        <f>IF($A592="","",VLOOKUP($A592,'MÃ HH'!$A$1:$C$215,3,0))</f>
        <v>Thùng</v>
      </c>
      <c r="D592" s="94">
        <f>VLOOKUP(A592,'[1]TỔNG HỢP'!$A:$N,14,0)</f>
        <v>0</v>
      </c>
      <c r="E592" s="97">
        <f>SUMIF('NHẬP HÀNG'!$D:$D,A592,'NHẬP HÀNG'!$H:$H)</f>
        <v>0</v>
      </c>
      <c r="F592" s="97">
        <f>SUMIF('NHẬP HÀNG'!D:D,A592,'NHẬP HÀNG'!I:I)</f>
        <v>0</v>
      </c>
      <c r="G592" s="97">
        <f>SUMIF('NHẬP HÀNG'!D:D,A592,'NHẬP HÀNG'!J:J)</f>
        <v>0</v>
      </c>
      <c r="H592" s="97">
        <f>SUMIF('NHẬP HÀNG'!D:D,A592,'NHẬP HÀNG'!K:K)</f>
        <v>0</v>
      </c>
      <c r="I592" s="97">
        <f>SUMIF('NHẬP HÀNG'!D:D,A592,'NHẬP HÀNG'!M:M)</f>
        <v>0</v>
      </c>
      <c r="J592" s="97">
        <f>SUMIF('NHẬP HÀNG'!D:D,A592,'NHẬP HÀNG'!N:N)</f>
        <v>0</v>
      </c>
      <c r="K592" s="97">
        <f>SUMIF('NHẬP HÀNG'!D:D,A592,'NHẬP HÀNG'!L:L)</f>
        <v>0</v>
      </c>
      <c r="L592" s="97">
        <f>SUMIF('XUẤT HÀNG'!D:D,A592,'XUẤT HÀNG'!G:G)</f>
        <v>0</v>
      </c>
      <c r="M592" s="97">
        <f>SUMIF('XUẤT HÀNG'!D:D,A592,'XUẤT HÀNG'!H:H)</f>
        <v>0</v>
      </c>
      <c r="N592" s="94">
        <f t="shared" si="91"/>
        <v>0</v>
      </c>
      <c r="O592" s="106"/>
      <c r="P592" s="107"/>
      <c r="Q592" s="109">
        <f t="shared" si="92"/>
        <v>0</v>
      </c>
      <c r="R592" s="48"/>
      <c r="S592" s="86" t="str">
        <f t="shared" si="93"/>
        <v>NOT OK</v>
      </c>
    </row>
    <row r="593" spans="1:19" s="85" customFormat="1" ht="33.75" customHeight="1" hidden="1">
      <c r="A593" s="41" t="s">
        <v>3621</v>
      </c>
      <c r="B593" s="98" t="str">
        <f>IF($A593="","",VLOOKUP($A593,'MÃ HH'!$A$1:$C$1876,2,0))</f>
        <v>TÁO XANH  NZ FRESHMAX 100 -18KG</v>
      </c>
      <c r="C593" s="98" t="str">
        <f>IF($A593="","",VLOOKUP($A593,'MÃ HH'!$A$1:$C$215,3,0))</f>
        <v>Thùng</v>
      </c>
      <c r="D593" s="94">
        <f>VLOOKUP(A593,'[1]TỔNG HỢP'!$A:$N,14,0)</f>
        <v>0</v>
      </c>
      <c r="E593" s="97">
        <f>SUMIF('NHẬP HÀNG'!$D:$D,A593,'NHẬP HÀNG'!$H:$H)</f>
        <v>0</v>
      </c>
      <c r="F593" s="97">
        <f>SUMIF('NHẬP HÀNG'!D:D,A593,'NHẬP HÀNG'!I:I)</f>
        <v>0</v>
      </c>
      <c r="G593" s="97">
        <f>SUMIF('NHẬP HÀNG'!D:D,A593,'NHẬP HÀNG'!J:J)</f>
        <v>0</v>
      </c>
      <c r="H593" s="97">
        <f>SUMIF('NHẬP HÀNG'!D:D,A593,'NHẬP HÀNG'!K:K)</f>
        <v>0</v>
      </c>
      <c r="I593" s="97">
        <f>SUMIF('NHẬP HÀNG'!D:D,A593,'NHẬP HÀNG'!M:M)</f>
        <v>0</v>
      </c>
      <c r="J593" s="97">
        <f>SUMIF('NHẬP HÀNG'!D:D,A593,'NHẬP HÀNG'!N:N)</f>
        <v>0</v>
      </c>
      <c r="K593" s="97">
        <f>SUMIF('NHẬP HÀNG'!D:D,A593,'NHẬP HÀNG'!L:L)</f>
        <v>0</v>
      </c>
      <c r="L593" s="97">
        <f>SUMIF('XUẤT HÀNG'!D:D,A593,'XUẤT HÀNG'!G:G)</f>
        <v>0</v>
      </c>
      <c r="M593" s="97">
        <f>SUMIF('XUẤT HÀNG'!D:D,A593,'XUẤT HÀNG'!H:H)</f>
        <v>0</v>
      </c>
      <c r="N593" s="94">
        <f t="shared" si="91"/>
        <v>0</v>
      </c>
      <c r="O593" s="106"/>
      <c r="P593" s="107"/>
      <c r="Q593" s="109">
        <f t="shared" si="92"/>
        <v>0</v>
      </c>
      <c r="R593" s="48"/>
      <c r="S593" s="86" t="str">
        <f t="shared" si="93"/>
        <v>NOT OK</v>
      </c>
    </row>
    <row r="594" spans="1:19" s="85" customFormat="1" ht="33.75" customHeight="1" hidden="1">
      <c r="A594" s="41" t="s">
        <v>3794</v>
      </c>
      <c r="B594" s="98" t="str">
        <f>IF($A594="","",VLOOKUP($A594,'MÃ HH'!$A$1:$C$1876,2,0))</f>
        <v>TÁO XANH NZ GOLDEN BAY 80- 18KG</v>
      </c>
      <c r="C594" s="98" t="e">
        <f>IF($A594="","",VLOOKUP($A594,'MÃ HH'!$A$1:$C$215,3,0))</f>
        <v>#N/A</v>
      </c>
      <c r="D594" s="94">
        <f>VLOOKUP(A594,'[1]TỔNG HỢP'!$A:$N,14,0)</f>
        <v>0</v>
      </c>
      <c r="E594" s="97">
        <f>SUMIF('NHẬP HÀNG'!$D:$D,A594,'NHẬP HÀNG'!$H:$H)</f>
        <v>0</v>
      </c>
      <c r="F594" s="97">
        <f>SUMIF('NHẬP HÀNG'!D:D,A594,'NHẬP HÀNG'!I:I)</f>
        <v>0</v>
      </c>
      <c r="G594" s="97">
        <f>SUMIF('NHẬP HÀNG'!D:D,A594,'NHẬP HÀNG'!J:J)</f>
        <v>0</v>
      </c>
      <c r="H594" s="97">
        <f>SUMIF('NHẬP HÀNG'!D:D,A594,'NHẬP HÀNG'!K:K)</f>
        <v>0</v>
      </c>
      <c r="I594" s="97">
        <f>SUMIF('NHẬP HÀNG'!D:D,A594,'NHẬP HÀNG'!M:M)</f>
        <v>0</v>
      </c>
      <c r="J594" s="97">
        <f>SUMIF('NHẬP HÀNG'!D:D,A594,'NHẬP HÀNG'!N:N)</f>
        <v>0</v>
      </c>
      <c r="K594" s="97">
        <f>SUMIF('NHẬP HÀNG'!D:D,A594,'NHẬP HÀNG'!L:L)</f>
        <v>0</v>
      </c>
      <c r="L594" s="97">
        <f>SUMIF('XUẤT HÀNG'!D:D,A594,'XUẤT HÀNG'!G:G)</f>
        <v>0</v>
      </c>
      <c r="M594" s="97">
        <f>SUMIF('XUẤT HÀNG'!D:D,A594,'XUẤT HÀNG'!H:H)</f>
        <v>0</v>
      </c>
      <c r="N594" s="94">
        <f t="shared" si="91"/>
        <v>0</v>
      </c>
      <c r="O594" s="106"/>
      <c r="P594" s="107"/>
      <c r="Q594" s="109">
        <f t="shared" si="92"/>
        <v>0</v>
      </c>
      <c r="R594" s="48"/>
      <c r="S594" s="86" t="str">
        <f t="shared" si="93"/>
        <v>NOT OK</v>
      </c>
    </row>
    <row r="595" spans="1:19" s="85" customFormat="1" ht="33.75" customHeight="1" hidden="1">
      <c r="A595" s="41" t="s">
        <v>3796</v>
      </c>
      <c r="B595" s="98" t="str">
        <f>IF($A595="","",VLOOKUP($A595,'MÃ HH'!$A$1:$C$1876,2,0))</f>
        <v>TÁO XANH NZ GOLDEN BAY 90- 18KG</v>
      </c>
      <c r="C595" s="134" t="e">
        <f>IF($A595="","",VLOOKUP($A595,'MÃ HH'!$A$1:$C$215,3,0))</f>
        <v>#N/A</v>
      </c>
      <c r="D595" s="94">
        <f>VLOOKUP(A595,'[1]TỔNG HỢP'!$A:$N,14,0)</f>
        <v>0</v>
      </c>
      <c r="E595" s="97">
        <f>SUMIF('NHẬP HÀNG'!$D:$D,A595,'NHẬP HÀNG'!$H:$H)</f>
        <v>0</v>
      </c>
      <c r="F595" s="97">
        <f>SUMIF('NHẬP HÀNG'!D:D,A595,'NHẬP HÀNG'!I:I)</f>
        <v>0</v>
      </c>
      <c r="G595" s="97">
        <f>SUMIF('NHẬP HÀNG'!D:D,A595,'NHẬP HÀNG'!J:J)</f>
        <v>0</v>
      </c>
      <c r="H595" s="97">
        <f>SUMIF('NHẬP HÀNG'!D:D,A595,'NHẬP HÀNG'!K:K)</f>
        <v>0</v>
      </c>
      <c r="I595" s="97">
        <f>SUMIF('NHẬP HÀNG'!D:D,A595,'NHẬP HÀNG'!M:M)</f>
        <v>0</v>
      </c>
      <c r="J595" s="97">
        <f>SUMIF('NHẬP HÀNG'!D:D,A595,'NHẬP HÀNG'!N:N)</f>
        <v>0</v>
      </c>
      <c r="K595" s="97">
        <f>SUMIF('NHẬP HÀNG'!D:D,A595,'NHẬP HÀNG'!L:L)</f>
        <v>0</v>
      </c>
      <c r="L595" s="97">
        <f>SUMIF('XUẤT HÀNG'!D:D,A595,'XUẤT HÀNG'!G:G)</f>
        <v>0</v>
      </c>
      <c r="M595" s="97">
        <f>SUMIF('XUẤT HÀNG'!D:D,A595,'XUẤT HÀNG'!H:H)</f>
        <v>0</v>
      </c>
      <c r="N595" s="94">
        <f t="shared" si="91"/>
        <v>0</v>
      </c>
      <c r="O595" s="106"/>
      <c r="P595" s="135"/>
      <c r="Q595" s="109">
        <f t="shared" si="92"/>
        <v>0</v>
      </c>
      <c r="R595" s="48"/>
      <c r="S595" s="86" t="str">
        <f t="shared" si="93"/>
        <v>NOT OK</v>
      </c>
    </row>
    <row r="596" spans="1:19" s="85" customFormat="1" ht="33.75" customHeight="1" hidden="1">
      <c r="A596" s="39" t="s">
        <v>3844</v>
      </c>
      <c r="B596" s="98" t="str">
        <f>IF($A596="","",VLOOKUP($A596,'MÃ HH'!$A$1:$C$1876,2,0))</f>
        <v>TÁO XANH CHUÔNG 100 - 20KG</v>
      </c>
      <c r="C596" s="134" t="e">
        <f>IF($A596="","",VLOOKUP($A596,'MÃ HH'!$A$1:$C$215,3,0))</f>
        <v>#N/A</v>
      </c>
      <c r="D596" s="94">
        <f>VLOOKUP(A596,'[1]TỔNG HỢP'!$A:$N,14,0)</f>
        <v>0</v>
      </c>
      <c r="E596" s="97">
        <f>SUMIF('NHẬP HÀNG'!$D:$D,A596,'NHẬP HÀNG'!$H:$H)</f>
        <v>0</v>
      </c>
      <c r="F596" s="97">
        <f>SUMIF('NHẬP HÀNG'!D:D,A596,'NHẬP HÀNG'!I:I)</f>
        <v>0</v>
      </c>
      <c r="G596" s="97">
        <f>SUMIF('NHẬP HÀNG'!D:D,A596,'NHẬP HÀNG'!J:J)</f>
        <v>0</v>
      </c>
      <c r="H596" s="97">
        <f>SUMIF('NHẬP HÀNG'!D:D,A596,'NHẬP HÀNG'!K:K)</f>
        <v>0</v>
      </c>
      <c r="I596" s="97">
        <f>SUMIF('NHẬP HÀNG'!D:D,A596,'NHẬP HÀNG'!M:M)</f>
        <v>0</v>
      </c>
      <c r="J596" s="97">
        <f>SUMIF('NHẬP HÀNG'!D:D,A596,'NHẬP HÀNG'!N:N)</f>
        <v>0</v>
      </c>
      <c r="K596" s="97">
        <f>SUMIF('NHẬP HÀNG'!D:D,A596,'NHẬP HÀNG'!L:L)</f>
        <v>0</v>
      </c>
      <c r="L596" s="97">
        <f>SUMIF('XUẤT HÀNG'!D:D,A596,'XUẤT HÀNG'!G:G)</f>
        <v>0</v>
      </c>
      <c r="M596" s="97">
        <f>SUMIF('XUẤT HÀNG'!D:D,A596,'XUẤT HÀNG'!H:H)</f>
        <v>0</v>
      </c>
      <c r="N596" s="94">
        <f t="shared" si="91"/>
        <v>0</v>
      </c>
      <c r="O596" s="106"/>
      <c r="P596" s="135"/>
      <c r="Q596" s="109">
        <f t="shared" si="92"/>
        <v>0</v>
      </c>
      <c r="R596" s="48"/>
      <c r="S596" s="86" t="str">
        <f t="shared" si="93"/>
        <v>NOT OK</v>
      </c>
    </row>
    <row r="597" spans="1:19" s="85" customFormat="1" ht="33.75" customHeight="1" hidden="1">
      <c r="A597" s="39" t="s">
        <v>4514</v>
      </c>
      <c r="B597" s="98" t="str">
        <f>IF($A597="","",VLOOKUP($A597,'MÃ HH'!$A$1:$C$1876,2,0))</f>
        <v>TÁO XANH CHUÔNG 10 KG</v>
      </c>
      <c r="C597" s="134" t="e">
        <f>IF($A597="","",VLOOKUP($A597,'MÃ HH'!$A$1:$C$215,3,0))</f>
        <v>#N/A</v>
      </c>
      <c r="D597" s="94">
        <f>VLOOKUP(A597,'[1]TỔNG HỢP'!$A:$N,14,0)</f>
        <v>15</v>
      </c>
      <c r="E597" s="97">
        <f>SUMIF('NHẬP HÀNG'!$D:$D,A597,'NHẬP HÀNG'!$H:$H)</f>
        <v>0</v>
      </c>
      <c r="F597" s="97">
        <f>SUMIF('NHẬP HÀNG'!D:D,A597,'NHẬP HÀNG'!I:I)</f>
        <v>0</v>
      </c>
      <c r="G597" s="97">
        <f>SUMIF('NHẬP HÀNG'!D:D,A597,'NHẬP HÀNG'!J:J)</f>
        <v>0</v>
      </c>
      <c r="H597" s="97">
        <f>SUMIF('NHẬP HÀNG'!D:D,A597,'NHẬP HÀNG'!K:K)</f>
        <v>0</v>
      </c>
      <c r="I597" s="97">
        <f>SUMIF('NHẬP HÀNG'!D:D,A597,'NHẬP HÀNG'!M:M)</f>
        <v>0</v>
      </c>
      <c r="J597" s="97">
        <f>SUMIF('NHẬP HÀNG'!D:D,A597,'NHẬP HÀNG'!N:N)</f>
        <v>0</v>
      </c>
      <c r="K597" s="97">
        <f>SUMIF('NHẬP HÀNG'!D:D,A597,'NHẬP HÀNG'!L:L)</f>
        <v>0</v>
      </c>
      <c r="L597" s="97">
        <f>SUMIF('XUẤT HÀNG'!D:D,A597,'XUẤT HÀNG'!G:G)</f>
        <v>0</v>
      </c>
      <c r="M597" s="97">
        <f>SUMIF('XUẤT HÀNG'!D:D,A597,'XUẤT HÀNG'!H:H)</f>
        <v>0</v>
      </c>
      <c r="N597" s="94">
        <f t="shared" si="94" ref="N597">D597+E597+F597+G597+H597+I597++J597-L597-M597+K597</f>
        <v>15</v>
      </c>
      <c r="O597" s="106">
        <v>15</v>
      </c>
      <c r="P597" s="135"/>
      <c r="Q597" s="109">
        <f t="shared" si="95" ref="Q597">+N597-O597-P597</f>
        <v>0</v>
      </c>
      <c r="R597" s="48"/>
      <c r="S597" s="86" t="str">
        <f t="shared" si="96" ref="S597">IF(ABS(D597)+ABS(E597)+ABS(F597)+ABS(J597)+ABS(L597)+ABS(O597)+ABS(P597)+ABS(M597)+ABS(N597)+ABS(Q597)=0,"NOT OK","OK")</f>
        <v>OK</v>
      </c>
    </row>
    <row r="598" spans="1:19" s="85" customFormat="1" ht="40.5" customHeight="1" hidden="1">
      <c r="A598" s="41" t="s">
        <v>3623</v>
      </c>
      <c r="B598" s="98" t="str">
        <f>IF($A598="","",VLOOKUP($A598,'MÃ HH'!$A$1:$C$215,2,0))</f>
        <v>TÁO XANH NZ KIWI 100 -18KG</v>
      </c>
      <c r="C598" s="98" t="str">
        <f>IF($A598="","",VLOOKUP($A598,'MÃ HH'!$A$1:$C$215,3,0))</f>
        <v>Thùng</v>
      </c>
      <c r="D598" s="94">
        <f>VLOOKUP(A598,'[1]TỔNG HỢP'!$A:$N,14,0)</f>
        <v>0</v>
      </c>
      <c r="E598" s="97">
        <f>SUMIF('NHẬP HÀNG'!$D:$D,A598,'NHẬP HÀNG'!$H:$H)</f>
        <v>0</v>
      </c>
      <c r="F598" s="97">
        <f>SUMIF('NHẬP HÀNG'!D:D,A598,'NHẬP HÀNG'!I:I)</f>
        <v>0</v>
      </c>
      <c r="G598" s="97">
        <f>SUMIF('NHẬP HÀNG'!D:D,A598,'NHẬP HÀNG'!J:J)</f>
        <v>0</v>
      </c>
      <c r="H598" s="97">
        <f>SUMIF('NHẬP HÀNG'!D:D,A598,'NHẬP HÀNG'!K:K)</f>
        <v>0</v>
      </c>
      <c r="I598" s="97">
        <f>SUMIF('NHẬP HÀNG'!D:D,A598,'NHẬP HÀNG'!M:M)</f>
        <v>0</v>
      </c>
      <c r="J598" s="97">
        <f>SUMIF('NHẬP HÀNG'!D:D,A598,'NHẬP HÀNG'!N:N)</f>
        <v>0</v>
      </c>
      <c r="K598" s="97">
        <f>SUMIF('NHẬP HÀNG'!D:D,A598,'NHẬP HÀNG'!L:L)</f>
        <v>0</v>
      </c>
      <c r="L598" s="97">
        <f>SUMIF('XUẤT HÀNG'!D:D,A598,'XUẤT HÀNG'!G:G)</f>
        <v>0</v>
      </c>
      <c r="M598" s="97">
        <f>SUMIF('XUẤT HÀNG'!D:D,A598,'XUẤT HÀNG'!H:H)</f>
        <v>0</v>
      </c>
      <c r="N598" s="94">
        <f t="shared" si="91"/>
        <v>0</v>
      </c>
      <c r="O598" s="106"/>
      <c r="P598" s="107"/>
      <c r="Q598" s="109">
        <f t="shared" si="92"/>
        <v>0</v>
      </c>
      <c r="R598" s="48"/>
      <c r="S598" s="86" t="str">
        <f t="shared" si="93"/>
        <v>NOT OK</v>
      </c>
    </row>
    <row r="599" spans="1:19" s="85" customFormat="1" ht="33.75" customHeight="1" hidden="1">
      <c r="A599" s="41" t="s">
        <v>3625</v>
      </c>
      <c r="B599" s="98" t="str">
        <f>IF($A599="","",VLOOKUP($A599,'MÃ HH'!$A$1:$C$215,2,0))</f>
        <v>TÁO XANH NZ KIWI 90 -18KG</v>
      </c>
      <c r="C599" s="98" t="str">
        <f>IF($A599="","",VLOOKUP($A599,'MÃ HH'!$A$1:$C$215,3,0))</f>
        <v>Thùng</v>
      </c>
      <c r="D599" s="94">
        <f>VLOOKUP(A599,'[1]TỔNG HỢP'!$A:$N,14,0)</f>
        <v>0</v>
      </c>
      <c r="E599" s="97">
        <f>SUMIF('NHẬP HÀNG'!$D:$D,A599,'NHẬP HÀNG'!$H:$H)</f>
        <v>0</v>
      </c>
      <c r="F599" s="97">
        <f>SUMIF('NHẬP HÀNG'!D:D,A599,'NHẬP HÀNG'!I:I)</f>
        <v>0</v>
      </c>
      <c r="G599" s="97">
        <f>SUMIF('NHẬP HÀNG'!D:D,A599,'NHẬP HÀNG'!J:J)</f>
        <v>0</v>
      </c>
      <c r="H599" s="97">
        <f>SUMIF('NHẬP HÀNG'!D:D,A599,'NHẬP HÀNG'!K:K)</f>
        <v>0</v>
      </c>
      <c r="I599" s="97">
        <f>SUMIF('NHẬP HÀNG'!D:D,A599,'NHẬP HÀNG'!M:M)</f>
        <v>0</v>
      </c>
      <c r="J599" s="97">
        <f>SUMIF('NHẬP HÀNG'!D:D,A599,'NHẬP HÀNG'!N:N)</f>
        <v>0</v>
      </c>
      <c r="K599" s="97">
        <f>SUMIF('NHẬP HÀNG'!D:D,A599,'NHẬP HÀNG'!L:L)</f>
        <v>0</v>
      </c>
      <c r="L599" s="97">
        <f>SUMIF('XUẤT HÀNG'!D:D,A599,'XUẤT HÀNG'!G:G)</f>
        <v>0</v>
      </c>
      <c r="M599" s="97">
        <f>SUMIF('XUẤT HÀNG'!D:D,A599,'XUẤT HÀNG'!H:H)</f>
        <v>0</v>
      </c>
      <c r="N599" s="94">
        <f t="shared" si="91"/>
        <v>0</v>
      </c>
      <c r="O599" s="106"/>
      <c r="P599" s="107"/>
      <c r="Q599" s="109">
        <f t="shared" si="92"/>
        <v>0</v>
      </c>
      <c r="R599" s="48"/>
      <c r="S599" s="86" t="str">
        <f t="shared" si="93"/>
        <v>NOT OK</v>
      </c>
    </row>
    <row r="600" spans="1:19" s="85" customFormat="1" ht="33.75" customHeight="1" hidden="1">
      <c r="A600" s="39" t="s">
        <v>4335</v>
      </c>
      <c r="B600" s="98" t="str">
        <f>IF($A600="","",VLOOKUP($A600,'MÃ HH'!$A$1:$C$2894,2,0))</f>
        <v>TÁO 5 GÓC LEFORE 100 -20KG</v>
      </c>
      <c r="C600" s="98" t="e">
        <f>IF($A600="","",VLOOKUP($A600,'MÃ HH'!$A$1:$C$215,3,0))</f>
        <v>#N/A</v>
      </c>
      <c r="D600" s="94">
        <f>VLOOKUP(A600,'[1]TỔNG HỢP'!$A:$N,14,0)</f>
        <v>0</v>
      </c>
      <c r="E600" s="97">
        <f>SUMIF('NHẬP HÀNG'!$D:$D,A600,'NHẬP HÀNG'!$H:$H)</f>
        <v>0</v>
      </c>
      <c r="F600" s="97">
        <f>SUMIF('NHẬP HÀNG'!D:D,A600,'NHẬP HÀNG'!I:I)</f>
        <v>0</v>
      </c>
      <c r="G600" s="97">
        <f>SUMIF('NHẬP HÀNG'!D:D,A600,'NHẬP HÀNG'!J:J)</f>
        <v>0</v>
      </c>
      <c r="H600" s="97">
        <f>SUMIF('NHẬP HÀNG'!D:D,A600,'NHẬP HÀNG'!K:K)</f>
        <v>0</v>
      </c>
      <c r="I600" s="97">
        <f>SUMIF('NHẬP HÀNG'!D:D,A600,'NHẬP HÀNG'!M:M)</f>
        <v>0</v>
      </c>
      <c r="J600" s="97">
        <f>SUMIF('NHẬP HÀNG'!D:D,A600,'NHẬP HÀNG'!N:N)</f>
        <v>0</v>
      </c>
      <c r="K600" s="97">
        <f>SUMIF('NHẬP HÀNG'!D:D,A600,'NHẬP HÀNG'!L:L)</f>
        <v>0</v>
      </c>
      <c r="L600" s="97">
        <f>SUMIF('XUẤT HÀNG'!D:D,A600,'XUẤT HÀNG'!G:G)</f>
        <v>0</v>
      </c>
      <c r="M600" s="97">
        <f>SUMIF('XUẤT HÀNG'!D:D,A600,'XUẤT HÀNG'!H:H)</f>
        <v>0</v>
      </c>
      <c r="N600" s="94">
        <f t="shared" si="91"/>
        <v>0</v>
      </c>
      <c r="O600" s="106"/>
      <c r="P600" s="107"/>
      <c r="Q600" s="109">
        <f t="shared" si="92"/>
        <v>0</v>
      </c>
      <c r="R600" s="48"/>
      <c r="S600" s="86" t="str">
        <f t="shared" si="93"/>
        <v>NOT OK</v>
      </c>
    </row>
    <row r="601" spans="1:19" s="85" customFormat="1" ht="33.75" customHeight="1" hidden="1">
      <c r="A601" s="25" t="s">
        <v>4037</v>
      </c>
      <c r="B601" s="98" t="str">
        <f>IF($A601="","",VLOOKUP($A601,'MÃ HH'!$A$1:$C$2082,2,0))</f>
        <v>TÁO XANH LEFORE 100 - 18KG</v>
      </c>
      <c r="C601" s="98" t="e">
        <f>IF($A601="","",VLOOKUP($A601,'MÃ HH'!$A$1:$C$215,3,0))</f>
        <v>#N/A</v>
      </c>
      <c r="D601" s="94">
        <f>VLOOKUP(A601,'[1]TỔNG HỢP'!$A:$N,14,0)</f>
        <v>0</v>
      </c>
      <c r="E601" s="97">
        <f>SUMIF('NHẬP HÀNG'!$D:$D,A601,'NHẬP HÀNG'!$H:$H)</f>
        <v>0</v>
      </c>
      <c r="F601" s="97">
        <f>SUMIF('NHẬP HÀNG'!D:D,A601,'NHẬP HÀNG'!I:I)</f>
        <v>0</v>
      </c>
      <c r="G601" s="97">
        <f>SUMIF('NHẬP HÀNG'!D:D,A601,'NHẬP HÀNG'!J:J)</f>
        <v>0</v>
      </c>
      <c r="H601" s="97">
        <f>SUMIF('NHẬP HÀNG'!D:D,A601,'NHẬP HÀNG'!K:K)</f>
        <v>0</v>
      </c>
      <c r="I601" s="97">
        <f>SUMIF('NHẬP HÀNG'!D:D,A601,'NHẬP HÀNG'!M:M)</f>
        <v>0</v>
      </c>
      <c r="J601" s="97">
        <f>SUMIF('NHẬP HÀNG'!D:D,A601,'NHẬP HÀNG'!N:N)</f>
        <v>0</v>
      </c>
      <c r="K601" s="97">
        <f>SUMIF('NHẬP HÀNG'!D:D,A601,'NHẬP HÀNG'!L:L)</f>
        <v>0</v>
      </c>
      <c r="L601" s="97">
        <f>SUMIF('XUẤT HÀNG'!D:D,A601,'XUẤT HÀNG'!G:G)</f>
        <v>0</v>
      </c>
      <c r="M601" s="97">
        <f>SUMIF('XUẤT HÀNG'!D:D,A601,'XUẤT HÀNG'!H:H)</f>
        <v>0</v>
      </c>
      <c r="N601" s="94">
        <f t="shared" si="91"/>
        <v>0</v>
      </c>
      <c r="O601" s="106"/>
      <c r="P601" s="107"/>
      <c r="Q601" s="109">
        <f t="shared" si="92"/>
        <v>0</v>
      </c>
      <c r="R601" s="45"/>
      <c r="S601" s="86" t="str">
        <f t="shared" si="93"/>
        <v>NOT OK</v>
      </c>
    </row>
    <row r="602" spans="1:24" s="85" customFormat="1" ht="33.75" customHeight="1" hidden="1">
      <c r="A602" s="39" t="s">
        <v>4347</v>
      </c>
      <c r="B602" s="98" t="str">
        <f>IF($A602="","",VLOOKUP($A602,'MÃ HH'!$A$1:$C$2082,2,0))</f>
        <v>TÁO 5 GÓC LEFORE 44 -10KG</v>
      </c>
      <c r="C602" s="98" t="e">
        <f>IF($A602="","",VLOOKUP($A602,'MÃ HH'!$A$1:$C$215,3,0))</f>
        <v>#N/A</v>
      </c>
      <c r="D602" s="94">
        <f>VLOOKUP(A602,'[1]TỔNG HỢP'!$A:$N,14,0)</f>
        <v>-1</v>
      </c>
      <c r="E602" s="97">
        <f>SUMIF('NHẬP HÀNG'!$D:$D,A602,'NHẬP HÀNG'!$H:$H)</f>
        <v>0</v>
      </c>
      <c r="F602" s="97">
        <f>SUMIF('NHẬP HÀNG'!D:D,A602,'NHẬP HÀNG'!I:I)</f>
        <v>0</v>
      </c>
      <c r="G602" s="97">
        <f>SUMIF('NHẬP HÀNG'!D:D,A602,'NHẬP HÀNG'!J:J)</f>
        <v>0</v>
      </c>
      <c r="H602" s="97">
        <f>SUMIF('NHẬP HÀNG'!D:D,A602,'NHẬP HÀNG'!K:K)</f>
        <v>0</v>
      </c>
      <c r="I602" s="97">
        <f>SUMIF('NHẬP HÀNG'!D:D,A602,'NHẬP HÀNG'!M:M)</f>
        <v>0</v>
      </c>
      <c r="J602" s="97">
        <f>SUMIF('NHẬP HÀNG'!D:D,A602,'NHẬP HÀNG'!N:N)</f>
        <v>0</v>
      </c>
      <c r="K602" s="97">
        <f>SUMIF('NHẬP HÀNG'!D:D,A602,'NHẬP HÀNG'!L:L)</f>
        <v>0</v>
      </c>
      <c r="L602" s="97">
        <f>SUMIF('XUẤT HÀNG'!D:D,A602,'XUẤT HÀNG'!G:G)</f>
        <v>0</v>
      </c>
      <c r="M602" s="97">
        <f>SUMIF('XUẤT HÀNG'!D:D,A602,'XUẤT HÀNG'!H:H)</f>
        <v>0</v>
      </c>
      <c r="N602" s="94">
        <f t="shared" si="91"/>
        <v>-1</v>
      </c>
      <c r="O602" s="106"/>
      <c r="P602" s="107"/>
      <c r="Q602" s="110">
        <f t="shared" si="92"/>
        <v>-1</v>
      </c>
      <c r="R602" s="111" t="s">
        <v>4847</v>
      </c>
      <c r="S602" s="86" t="str">
        <f t="shared" si="93"/>
        <v>OK</v>
      </c>
      <c r="X602" s="85" t="s">
        <v>4809</v>
      </c>
    </row>
    <row r="603" spans="1:22" s="85" customFormat="1" ht="33.75" customHeight="1" hidden="1">
      <c r="A603" s="39" t="s">
        <v>4558</v>
      </c>
      <c r="B603" s="98" t="str">
        <f>IF($A603="","",VLOOKUP($A603,'MÃ HH'!$A$1:$C$2082,2,0))</f>
        <v>TÁO 5 GÓC LEFORE 40 -10KG</v>
      </c>
      <c r="C603" s="98" t="e">
        <f>IF($A603="","",VLOOKUP($A603,'MÃ HH'!$A$1:$C$215,3,0))</f>
        <v>#N/A</v>
      </c>
      <c r="D603" s="94">
        <f>VLOOKUP(A603,'[1]TỔNG HỢP'!$A:$N,14,0)</f>
        <v>-1</v>
      </c>
      <c r="E603" s="97">
        <f>SUMIF('NHẬP HÀNG'!$D:$D,A603,'NHẬP HÀNG'!$H:$H)</f>
        <v>0</v>
      </c>
      <c r="F603" s="97">
        <f>SUMIF('NHẬP HÀNG'!D:D,A603,'NHẬP HÀNG'!I:I)</f>
        <v>0</v>
      </c>
      <c r="G603" s="97">
        <f>SUMIF('NHẬP HÀNG'!D:D,A603,'NHẬP HÀNG'!J:J)</f>
        <v>0</v>
      </c>
      <c r="H603" s="97">
        <f>SUMIF('NHẬP HÀNG'!D:D,A603,'NHẬP HÀNG'!K:K)</f>
        <v>0</v>
      </c>
      <c r="I603" s="97">
        <f>SUMIF('NHẬP HÀNG'!D:D,A603,'NHẬP HÀNG'!M:M)</f>
        <v>0</v>
      </c>
      <c r="J603" s="97">
        <f>SUMIF('NHẬP HÀNG'!D:D,A603,'NHẬP HÀNG'!N:N)</f>
        <v>0</v>
      </c>
      <c r="K603" s="97">
        <f>SUMIF('NHẬP HÀNG'!D:D,A603,'NHẬP HÀNG'!L:L)</f>
        <v>0</v>
      </c>
      <c r="L603" s="97">
        <f>SUMIF('XUẤT HÀNG'!D:D,A603,'XUẤT HÀNG'!G:G)</f>
        <v>0</v>
      </c>
      <c r="M603" s="97">
        <f>SUMIF('XUẤT HÀNG'!D:D,A603,'XUẤT HÀNG'!H:H)</f>
        <v>0</v>
      </c>
      <c r="N603" s="94">
        <f t="shared" si="91"/>
        <v>-1</v>
      </c>
      <c r="O603" s="106"/>
      <c r="P603" s="107"/>
      <c r="Q603" s="110">
        <f t="shared" si="92"/>
        <v>-1</v>
      </c>
      <c r="R603" s="111" t="s">
        <v>4848</v>
      </c>
      <c r="S603" s="86" t="str">
        <f t="shared" si="93"/>
        <v>OK</v>
      </c>
      <c r="V603" s="85" t="s">
        <v>4849</v>
      </c>
    </row>
    <row r="604" spans="1:19" s="85" customFormat="1" ht="33.75" customHeight="1" hidden="1">
      <c r="A604" s="39" t="s">
        <v>4584</v>
      </c>
      <c r="B604" s="98" t="str">
        <f>IF($A604="","",VLOOKUP($A604,'MÃ HH'!$A$1:$C$2082,2,0))</f>
        <v>TÁO 5 GÓC LEFORE 113 -20KG</v>
      </c>
      <c r="C604" s="98" t="e">
        <f>IF($A604="","",VLOOKUP($A604,'MÃ HH'!$A$1:$C$215,3,0))</f>
        <v>#N/A</v>
      </c>
      <c r="D604" s="94">
        <f>VLOOKUP(A604,'[1]TỔNG HỢP'!$A:$N,14,0)</f>
        <v>1</v>
      </c>
      <c r="E604" s="97">
        <f>SUMIF('NHẬP HÀNG'!$D:$D,A604,'NHẬP HÀNG'!$H:$H)</f>
        <v>0</v>
      </c>
      <c r="F604" s="97">
        <f>SUMIF('NHẬP HÀNG'!D:D,A604,'NHẬP HÀNG'!I:I)</f>
        <v>0</v>
      </c>
      <c r="G604" s="97">
        <f>SUMIF('NHẬP HÀNG'!D:D,A604,'NHẬP HÀNG'!J:J)</f>
        <v>0</v>
      </c>
      <c r="H604" s="97">
        <f>SUMIF('NHẬP HÀNG'!D:D,A604,'NHẬP HÀNG'!K:K)</f>
        <v>0</v>
      </c>
      <c r="I604" s="97">
        <f>SUMIF('NHẬP HÀNG'!D:D,A604,'NHẬP HÀNG'!M:M)</f>
        <v>0</v>
      </c>
      <c r="J604" s="97">
        <f>SUMIF('NHẬP HÀNG'!D:D,A604,'NHẬP HÀNG'!N:N)</f>
        <v>0</v>
      </c>
      <c r="K604" s="97">
        <f>SUMIF('NHẬP HÀNG'!D:D,A604,'NHẬP HÀNG'!L:L)</f>
        <v>0</v>
      </c>
      <c r="L604" s="97">
        <f>SUMIF('XUẤT HÀNG'!D:D,A604,'XUẤT HÀNG'!G:G)</f>
        <v>0</v>
      </c>
      <c r="M604" s="97">
        <f>SUMIF('XUẤT HÀNG'!D:D,A604,'XUẤT HÀNG'!H:H)</f>
        <v>0</v>
      </c>
      <c r="N604" s="94">
        <f t="shared" si="91"/>
        <v>1</v>
      </c>
      <c r="O604" s="106"/>
      <c r="P604" s="107"/>
      <c r="Q604" s="110">
        <f t="shared" si="92"/>
        <v>1</v>
      </c>
      <c r="R604" s="111" t="s">
        <v>4850</v>
      </c>
      <c r="S604" s="86" t="str">
        <f t="shared" si="93"/>
        <v>OK</v>
      </c>
    </row>
    <row r="605" spans="1:19" s="85" customFormat="1" ht="33.75" customHeight="1" hidden="1">
      <c r="A605" s="25" t="s">
        <v>3627</v>
      </c>
      <c r="B605" s="98" t="str">
        <f>IF($A605="","",VLOOKUP($A605,'MÃ HH'!$A$1:$C$1876,2,0))</f>
        <v>TÁO XANH NZ FRESHCO 100 -18KG</v>
      </c>
      <c r="C605" s="98" t="str">
        <f>IF($A605="","",VLOOKUP($A605,'MÃ HH'!$A$1:$C$215,3,0))</f>
        <v>Thùng</v>
      </c>
      <c r="D605" s="94">
        <f>VLOOKUP(A605,'[1]TỔNG HỢP'!$A:$N,14,0)</f>
        <v>0</v>
      </c>
      <c r="E605" s="97">
        <f>SUMIF('NHẬP HÀNG'!$D:$D,A605,'NHẬP HÀNG'!$H:$H)</f>
        <v>0</v>
      </c>
      <c r="F605" s="97">
        <f>SUMIF('NHẬP HÀNG'!D:D,A605,'NHẬP HÀNG'!I:I)</f>
        <v>0</v>
      </c>
      <c r="G605" s="97">
        <f>SUMIF('NHẬP HÀNG'!D:D,A605,'NHẬP HÀNG'!J:J)</f>
        <v>0</v>
      </c>
      <c r="H605" s="97">
        <f>SUMIF('NHẬP HÀNG'!D:D,A605,'NHẬP HÀNG'!K:K)</f>
        <v>0</v>
      </c>
      <c r="I605" s="97">
        <f>SUMIF('NHẬP HÀNG'!D:D,A605,'NHẬP HÀNG'!M:M)</f>
        <v>0</v>
      </c>
      <c r="J605" s="97">
        <f>SUMIF('NHẬP HÀNG'!D:D,A605,'NHẬP HÀNG'!N:N)</f>
        <v>0</v>
      </c>
      <c r="K605" s="97">
        <f>SUMIF('NHẬP HÀNG'!D:D,A605,'NHẬP HÀNG'!L:L)</f>
        <v>0</v>
      </c>
      <c r="L605" s="97">
        <f>SUMIF('XUẤT HÀNG'!D:D,A605,'XUẤT HÀNG'!G:G)</f>
        <v>0</v>
      </c>
      <c r="M605" s="97">
        <f>SUMIF('XUẤT HÀNG'!D:D,A605,'XUẤT HÀNG'!H:H)</f>
        <v>0</v>
      </c>
      <c r="N605" s="94">
        <f t="shared" si="91"/>
        <v>0</v>
      </c>
      <c r="O605" s="106"/>
      <c r="P605" s="107"/>
      <c r="Q605" s="109">
        <f t="shared" si="92"/>
        <v>0</v>
      </c>
      <c r="R605" s="48"/>
      <c r="S605" s="86" t="str">
        <f t="shared" si="93"/>
        <v>NOT OK</v>
      </c>
    </row>
    <row r="606" spans="1:19" s="85" customFormat="1" ht="33.75" customHeight="1" hidden="1">
      <c r="A606" s="25" t="s">
        <v>4193</v>
      </c>
      <c r="B606" s="98" t="str">
        <f>IF($A606="","",VLOOKUP($A606,'MÃ HH'!$A$1:$C$1876,2,0))</f>
        <v>TÁO XANH MỸ CON ONG 100 -18KG</v>
      </c>
      <c r="C606" s="98" t="e">
        <f>IF($A606="","",VLOOKUP($A606,'MÃ HH'!$A$1:$C$215,3,0))</f>
        <v>#N/A</v>
      </c>
      <c r="D606" s="94">
        <f>VLOOKUP(A606,'[1]TỔNG HỢP'!$A:$N,14,0)</f>
        <v>0</v>
      </c>
      <c r="E606" s="97">
        <f>SUMIF('NHẬP HÀNG'!$D:$D,A606,'NHẬP HÀNG'!$H:$H)</f>
        <v>0</v>
      </c>
      <c r="F606" s="97">
        <f>SUMIF('NHẬP HÀNG'!D:D,A606,'NHẬP HÀNG'!I:I)</f>
        <v>0</v>
      </c>
      <c r="G606" s="97">
        <f>SUMIF('NHẬP HÀNG'!D:D,A606,'NHẬP HÀNG'!J:J)</f>
        <v>0</v>
      </c>
      <c r="H606" s="97">
        <f>SUMIF('NHẬP HÀNG'!D:D,A606,'NHẬP HÀNG'!K:K)</f>
        <v>0</v>
      </c>
      <c r="I606" s="97">
        <f>SUMIF('NHẬP HÀNG'!D:D,A606,'NHẬP HÀNG'!M:M)</f>
        <v>0</v>
      </c>
      <c r="J606" s="97">
        <f>SUMIF('NHẬP HÀNG'!D:D,A606,'NHẬP HÀNG'!N:N)</f>
        <v>0</v>
      </c>
      <c r="K606" s="97">
        <f>SUMIF('NHẬP HÀNG'!D:D,A606,'NHẬP HÀNG'!L:L)</f>
        <v>0</v>
      </c>
      <c r="L606" s="97">
        <f>SUMIF('XUẤT HÀNG'!D:D,A606,'XUẤT HÀNG'!G:G)</f>
        <v>0</v>
      </c>
      <c r="M606" s="97">
        <f>SUMIF('XUẤT HÀNG'!D:D,A606,'XUẤT HÀNG'!H:H)</f>
        <v>0</v>
      </c>
      <c r="N606" s="94">
        <f t="shared" si="91"/>
        <v>0</v>
      </c>
      <c r="O606" s="106"/>
      <c r="P606" s="107"/>
      <c r="Q606" s="109">
        <f t="shared" si="92"/>
        <v>0</v>
      </c>
      <c r="R606" s="48"/>
      <c r="S606" s="86" t="str">
        <f t="shared" si="93"/>
        <v>NOT OK</v>
      </c>
    </row>
    <row r="607" spans="1:19" s="85" customFormat="1" ht="33.75" customHeight="1" hidden="1">
      <c r="A607" s="25" t="s">
        <v>4468</v>
      </c>
      <c r="B607" s="98" t="str">
        <f>IF($A607="","",VLOOKUP($A607,'MÃ HH'!$A$1:$C$1876,2,0))</f>
        <v>TÁO 5 GÓC CON ONG 40 -10KG</v>
      </c>
      <c r="C607" s="98"/>
      <c r="D607" s="94">
        <f>VLOOKUP(A607,'[1]TỔNG HỢP'!$A:$N,14,0)</f>
        <v>0</v>
      </c>
      <c r="E607" s="97">
        <f>SUMIF('NHẬP HÀNG'!$D:$D,A607,'NHẬP HÀNG'!$H:$H)</f>
        <v>0</v>
      </c>
      <c r="F607" s="97">
        <f>SUMIF('NHẬP HÀNG'!D:D,A607,'NHẬP HÀNG'!I:I)</f>
        <v>0</v>
      </c>
      <c r="G607" s="97">
        <f>SUMIF('NHẬP HÀNG'!D:D,A607,'NHẬP HÀNG'!J:J)</f>
        <v>0</v>
      </c>
      <c r="H607" s="97">
        <f>SUMIF('NHẬP HÀNG'!D:D,A607,'NHẬP HÀNG'!K:K)</f>
        <v>0</v>
      </c>
      <c r="I607" s="97">
        <f>SUMIF('NHẬP HÀNG'!D:D,A607,'NHẬP HÀNG'!M:M)</f>
        <v>0</v>
      </c>
      <c r="J607" s="97">
        <f>SUMIF('NHẬP HÀNG'!D:D,A607,'NHẬP HÀNG'!N:N)</f>
        <v>0</v>
      </c>
      <c r="K607" s="97">
        <f>SUMIF('NHẬP HÀNG'!D:D,A607,'NHẬP HÀNG'!L:L)</f>
        <v>0</v>
      </c>
      <c r="L607" s="97">
        <f>SUMIF('XUẤT HÀNG'!D:D,A607,'XUẤT HÀNG'!G:G)</f>
        <v>0</v>
      </c>
      <c r="M607" s="97">
        <f>SUMIF('XUẤT HÀNG'!D:D,A607,'XUẤT HÀNG'!H:H)</f>
        <v>0</v>
      </c>
      <c r="N607" s="94">
        <f t="shared" si="91"/>
        <v>0</v>
      </c>
      <c r="O607" s="106"/>
      <c r="P607" s="107"/>
      <c r="Q607" s="109">
        <f t="shared" si="92"/>
        <v>0</v>
      </c>
      <c r="R607" s="48"/>
      <c r="S607" s="86" t="str">
        <f t="shared" si="93"/>
        <v>NOT OK</v>
      </c>
    </row>
    <row r="608" spans="1:19" s="85" customFormat="1" ht="33.75" customHeight="1" hidden="1">
      <c r="A608" s="25" t="s">
        <v>4462</v>
      </c>
      <c r="B608" s="98" t="str">
        <f>IF($A608="","",VLOOKUP($A608,'MÃ HH'!$A$1:$C$1876,2,0))</f>
        <v>TÁO 5 GÓC CON ONG 113 -20KG</v>
      </c>
      <c r="C608" s="98"/>
      <c r="D608" s="94">
        <f>VLOOKUP(A608,'[1]TỔNG HỢP'!$A:$N,14,0)</f>
        <v>12</v>
      </c>
      <c r="E608" s="97">
        <f>SUMIF('NHẬP HÀNG'!$D:$D,A608,'NHẬP HÀNG'!$H:$H)</f>
        <v>0</v>
      </c>
      <c r="F608" s="97">
        <f>SUMIF('NHẬP HÀNG'!D:D,A608,'NHẬP HÀNG'!I:I)</f>
        <v>0</v>
      </c>
      <c r="G608" s="97">
        <f>SUMIF('NHẬP HÀNG'!D:D,A608,'NHẬP HÀNG'!J:J)</f>
        <v>0</v>
      </c>
      <c r="H608" s="97">
        <f>SUMIF('NHẬP HÀNG'!D:D,A608,'NHẬP HÀNG'!K:K)</f>
        <v>0</v>
      </c>
      <c r="I608" s="97">
        <f>SUMIF('NHẬP HÀNG'!D:D,A608,'NHẬP HÀNG'!M:M)</f>
        <v>0</v>
      </c>
      <c r="J608" s="97">
        <f>SUMIF('NHẬP HÀNG'!D:D,A608,'NHẬP HÀNG'!N:N)</f>
        <v>0</v>
      </c>
      <c r="K608" s="97">
        <f>SUMIF('NHẬP HÀNG'!D:D,A608,'NHẬP HÀNG'!L:L)</f>
        <v>0</v>
      </c>
      <c r="L608" s="97">
        <f>SUMIF('XUẤT HÀNG'!D:D,A608,'XUẤT HÀNG'!G:G)</f>
        <v>0</v>
      </c>
      <c r="M608" s="97">
        <f>SUMIF('XUẤT HÀNG'!D:D,A608,'XUẤT HÀNG'!H:H)</f>
        <v>0</v>
      </c>
      <c r="N608" s="94">
        <f t="shared" si="91"/>
        <v>12</v>
      </c>
      <c r="O608" s="106">
        <v>13</v>
      </c>
      <c r="P608" s="107"/>
      <c r="Q608" s="110">
        <f t="shared" si="92"/>
        <v>-1</v>
      </c>
      <c r="R608" s="111" t="s">
        <v>4851</v>
      </c>
      <c r="S608" s="86" t="str">
        <f t="shared" si="93"/>
        <v>OK</v>
      </c>
    </row>
    <row r="609" spans="1:19" s="85" customFormat="1" ht="33.75" customHeight="1" hidden="1">
      <c r="A609" s="25" t="s">
        <v>4470</v>
      </c>
      <c r="B609" s="98" t="str">
        <f>IF($A609="","",VLOOKUP($A609,'MÃ HH'!$A$1:$C$1876,2,0))</f>
        <v>TÁO 5 GÓC CON ONG 36 -10KG</v>
      </c>
      <c r="C609" s="98"/>
      <c r="D609" s="94">
        <f>VLOOKUP(A609,'[1]TỔNG HỢP'!$A:$N,14,0)</f>
        <v>0</v>
      </c>
      <c r="E609" s="97">
        <f>SUMIF('NHẬP HÀNG'!$D:$D,A609,'NHẬP HÀNG'!$H:$H)</f>
        <v>0</v>
      </c>
      <c r="F609" s="97">
        <f>SUMIF('NHẬP HÀNG'!D:D,A609,'NHẬP HÀNG'!I:I)</f>
        <v>0</v>
      </c>
      <c r="G609" s="97">
        <f>SUMIF('NHẬP HÀNG'!D:D,A609,'NHẬP HÀNG'!J:J)</f>
        <v>0</v>
      </c>
      <c r="H609" s="97">
        <f>SUMIF('NHẬP HÀNG'!D:D,A609,'NHẬP HÀNG'!K:K)</f>
        <v>0</v>
      </c>
      <c r="I609" s="97">
        <f>SUMIF('NHẬP HÀNG'!D:D,A609,'NHẬP HÀNG'!M:M)</f>
        <v>0</v>
      </c>
      <c r="J609" s="97">
        <f>SUMIF('NHẬP HÀNG'!D:D,A609,'NHẬP HÀNG'!N:N)</f>
        <v>0</v>
      </c>
      <c r="K609" s="97">
        <f>SUMIF('NHẬP HÀNG'!D:D,A609,'NHẬP HÀNG'!L:L)</f>
        <v>0</v>
      </c>
      <c r="L609" s="97">
        <f>SUMIF('XUẤT HÀNG'!D:D,A609,'XUẤT HÀNG'!G:G)</f>
        <v>0</v>
      </c>
      <c r="M609" s="97">
        <f>SUMIF('XUẤT HÀNG'!D:D,A609,'XUẤT HÀNG'!H:H)</f>
        <v>0</v>
      </c>
      <c r="N609" s="94">
        <f t="shared" si="91"/>
        <v>0</v>
      </c>
      <c r="O609" s="106"/>
      <c r="P609" s="107"/>
      <c r="Q609" s="109">
        <f t="shared" si="92"/>
        <v>0</v>
      </c>
      <c r="R609" s="48"/>
      <c r="S609" s="86" t="str">
        <f t="shared" si="93"/>
        <v>NOT OK</v>
      </c>
    </row>
    <row r="610" spans="1:19" s="85" customFormat="1" ht="33.75" customHeight="1" hidden="1">
      <c r="A610" s="25" t="s">
        <v>4323</v>
      </c>
      <c r="B610" s="98" t="str">
        <f>IF($A610="","",VLOOKUP($A610,'MÃ HH'!$A$1:$C$1876,2,0))</f>
        <v>TÁO 5 GÓC CON ONG 44 -10KG</v>
      </c>
      <c r="C610" s="98" t="e">
        <f>IF($A610="","",VLOOKUP($A610,'MÃ HH'!$A$1:$C$215,3,0))</f>
        <v>#N/A</v>
      </c>
      <c r="D610" s="94">
        <f>VLOOKUP(A610,'[1]TỔNG HỢP'!$A:$N,14,0)</f>
        <v>0</v>
      </c>
      <c r="E610" s="97">
        <f>SUMIF('NHẬP HÀNG'!$D:$D,A610,'NHẬP HÀNG'!$H:$H)</f>
        <v>0</v>
      </c>
      <c r="F610" s="97">
        <f>SUMIF('NHẬP HÀNG'!D:D,A610,'NHẬP HÀNG'!I:I)</f>
        <v>0</v>
      </c>
      <c r="G610" s="97">
        <f>SUMIF('NHẬP HÀNG'!D:D,A610,'NHẬP HÀNG'!J:J)</f>
        <v>0</v>
      </c>
      <c r="H610" s="97">
        <f>SUMIF('NHẬP HÀNG'!D:D,A610,'NHẬP HÀNG'!K:K)</f>
        <v>0</v>
      </c>
      <c r="I610" s="97">
        <f>SUMIF('NHẬP HÀNG'!D:D,A610,'NHẬP HÀNG'!M:M)</f>
        <v>0</v>
      </c>
      <c r="J610" s="97">
        <f>SUMIF('NHẬP HÀNG'!D:D,A610,'NHẬP HÀNG'!N:N)</f>
        <v>0</v>
      </c>
      <c r="K610" s="97">
        <f>SUMIF('NHẬP HÀNG'!D:D,A610,'NHẬP HÀNG'!L:L)</f>
        <v>0</v>
      </c>
      <c r="L610" s="97">
        <f>SUMIF('XUẤT HÀNG'!D:D,A610,'XUẤT HÀNG'!G:G)</f>
        <v>0</v>
      </c>
      <c r="M610" s="97">
        <f>SUMIF('XUẤT HÀNG'!D:D,A610,'XUẤT HÀNG'!H:H)</f>
        <v>0</v>
      </c>
      <c r="N610" s="94">
        <f t="shared" si="91"/>
        <v>0</v>
      </c>
      <c r="O610" s="106"/>
      <c r="P610" s="107"/>
      <c r="Q610" s="129">
        <f t="shared" si="92"/>
        <v>0</v>
      </c>
      <c r="R610" s="136" t="s">
        <v>4852</v>
      </c>
      <c r="S610" s="86" t="str">
        <f t="shared" si="93"/>
        <v>NOT OK</v>
      </c>
    </row>
    <row r="611" spans="1:19" s="85" customFormat="1" ht="33.75" customHeight="1" hidden="1">
      <c r="A611" s="25" t="s">
        <v>4722</v>
      </c>
      <c r="B611" s="98" t="str">
        <f>IF($A611="","",VLOOKUP($A611,'MÃ HH'!$A$1:$C$1876,2,0))</f>
        <v>TÁO 5 GÓC TIGER 100 - 18KG</v>
      </c>
      <c r="C611" s="98" t="e">
        <f>IF($A611="","",VLOOKUP($A611,'MÃ HH'!$A$1:$C$215,3,0))</f>
        <v>#N/A</v>
      </c>
      <c r="D611" s="94">
        <v>0</v>
      </c>
      <c r="E611" s="97">
        <f>SUMIF('NHẬP HÀNG'!$D:$D,A611,'NHẬP HÀNG'!$H:$H)</f>
        <v>15</v>
      </c>
      <c r="F611" s="97">
        <f>SUMIF('NHẬP HÀNG'!D:D,A611,'NHẬP HÀNG'!I:I)</f>
        <v>0</v>
      </c>
      <c r="G611" s="97">
        <f>SUMIF('NHẬP HÀNG'!D:D,A611,'NHẬP HÀNG'!J:J)</f>
        <v>0</v>
      </c>
      <c r="H611" s="97">
        <f>SUMIF('NHẬP HÀNG'!D:D,A611,'NHẬP HÀNG'!K:K)</f>
        <v>0</v>
      </c>
      <c r="I611" s="97">
        <f>SUMIF('NHẬP HÀNG'!D:D,A611,'NHẬP HÀNG'!M:M)</f>
        <v>0</v>
      </c>
      <c r="J611" s="97">
        <f>SUMIF('NHẬP HÀNG'!D:D,A611,'NHẬP HÀNG'!N:N)</f>
        <v>0</v>
      </c>
      <c r="K611" s="97">
        <f>SUMIF('NHẬP HÀNG'!D:D,A611,'NHẬP HÀNG'!L:L)</f>
        <v>0</v>
      </c>
      <c r="L611" s="97">
        <f>SUMIF('XUẤT HÀNG'!D:D,A611,'XUẤT HÀNG'!G:G)</f>
        <v>10</v>
      </c>
      <c r="M611" s="97">
        <f>SUMIF('XUẤT HÀNG'!D:D,A611,'XUẤT HÀNG'!H:H)</f>
        <v>0</v>
      </c>
      <c r="N611" s="94">
        <f t="shared" si="91"/>
        <v>5</v>
      </c>
      <c r="O611" s="106">
        <v>5</v>
      </c>
      <c r="P611" s="107"/>
      <c r="Q611" s="129">
        <f t="shared" si="92"/>
        <v>0</v>
      </c>
      <c r="R611" s="136" t="s">
        <v>4852</v>
      </c>
      <c r="S611" s="86" t="str">
        <f t="shared" si="93"/>
        <v>OK</v>
      </c>
    </row>
    <row r="612" spans="1:19" s="85" customFormat="1" ht="33.75" customHeight="1" hidden="1">
      <c r="A612" s="25" t="s">
        <v>4556</v>
      </c>
      <c r="B612" s="98" t="str">
        <f>IF($A612="","",VLOOKUP($A612,'MÃ HH'!$A$1:$C$1876,2,0))</f>
        <v>TÁO GÓC DOVEX 100 -20KG</v>
      </c>
      <c r="C612" s="98" t="e">
        <f>IF($A612="","",VLOOKUP($A612,'MÃ HH'!$A$1:$C$215,3,0))</f>
        <v>#N/A</v>
      </c>
      <c r="D612" s="94">
        <f>VLOOKUP(A612,'[1]TỔNG HỢP'!$A:$N,14,0)</f>
        <v>0</v>
      </c>
      <c r="E612" s="97">
        <f>SUMIF('NHẬP HÀNG'!$D:$D,A612,'NHẬP HÀNG'!$H:$H)</f>
        <v>0</v>
      </c>
      <c r="F612" s="97">
        <f>SUMIF('NHẬP HÀNG'!D:D,A612,'NHẬP HÀNG'!I:I)</f>
        <v>0</v>
      </c>
      <c r="G612" s="97">
        <f>SUMIF('NHẬP HÀNG'!D:D,A612,'NHẬP HÀNG'!J:J)</f>
        <v>0</v>
      </c>
      <c r="H612" s="97">
        <f>SUMIF('NHẬP HÀNG'!D:D,A612,'NHẬP HÀNG'!K:K)</f>
        <v>0</v>
      </c>
      <c r="I612" s="97">
        <f>SUMIF('NHẬP HÀNG'!D:D,A612,'NHẬP HÀNG'!M:M)</f>
        <v>0</v>
      </c>
      <c r="J612" s="97">
        <f>SUMIF('NHẬP HÀNG'!D:D,A612,'NHẬP HÀNG'!N:N)</f>
        <v>0</v>
      </c>
      <c r="K612" s="97">
        <f>SUMIF('NHẬP HÀNG'!D:D,A612,'NHẬP HÀNG'!L:L)</f>
        <v>0</v>
      </c>
      <c r="L612" s="97">
        <f>SUMIF('XUẤT HÀNG'!D:D,A612,'XUẤT HÀNG'!G:G)</f>
        <v>0</v>
      </c>
      <c r="M612" s="97">
        <f>SUMIF('XUẤT HÀNG'!D:D,A612,'XUẤT HÀNG'!H:H)</f>
        <v>0</v>
      </c>
      <c r="N612" s="94">
        <f t="shared" si="91"/>
        <v>0</v>
      </c>
      <c r="O612" s="106">
        <v>1</v>
      </c>
      <c r="P612" s="107"/>
      <c r="Q612" s="110">
        <f t="shared" si="92"/>
        <v>-1</v>
      </c>
      <c r="R612" s="111" t="s">
        <v>4853</v>
      </c>
      <c r="S612" s="86" t="str">
        <f t="shared" si="93"/>
        <v>OK</v>
      </c>
    </row>
    <row r="613" spans="1:19" s="85" customFormat="1" ht="33.75" customHeight="1" hidden="1">
      <c r="A613" s="25" t="s">
        <v>4015</v>
      </c>
      <c r="B613" s="98" t="str">
        <f>IF($A613="","",VLOOKUP($A613,'MÃ HH'!$A$1:$C$1876,2,0))</f>
        <v>TÁO XANH GẤU</v>
      </c>
      <c r="C613" s="98" t="e">
        <f>IF($A613="","",VLOOKUP($A613,'MÃ HH'!$A$1:$C$215,3,0))</f>
        <v>#N/A</v>
      </c>
      <c r="D613" s="94">
        <f>VLOOKUP(A613,'[1]TỔNG HỢP'!$A:$N,14,0)</f>
        <v>0</v>
      </c>
      <c r="E613" s="97">
        <f>SUMIF('NHẬP HÀNG'!$D:$D,A613,'NHẬP HÀNG'!$H:$H)</f>
        <v>0</v>
      </c>
      <c r="F613" s="97">
        <f>SUMIF('NHẬP HÀNG'!D:D,A613,'NHẬP HÀNG'!I:I)</f>
        <v>0</v>
      </c>
      <c r="G613" s="97">
        <f>SUMIF('NHẬP HÀNG'!D:D,A613,'NHẬP HÀNG'!J:J)</f>
        <v>0</v>
      </c>
      <c r="H613" s="97">
        <f>SUMIF('NHẬP HÀNG'!D:D,A613,'NHẬP HÀNG'!K:K)</f>
        <v>0</v>
      </c>
      <c r="I613" s="97">
        <f>SUMIF('NHẬP HÀNG'!D:D,A613,'NHẬP HÀNG'!M:M)</f>
        <v>0</v>
      </c>
      <c r="J613" s="97">
        <f>SUMIF('NHẬP HÀNG'!D:D,A613,'NHẬP HÀNG'!N:N)</f>
        <v>0</v>
      </c>
      <c r="K613" s="97">
        <f>SUMIF('NHẬP HÀNG'!D:D,A613,'NHẬP HÀNG'!L:L)</f>
        <v>0</v>
      </c>
      <c r="L613" s="97">
        <f>SUMIF('XUẤT HÀNG'!D:D,A613,'XUẤT HÀNG'!G:G)</f>
        <v>0</v>
      </c>
      <c r="M613" s="97">
        <f>SUMIF('XUẤT HÀNG'!D:D,A613,'XUẤT HÀNG'!H:H)</f>
        <v>0</v>
      </c>
      <c r="N613" s="94">
        <f t="shared" si="91"/>
        <v>0</v>
      </c>
      <c r="O613" s="106"/>
      <c r="P613" s="107"/>
      <c r="Q613" s="109">
        <f t="shared" si="92"/>
        <v>0</v>
      </c>
      <c r="R613" s="48"/>
      <c r="S613" s="86" t="str">
        <f t="shared" si="93"/>
        <v>NOT OK</v>
      </c>
    </row>
    <row r="614" spans="1:19" s="85" customFormat="1" ht="33.75" customHeight="1" hidden="1">
      <c r="A614" s="25" t="s">
        <v>4392</v>
      </c>
      <c r="B614" s="98" t="str">
        <f>IF($A614="","",VLOOKUP($A614,'MÃ HH'!$A$1:$C$1876,2,0))</f>
        <v>TÁO XANH TOPRED 113 -18KG</v>
      </c>
      <c r="C614" s="98"/>
      <c r="D614" s="94">
        <f>VLOOKUP(A614,'[1]TỔNG HỢP'!$A:$N,14,0)</f>
        <v>0</v>
      </c>
      <c r="E614" s="97">
        <f>SUMIF('NHẬP HÀNG'!$D:$D,A614,'NHẬP HÀNG'!$H:$H)</f>
        <v>0</v>
      </c>
      <c r="F614" s="97">
        <f>SUMIF('NHẬP HÀNG'!D:D,A614,'NHẬP HÀNG'!I:I)</f>
        <v>0</v>
      </c>
      <c r="G614" s="97">
        <f>SUMIF('NHẬP HÀNG'!D:D,A614,'NHẬP HÀNG'!J:J)</f>
        <v>0</v>
      </c>
      <c r="H614" s="97">
        <f>SUMIF('NHẬP HÀNG'!D:D,A614,'NHẬP HÀNG'!K:K)</f>
        <v>0</v>
      </c>
      <c r="I614" s="97">
        <f>SUMIF('NHẬP HÀNG'!D:D,A614,'NHẬP HÀNG'!M:M)</f>
        <v>0</v>
      </c>
      <c r="J614" s="97">
        <f>SUMIF('NHẬP HÀNG'!D:D,A614,'NHẬP HÀNG'!N:N)</f>
        <v>0</v>
      </c>
      <c r="K614" s="97">
        <f>SUMIF('NHẬP HÀNG'!D:D,A614,'NHẬP HÀNG'!L:L)</f>
        <v>0</v>
      </c>
      <c r="L614" s="97">
        <f>SUMIF('XUẤT HÀNG'!D:D,A614,'XUẤT HÀNG'!G:G)</f>
        <v>0</v>
      </c>
      <c r="M614" s="97">
        <f>SUMIF('XUẤT HÀNG'!D:D,A614,'XUẤT HÀNG'!H:H)</f>
        <v>0</v>
      </c>
      <c r="N614" s="94">
        <f t="shared" si="91"/>
        <v>0</v>
      </c>
      <c r="O614" s="106"/>
      <c r="P614" s="107"/>
      <c r="Q614" s="109">
        <f t="shared" si="92"/>
        <v>0</v>
      </c>
      <c r="R614" s="48"/>
      <c r="S614" s="86" t="str">
        <f t="shared" si="93"/>
        <v>NOT OK</v>
      </c>
    </row>
    <row r="615" spans="1:19" s="85" customFormat="1" ht="33.75" customHeight="1" hidden="1">
      <c r="A615" s="25" t="s">
        <v>4534</v>
      </c>
      <c r="B615" s="98" t="str">
        <f>IF($A615="","",VLOOKUP($A615,'MÃ HH'!$A$1:$C$1876,2,0))</f>
        <v>TÁO 5 GÓC TOP RED 100 - 18KG</v>
      </c>
      <c r="C615" s="98"/>
      <c r="D615" s="94">
        <f>VLOOKUP(A615,'[1]TỔNG HỢP'!$A:$N,14,0)</f>
        <v>-2</v>
      </c>
      <c r="E615" s="97">
        <f>SUMIF('NHẬP HÀNG'!$D:$D,A615,'NHẬP HÀNG'!$H:$H)</f>
        <v>0</v>
      </c>
      <c r="F615" s="97">
        <f>SUMIF('NHẬP HÀNG'!D:D,A615,'NHẬP HÀNG'!I:I)</f>
        <v>0</v>
      </c>
      <c r="G615" s="97">
        <f>SUMIF('NHẬP HÀNG'!D:D,A615,'NHẬP HÀNG'!J:J)</f>
        <v>0</v>
      </c>
      <c r="H615" s="97">
        <f>SUMIF('NHẬP HÀNG'!D:D,A615,'NHẬP HÀNG'!K:K)</f>
        <v>0</v>
      </c>
      <c r="I615" s="97">
        <f>SUMIF('NHẬP HÀNG'!D:D,A615,'NHẬP HÀNG'!M:M)</f>
        <v>0</v>
      </c>
      <c r="J615" s="97">
        <f>SUMIF('NHẬP HÀNG'!D:D,A615,'NHẬP HÀNG'!N:N)</f>
        <v>0</v>
      </c>
      <c r="K615" s="97">
        <f>SUMIF('NHẬP HÀNG'!D:D,A615,'NHẬP HÀNG'!L:L)</f>
        <v>0</v>
      </c>
      <c r="L615" s="97">
        <f>SUMIF('XUẤT HÀNG'!D:D,A615,'XUẤT HÀNG'!G:G)</f>
        <v>0</v>
      </c>
      <c r="M615" s="97">
        <f>SUMIF('XUẤT HÀNG'!D:D,A615,'XUẤT HÀNG'!H:H)</f>
        <v>0</v>
      </c>
      <c r="N615" s="94">
        <f t="shared" si="97" ref="N615:N618">D615+E615+F615+G615+H615+I615++J615-L615-M615+K615</f>
        <v>-2</v>
      </c>
      <c r="O615" s="106"/>
      <c r="P615" s="107"/>
      <c r="Q615" s="110">
        <f t="shared" si="98" ref="Q615:Q618">+N615-O615-P615</f>
        <v>-2</v>
      </c>
      <c r="R615" s="205" t="s">
        <v>4854</v>
      </c>
      <c r="S615" s="86" t="str">
        <f t="shared" si="99" ref="S615:S618">IF(ABS(D615)+ABS(E615)+ABS(F615)+ABS(J615)+ABS(L615)+ABS(O615)+ABS(P615)+ABS(M615)+ABS(N615)+ABS(Q615)=0,"NOT OK","OK")</f>
        <v>OK</v>
      </c>
    </row>
    <row r="616" spans="1:19" s="85" customFormat="1" ht="33.75" customHeight="1" hidden="1">
      <c r="A616" s="25" t="s">
        <v>4694</v>
      </c>
      <c r="B616" s="98" t="str">
        <f>IF($A616="","",VLOOKUP($A616,'MÃ HH'!$A$1:$C$1876,2,0))</f>
        <v>TÁO 5 GÓC TOP RED 113 -18KG</v>
      </c>
      <c r="C616" s="98"/>
      <c r="D616" s="94">
        <f>VLOOKUP(A616,'[1]TỔNG HỢP'!$A:$N,14,0)</f>
        <v>43</v>
      </c>
      <c r="E616" s="97">
        <f>SUMIF('NHẬP HÀNG'!$D:$D,A616,'NHẬP HÀNG'!$H:$H)</f>
        <v>39</v>
      </c>
      <c r="F616" s="97">
        <f>SUMIF('NHẬP HÀNG'!D:D,A616,'NHẬP HÀNG'!I:I)</f>
        <v>0</v>
      </c>
      <c r="G616" s="97">
        <f>SUMIF('NHẬP HÀNG'!D:D,A616,'NHẬP HÀNG'!J:J)</f>
        <v>0</v>
      </c>
      <c r="H616" s="97">
        <f>SUMIF('NHẬP HÀNG'!D:D,A616,'NHẬP HÀNG'!K:K)</f>
        <v>0</v>
      </c>
      <c r="I616" s="97">
        <f>SUMIF('NHẬP HÀNG'!D:D,A616,'NHẬP HÀNG'!M:M)</f>
        <v>0</v>
      </c>
      <c r="J616" s="97">
        <f>SUMIF('NHẬP HÀNG'!D:D,A616,'NHẬP HÀNG'!N:N)</f>
        <v>0</v>
      </c>
      <c r="K616" s="97">
        <f>SUMIF('NHẬP HÀNG'!D:D,A616,'NHẬP HÀNG'!L:L)</f>
        <v>0</v>
      </c>
      <c r="L616" s="97">
        <f>SUMIF('XUẤT HÀNG'!D:D,A616,'XUẤT HÀNG'!G:G)</f>
        <v>79</v>
      </c>
      <c r="M616" s="97">
        <f>SUMIF('XUẤT HÀNG'!D:D,A616,'XUẤT HÀNG'!H:H)</f>
        <v>0</v>
      </c>
      <c r="N616" s="94">
        <f t="shared" si="100" ref="N616">D616+E616+F616+G616+H616+I616++J616-L616-M616+K616</f>
        <v>3</v>
      </c>
      <c r="O616" s="106"/>
      <c r="P616" s="107"/>
      <c r="Q616" s="110">
        <f t="shared" si="101" ref="Q616">+N616-O616-P616</f>
        <v>3</v>
      </c>
      <c r="R616" s="205"/>
      <c r="S616" s="86" t="str">
        <f t="shared" si="102" ref="S616">IF(ABS(D616)+ABS(E616)+ABS(F616)+ABS(J616)+ABS(L616)+ABS(O616)+ABS(P616)+ABS(M616)+ABS(N616)+ABS(Q616)=0,"NOT OK","OK")</f>
        <v>OK</v>
      </c>
    </row>
    <row r="617" spans="1:19" s="85" customFormat="1" ht="33.75" customHeight="1" hidden="1">
      <c r="A617" s="25" t="s">
        <v>4536</v>
      </c>
      <c r="B617" s="98" t="str">
        <f>IF($A617="","",VLOOKUP($A617,'MÃ HH'!$A$1:$C$1876,2,0))</f>
        <v>TÁO 5 GÓC STEMILT 88-18KG</v>
      </c>
      <c r="C617" s="98"/>
      <c r="D617" s="94">
        <f>VLOOKUP(A617,'[1]TỔNG HỢP'!$A:$N,14,0)</f>
        <v>0</v>
      </c>
      <c r="E617" s="97">
        <f>SUMIF('NHẬP HÀNG'!$D:$D,A617,'NHẬP HÀNG'!$H:$H)</f>
        <v>0</v>
      </c>
      <c r="F617" s="97">
        <f>SUMIF('NHẬP HÀNG'!D:D,A617,'NHẬP HÀNG'!I:I)</f>
        <v>0</v>
      </c>
      <c r="G617" s="97">
        <f>SUMIF('NHẬP HÀNG'!D:D,A617,'NHẬP HÀNG'!J:J)</f>
        <v>0</v>
      </c>
      <c r="H617" s="97">
        <f>SUMIF('NHẬP HÀNG'!D:D,A617,'NHẬP HÀNG'!K:K)</f>
        <v>0</v>
      </c>
      <c r="I617" s="97">
        <f>SUMIF('NHẬP HÀNG'!D:D,A617,'NHẬP HÀNG'!M:M)</f>
        <v>0</v>
      </c>
      <c r="J617" s="97">
        <f>SUMIF('NHẬP HÀNG'!D:D,A617,'NHẬP HÀNG'!N:N)</f>
        <v>0</v>
      </c>
      <c r="K617" s="97">
        <f>SUMIF('NHẬP HÀNG'!D:D,A617,'NHẬP HÀNG'!L:L)</f>
        <v>0</v>
      </c>
      <c r="L617" s="97">
        <f>SUMIF('XUẤT HÀNG'!D:D,A617,'XUẤT HÀNG'!G:G)</f>
        <v>0</v>
      </c>
      <c r="M617" s="97">
        <f>SUMIF('XUẤT HÀNG'!D:D,A617,'XUẤT HÀNG'!H:H)</f>
        <v>0</v>
      </c>
      <c r="N617" s="94">
        <f t="shared" si="97"/>
        <v>0</v>
      </c>
      <c r="O617" s="106"/>
      <c r="P617" s="107"/>
      <c r="Q617" s="109">
        <f t="shared" si="98"/>
        <v>0</v>
      </c>
      <c r="R617" s="48" t="s">
        <v>4855</v>
      </c>
      <c r="S617" s="86" t="str">
        <f t="shared" si="99"/>
        <v>NOT OK</v>
      </c>
    </row>
    <row r="618" spans="1:19" s="85" customFormat="1" ht="33.75" customHeight="1" hidden="1">
      <c r="A618" s="25" t="s">
        <v>4538</v>
      </c>
      <c r="B618" s="98" t="str">
        <f>IF($A618="","",VLOOKUP($A618,'MÃ HH'!$A$1:$C$1876,2,0))</f>
        <v>TÁO 5 GÓC STEMILT 72-18KG</v>
      </c>
      <c r="C618" s="98"/>
      <c r="D618" s="94">
        <f>VLOOKUP(A618,'[1]TỔNG HỢP'!$A:$N,14,0)</f>
        <v>-1</v>
      </c>
      <c r="E618" s="97">
        <f>SUMIF('NHẬP HÀNG'!$D:$D,A618,'NHẬP HÀNG'!$H:$H)</f>
        <v>0</v>
      </c>
      <c r="F618" s="97">
        <f>SUMIF('NHẬP HÀNG'!D:D,A618,'NHẬP HÀNG'!I:I)</f>
        <v>0</v>
      </c>
      <c r="G618" s="97">
        <f>SUMIF('NHẬP HÀNG'!D:D,A618,'NHẬP HÀNG'!J:J)</f>
        <v>0</v>
      </c>
      <c r="H618" s="97">
        <f>SUMIF('NHẬP HÀNG'!D:D,A618,'NHẬP HÀNG'!K:K)</f>
        <v>0</v>
      </c>
      <c r="I618" s="97">
        <f>SUMIF('NHẬP HÀNG'!D:D,A618,'NHẬP HÀNG'!M:M)</f>
        <v>0</v>
      </c>
      <c r="J618" s="97">
        <f>SUMIF('NHẬP HÀNG'!D:D,A618,'NHẬP HÀNG'!N:N)</f>
        <v>0</v>
      </c>
      <c r="K618" s="97">
        <f>SUMIF('NHẬP HÀNG'!D:D,A618,'NHẬP HÀNG'!L:L)</f>
        <v>0</v>
      </c>
      <c r="L618" s="97">
        <f>SUMIF('XUẤT HÀNG'!D:D,A618,'XUẤT HÀNG'!G:G)</f>
        <v>0</v>
      </c>
      <c r="M618" s="97">
        <f>SUMIF('XUẤT HÀNG'!D:D,A618,'XUẤT HÀNG'!H:H)</f>
        <v>0</v>
      </c>
      <c r="N618" s="94">
        <f t="shared" si="97"/>
        <v>-1</v>
      </c>
      <c r="O618" s="106">
        <v>1</v>
      </c>
      <c r="P618" s="107"/>
      <c r="Q618" s="110">
        <f t="shared" si="98"/>
        <v>-2</v>
      </c>
      <c r="R618" s="111" t="s">
        <v>4856</v>
      </c>
      <c r="S618" s="86" t="str">
        <f t="shared" si="99"/>
        <v>OK</v>
      </c>
    </row>
    <row r="619" spans="1:20" s="85" customFormat="1" ht="33.75" customHeight="1" hidden="1">
      <c r="A619" s="25" t="s">
        <v>4071</v>
      </c>
      <c r="B619" s="98" t="str">
        <f>IF($A619="","",VLOOKUP($A619,'MÃ HH'!$A$1:$C$1876,2,0))</f>
        <v>TÁO XANH CMI 100 THÙNG XANH  - 18 KG</v>
      </c>
      <c r="C619" s="98" t="e">
        <f>IF($A619="","",VLOOKUP($A619,'MÃ HH'!$A$1:$C$215,3,0))</f>
        <v>#N/A</v>
      </c>
      <c r="D619" s="94">
        <f>VLOOKUP(A619,'[1]TỔNG HỢP'!$A:$N,14,0)</f>
        <v>0</v>
      </c>
      <c r="E619" s="97">
        <f>SUMIF('NHẬP HÀNG'!$D:$D,A619,'NHẬP HÀNG'!$H:$H)</f>
        <v>0</v>
      </c>
      <c r="F619" s="97">
        <f>SUMIF('NHẬP HÀNG'!D:D,A619,'NHẬP HÀNG'!I:I)</f>
        <v>0</v>
      </c>
      <c r="G619" s="97">
        <f>SUMIF('NHẬP HÀNG'!D:D,A619,'NHẬP HÀNG'!J:J)</f>
        <v>0</v>
      </c>
      <c r="H619" s="97">
        <f>SUMIF('NHẬP HÀNG'!D:D,A619,'NHẬP HÀNG'!K:K)</f>
        <v>0</v>
      </c>
      <c r="I619" s="97">
        <f>SUMIF('NHẬP HÀNG'!D:D,A619,'NHẬP HÀNG'!M:M)</f>
        <v>0</v>
      </c>
      <c r="J619" s="97">
        <f>SUMIF('NHẬP HÀNG'!D:D,A619,'NHẬP HÀNG'!N:N)</f>
        <v>0</v>
      </c>
      <c r="K619" s="97">
        <f>SUMIF('NHẬP HÀNG'!D:D,A619,'NHẬP HÀNG'!L:L)</f>
        <v>0</v>
      </c>
      <c r="L619" s="97">
        <f>SUMIF('XUẤT HÀNG'!D:D,A619,'XUẤT HÀNG'!G:G)</f>
        <v>0</v>
      </c>
      <c r="M619" s="97">
        <f>SUMIF('XUẤT HÀNG'!D:D,A619,'XUẤT HÀNG'!H:H)</f>
        <v>0</v>
      </c>
      <c r="N619" s="94">
        <f t="shared" si="103" ref="N619:N664">D619+E619+F619+G619+H619+I619++J619-L619-M619+K619</f>
        <v>0</v>
      </c>
      <c r="O619" s="106"/>
      <c r="P619" s="107"/>
      <c r="Q619" s="109">
        <f t="shared" si="104" ref="Q619:Q664">+N619-O619-P619</f>
        <v>0</v>
      </c>
      <c r="R619" s="48"/>
      <c r="S619" s="86" t="str">
        <f t="shared" si="105" ref="S619:S664">IF(ABS(D619)+ABS(E619)+ABS(F619)+ABS(J619)+ABS(L619)+ABS(O619)+ABS(P619)+ABS(M619)+ABS(N619)+ABS(Q619)=0,"NOT OK","OK")</f>
        <v>NOT OK</v>
      </c>
      <c r="T619" s="85">
        <v>10</v>
      </c>
    </row>
    <row r="620" spans="1:19" s="85" customFormat="1" ht="33.75" customHeight="1" hidden="1">
      <c r="A620" s="25" t="s">
        <v>4027</v>
      </c>
      <c r="B620" s="98" t="str">
        <f>IF($A620="","",VLOOKUP($A620,'MÃ HH'!$A$1:$C$1876,2,0))</f>
        <v>TÁO XANH GẤU 100 - 18KG</v>
      </c>
      <c r="C620" s="98" t="e">
        <f>IF($A620="","",VLOOKUP($A620,'MÃ HH'!$A$1:$C$215,3,0))</f>
        <v>#N/A</v>
      </c>
      <c r="D620" s="94">
        <f>VLOOKUP(A620,'[1]TỔNG HỢP'!$A:$N,14,0)</f>
        <v>0</v>
      </c>
      <c r="E620" s="97">
        <f>SUMIF('NHẬP HÀNG'!$D:$D,A620,'NHẬP HÀNG'!$H:$H)</f>
        <v>0</v>
      </c>
      <c r="F620" s="97">
        <f>SUMIF('NHẬP HÀNG'!D:D,A620,'NHẬP HÀNG'!I:I)</f>
        <v>0</v>
      </c>
      <c r="G620" s="97">
        <f>SUMIF('NHẬP HÀNG'!D:D,A620,'NHẬP HÀNG'!J:J)</f>
        <v>0</v>
      </c>
      <c r="H620" s="97">
        <f>SUMIF('NHẬP HÀNG'!D:D,A620,'NHẬP HÀNG'!K:K)</f>
        <v>0</v>
      </c>
      <c r="I620" s="97">
        <f>SUMIF('NHẬP HÀNG'!D:D,A620,'NHẬP HÀNG'!M:M)</f>
        <v>0</v>
      </c>
      <c r="J620" s="97">
        <f>SUMIF('NHẬP HÀNG'!D:D,A620,'NHẬP HÀNG'!N:N)</f>
        <v>0</v>
      </c>
      <c r="K620" s="97">
        <f>SUMIF('NHẬP HÀNG'!D:D,A620,'NHẬP HÀNG'!L:L)</f>
        <v>0</v>
      </c>
      <c r="L620" s="97">
        <f>SUMIF('XUẤT HÀNG'!D:D,A620,'XUẤT HÀNG'!G:G)</f>
        <v>0</v>
      </c>
      <c r="M620" s="97">
        <f>SUMIF('XUẤT HÀNG'!D:D,A620,'XUẤT HÀNG'!H:H)</f>
        <v>0</v>
      </c>
      <c r="N620" s="94">
        <f t="shared" si="103"/>
        <v>0</v>
      </c>
      <c r="O620" s="106"/>
      <c r="P620" s="107"/>
      <c r="Q620" s="109">
        <f t="shared" si="104"/>
        <v>0</v>
      </c>
      <c r="R620" s="48"/>
      <c r="S620" s="86" t="str">
        <f t="shared" si="105"/>
        <v>NOT OK</v>
      </c>
    </row>
    <row r="621" spans="1:19" s="85" customFormat="1" ht="33.75" customHeight="1" hidden="1">
      <c r="A621" s="41" t="s">
        <v>3629</v>
      </c>
      <c r="B621" s="98" t="str">
        <f>IF($A621="","",VLOOKUP($A621,'MÃ HH'!$A$1:$C$215,2,0))</f>
        <v>TÁO FUJI NZ ENZA 90  - 18KG</v>
      </c>
      <c r="C621" s="98" t="str">
        <f>IF($A621="","",VLOOKUP($A621,'MÃ HH'!$A$1:$C$215,3,0))</f>
        <v>Thùng</v>
      </c>
      <c r="D621" s="94">
        <f>VLOOKUP(A621,'[1]TỔNG HỢP'!$A:$N,14,0)</f>
        <v>0</v>
      </c>
      <c r="E621" s="97">
        <f>SUMIF('NHẬP HÀNG'!$D:$D,A621,'NHẬP HÀNG'!$H:$H)</f>
        <v>0</v>
      </c>
      <c r="F621" s="97">
        <f>SUMIF('NHẬP HÀNG'!D:D,A621,'NHẬP HÀNG'!I:I)</f>
        <v>0</v>
      </c>
      <c r="G621" s="97">
        <f>SUMIF('NHẬP HÀNG'!D:D,A621,'NHẬP HÀNG'!J:J)</f>
        <v>0</v>
      </c>
      <c r="H621" s="97">
        <f>SUMIF('NHẬP HÀNG'!D:D,A621,'NHẬP HÀNG'!K:K)</f>
        <v>0</v>
      </c>
      <c r="I621" s="97">
        <f>SUMIF('NHẬP HÀNG'!D:D,A621,'NHẬP HÀNG'!M:M)</f>
        <v>0</v>
      </c>
      <c r="J621" s="97">
        <f>SUMIF('NHẬP HÀNG'!D:D,A621,'NHẬP HÀNG'!N:N)</f>
        <v>0</v>
      </c>
      <c r="K621" s="97">
        <f>SUMIF('NHẬP HÀNG'!D:D,A621,'NHẬP HÀNG'!L:L)</f>
        <v>0</v>
      </c>
      <c r="L621" s="97">
        <f>SUMIF('XUẤT HÀNG'!D:D,A621,'XUẤT HÀNG'!G:G)</f>
        <v>0</v>
      </c>
      <c r="M621" s="97">
        <f>SUMIF('XUẤT HÀNG'!D:D,A621,'XUẤT HÀNG'!H:H)</f>
        <v>0</v>
      </c>
      <c r="N621" s="94">
        <f t="shared" si="103"/>
        <v>0</v>
      </c>
      <c r="O621" s="106"/>
      <c r="P621" s="107"/>
      <c r="Q621" s="109">
        <f t="shared" si="104"/>
        <v>0</v>
      </c>
      <c r="R621" s="48"/>
      <c r="S621" s="86" t="str">
        <f t="shared" si="105"/>
        <v>NOT OK</v>
      </c>
    </row>
    <row r="622" spans="1:19" s="85" customFormat="1" ht="33.75" customHeight="1" hidden="1">
      <c r="A622" s="41" t="s">
        <v>3631</v>
      </c>
      <c r="B622" s="98" t="str">
        <f>IF($A622="","",VLOOKUP($A622,'MÃ HH'!$A$1:$C$215,2,0))</f>
        <v>TÁO FUJI NZ ENZA 100 - 18 KG</v>
      </c>
      <c r="C622" s="98" t="str">
        <f>IF($A622="","",VLOOKUP($A622,'MÃ HH'!$A$1:$C$215,3,0))</f>
        <v>Thùng</v>
      </c>
      <c r="D622" s="94">
        <f>VLOOKUP(A622,'[1]TỔNG HỢP'!$A:$N,14,0)</f>
        <v>0</v>
      </c>
      <c r="E622" s="97">
        <f>SUMIF('NHẬP HÀNG'!$D:$D,A622,'NHẬP HÀNG'!$H:$H)</f>
        <v>0</v>
      </c>
      <c r="F622" s="97">
        <f>SUMIF('NHẬP HÀNG'!D:D,A622,'NHẬP HÀNG'!I:I)</f>
        <v>0</v>
      </c>
      <c r="G622" s="97">
        <f>SUMIF('NHẬP HÀNG'!D:D,A622,'NHẬP HÀNG'!J:J)</f>
        <v>0</v>
      </c>
      <c r="H622" s="97">
        <f>SUMIF('NHẬP HÀNG'!D:D,A622,'NHẬP HÀNG'!K:K)</f>
        <v>0</v>
      </c>
      <c r="I622" s="97">
        <f>SUMIF('NHẬP HÀNG'!D:D,A622,'NHẬP HÀNG'!M:M)</f>
        <v>0</v>
      </c>
      <c r="J622" s="97">
        <f>SUMIF('NHẬP HÀNG'!D:D,A622,'NHẬP HÀNG'!N:N)</f>
        <v>0</v>
      </c>
      <c r="K622" s="97">
        <f>SUMIF('NHẬP HÀNG'!D:D,A622,'NHẬP HÀNG'!L:L)</f>
        <v>0</v>
      </c>
      <c r="L622" s="97">
        <f>SUMIF('XUẤT HÀNG'!D:D,A622,'XUẤT HÀNG'!G:G)</f>
        <v>0</v>
      </c>
      <c r="M622" s="97">
        <f>SUMIF('XUẤT HÀNG'!D:D,A622,'XUẤT HÀNG'!H:H)</f>
        <v>0</v>
      </c>
      <c r="N622" s="94">
        <f t="shared" si="103"/>
        <v>0</v>
      </c>
      <c r="O622" s="106"/>
      <c r="P622" s="107"/>
      <c r="Q622" s="109">
        <f t="shared" si="104"/>
        <v>0</v>
      </c>
      <c r="R622" s="48"/>
      <c r="S622" s="86" t="str">
        <f t="shared" si="105"/>
        <v>NOT OK</v>
      </c>
    </row>
    <row r="623" spans="1:19" s="85" customFormat="1" ht="33.75" customHeight="1" hidden="1">
      <c r="A623" s="41" t="s">
        <v>3633</v>
      </c>
      <c r="B623" s="98" t="str">
        <f>IF($A623="","",VLOOKUP($A623,'MÃ HH'!$A$1:$C$1876,2,0))</f>
        <v>TÁO JOYA 120 THÙNG GIẤY ĐỎ  18KG</v>
      </c>
      <c r="C623" s="98" t="str">
        <f>IF($A623="","",VLOOKUP($A623,'MÃ HH'!$A$1:$C$215,3,0))</f>
        <v>Thùng</v>
      </c>
      <c r="D623" s="94">
        <f>VLOOKUP(A623,'[1]TỔNG HỢP'!$A:$N,14,0)</f>
        <v>0</v>
      </c>
      <c r="E623" s="97">
        <f>SUMIF('NHẬP HÀNG'!$D:$D,A623,'NHẬP HÀNG'!$H:$H)</f>
        <v>0</v>
      </c>
      <c r="F623" s="97">
        <f>SUMIF('NHẬP HÀNG'!D:D,A623,'NHẬP HÀNG'!I:I)</f>
        <v>0</v>
      </c>
      <c r="G623" s="97">
        <f>SUMIF('NHẬP HÀNG'!D:D,A623,'NHẬP HÀNG'!J:J)</f>
        <v>0</v>
      </c>
      <c r="H623" s="97">
        <f>SUMIF('NHẬP HÀNG'!D:D,A623,'NHẬP HÀNG'!K:K)</f>
        <v>0</v>
      </c>
      <c r="I623" s="97">
        <f>SUMIF('NHẬP HÀNG'!D:D,A623,'NHẬP HÀNG'!M:M)</f>
        <v>0</v>
      </c>
      <c r="J623" s="97">
        <f>SUMIF('NHẬP HÀNG'!D:D,A623,'NHẬP HÀNG'!N:N)</f>
        <v>0</v>
      </c>
      <c r="K623" s="97">
        <f>SUMIF('NHẬP HÀNG'!D:D,A623,'NHẬP HÀNG'!L:L)</f>
        <v>0</v>
      </c>
      <c r="L623" s="97">
        <f>SUMIF('XUẤT HÀNG'!D:D,A623,'XUẤT HÀNG'!G:G)</f>
        <v>0</v>
      </c>
      <c r="M623" s="97">
        <f>SUMIF('XUẤT HÀNG'!D:D,A623,'XUẤT HÀNG'!H:H)</f>
        <v>0</v>
      </c>
      <c r="N623" s="94">
        <f t="shared" si="103"/>
        <v>0</v>
      </c>
      <c r="O623" s="106"/>
      <c r="P623" s="107"/>
      <c r="Q623" s="109">
        <f t="shared" si="104"/>
        <v>0</v>
      </c>
      <c r="R623" s="48"/>
      <c r="S623" s="86" t="str">
        <f t="shared" si="105"/>
        <v>NOT OK</v>
      </c>
    </row>
    <row r="624" spans="1:19" s="85" customFormat="1" ht="33.75" customHeight="1" hidden="1">
      <c r="A624" s="41" t="s">
        <v>3635</v>
      </c>
      <c r="B624" s="98" t="str">
        <f>IF($A624="","",VLOOKUP($A624,'MÃ HH'!$A$1:$C$215,2,0))</f>
        <v>TÁO JOYA 100 THÙNG GIẤY ĐỎ  18KG</v>
      </c>
      <c r="C624" s="98" t="str">
        <f>IF($A624="","",VLOOKUP($A624,'MÃ HH'!$A$1:$C$215,3,0))</f>
        <v>Thùng</v>
      </c>
      <c r="D624" s="94">
        <f>VLOOKUP(A624,'[1]TỔNG HỢP'!$A:$N,14,0)</f>
        <v>0</v>
      </c>
      <c r="E624" s="97">
        <f>SUMIF('NHẬP HÀNG'!$D:$D,A624,'NHẬP HÀNG'!$H:$H)</f>
        <v>0</v>
      </c>
      <c r="F624" s="97">
        <f>SUMIF('NHẬP HÀNG'!D:D,A624,'NHẬP HÀNG'!I:I)</f>
        <v>0</v>
      </c>
      <c r="G624" s="97">
        <f>SUMIF('NHẬP HÀNG'!D:D,A624,'NHẬP HÀNG'!J:J)</f>
        <v>0</v>
      </c>
      <c r="H624" s="97">
        <f>SUMIF('NHẬP HÀNG'!D:D,A624,'NHẬP HÀNG'!K:K)</f>
        <v>0</v>
      </c>
      <c r="I624" s="97">
        <f>SUMIF('NHẬP HÀNG'!D:D,A624,'NHẬP HÀNG'!M:M)</f>
        <v>0</v>
      </c>
      <c r="J624" s="97">
        <f>SUMIF('NHẬP HÀNG'!D:D,A624,'NHẬP HÀNG'!N:N)</f>
        <v>0</v>
      </c>
      <c r="K624" s="97">
        <f>SUMIF('NHẬP HÀNG'!D:D,A624,'NHẬP HÀNG'!L:L)</f>
        <v>0</v>
      </c>
      <c r="L624" s="97">
        <f>SUMIF('XUẤT HÀNG'!D:D,A624,'XUẤT HÀNG'!G:G)</f>
        <v>0</v>
      </c>
      <c r="M624" s="97">
        <f>SUMIF('XUẤT HÀNG'!D:D,A624,'XUẤT HÀNG'!H:H)</f>
        <v>0</v>
      </c>
      <c r="N624" s="94">
        <f t="shared" si="103"/>
        <v>0</v>
      </c>
      <c r="O624" s="106"/>
      <c r="P624" s="107"/>
      <c r="Q624" s="109">
        <f t="shared" si="104"/>
        <v>0</v>
      </c>
      <c r="R624" s="48"/>
      <c r="S624" s="86" t="str">
        <f t="shared" si="105"/>
        <v>NOT OK</v>
      </c>
    </row>
    <row r="625" spans="1:19" s="85" customFormat="1" ht="33.75" customHeight="1" hidden="1">
      <c r="A625" s="41" t="s">
        <v>3637</v>
      </c>
      <c r="B625" s="98" t="str">
        <f>IF($A625="","",VLOOKUP($A625,'MÃ HH'!$A$1:$C$1876,2,0))</f>
        <v>TÁO JOYA 110 THÙNG GIẤY ĐỎ  18KG</v>
      </c>
      <c r="C625" s="98" t="str">
        <f>IF($A625="","",VLOOKUP($A625,'MÃ HH'!$A$1:$C$215,3,0))</f>
        <v>Thùng</v>
      </c>
      <c r="D625" s="94">
        <f>VLOOKUP(A625,'[1]TỔNG HỢP'!$A:$N,14,0)</f>
        <v>0</v>
      </c>
      <c r="E625" s="97">
        <f>SUMIF('NHẬP HÀNG'!$D:$D,A625,'NHẬP HÀNG'!$H:$H)</f>
        <v>0</v>
      </c>
      <c r="F625" s="97">
        <f>SUMIF('NHẬP HÀNG'!D:D,A625,'NHẬP HÀNG'!I:I)</f>
        <v>0</v>
      </c>
      <c r="G625" s="97">
        <f>SUMIF('NHẬP HÀNG'!D:D,A625,'NHẬP HÀNG'!J:J)</f>
        <v>0</v>
      </c>
      <c r="H625" s="97">
        <f>SUMIF('NHẬP HÀNG'!D:D,A625,'NHẬP HÀNG'!K:K)</f>
        <v>0</v>
      </c>
      <c r="I625" s="97">
        <f>SUMIF('NHẬP HÀNG'!D:D,A625,'NHẬP HÀNG'!M:M)</f>
        <v>0</v>
      </c>
      <c r="J625" s="97">
        <f>SUMIF('NHẬP HÀNG'!D:D,A625,'NHẬP HÀNG'!N:N)</f>
        <v>0</v>
      </c>
      <c r="K625" s="97">
        <f>SUMIF('NHẬP HÀNG'!D:D,A625,'NHẬP HÀNG'!L:L)</f>
        <v>0</v>
      </c>
      <c r="L625" s="97">
        <f>SUMIF('XUẤT HÀNG'!D:D,A625,'XUẤT HÀNG'!G:G)</f>
        <v>0</v>
      </c>
      <c r="M625" s="97">
        <f>SUMIF('XUẤT HÀNG'!D:D,A625,'XUẤT HÀNG'!H:H)</f>
        <v>0</v>
      </c>
      <c r="N625" s="94">
        <f t="shared" si="103"/>
        <v>0</v>
      </c>
      <c r="O625" s="106"/>
      <c r="P625" s="107"/>
      <c r="Q625" s="109">
        <f t="shared" si="104"/>
        <v>0</v>
      </c>
      <c r="R625" s="48"/>
      <c r="S625" s="86" t="str">
        <f t="shared" si="105"/>
        <v>NOT OK</v>
      </c>
    </row>
    <row r="626" spans="1:19" s="85" customFormat="1" ht="33.75" customHeight="1" hidden="1">
      <c r="A626" s="41" t="s">
        <v>3786</v>
      </c>
      <c r="B626" s="98" t="str">
        <f>IF($A626="","",VLOOKUP($A626,'MÃ HH'!$A$1:$C$1876,2,0))</f>
        <v>TÁO PINK LADY  80 - 18KG</v>
      </c>
      <c r="C626" s="98" t="e">
        <f>IF($A626="","",VLOOKUP($A626,'MÃ HH'!$A$1:$C$215,3,0))</f>
        <v>#N/A</v>
      </c>
      <c r="D626" s="94">
        <f>VLOOKUP(A626,'[1]TỔNG HỢP'!$A:$N,14,0)</f>
        <v>0</v>
      </c>
      <c r="E626" s="97">
        <f>SUMIF('NHẬP HÀNG'!$D:$D,A626,'NHẬP HÀNG'!$H:$H)</f>
        <v>0</v>
      </c>
      <c r="F626" s="97">
        <f>SUMIF('NHẬP HÀNG'!D:D,A626,'NHẬP HÀNG'!I:I)</f>
        <v>0</v>
      </c>
      <c r="G626" s="97">
        <f>SUMIF('NHẬP HÀNG'!D:D,A626,'NHẬP HÀNG'!J:J)</f>
        <v>0</v>
      </c>
      <c r="H626" s="97">
        <f>SUMIF('NHẬP HÀNG'!D:D,A626,'NHẬP HÀNG'!K:K)</f>
        <v>0</v>
      </c>
      <c r="I626" s="97">
        <f>SUMIF('NHẬP HÀNG'!D:D,A626,'NHẬP HÀNG'!M:M)</f>
        <v>0</v>
      </c>
      <c r="J626" s="97">
        <f>SUMIF('NHẬP HÀNG'!D:D,A626,'NHẬP HÀNG'!N:N)</f>
        <v>0</v>
      </c>
      <c r="K626" s="97">
        <f>SUMIF('NHẬP HÀNG'!D:D,A626,'NHẬP HÀNG'!L:L)</f>
        <v>0</v>
      </c>
      <c r="L626" s="97">
        <f>SUMIF('XUẤT HÀNG'!D:D,A626,'XUẤT HÀNG'!G:G)</f>
        <v>0</v>
      </c>
      <c r="M626" s="97">
        <f>SUMIF('XUẤT HÀNG'!D:D,A626,'XUẤT HÀNG'!H:H)</f>
        <v>0</v>
      </c>
      <c r="N626" s="94">
        <f t="shared" si="103"/>
        <v>0</v>
      </c>
      <c r="O626" s="106"/>
      <c r="P626" s="107"/>
      <c r="Q626" s="109">
        <f t="shared" si="104"/>
        <v>0</v>
      </c>
      <c r="R626" s="48"/>
      <c r="S626" s="86" t="str">
        <f t="shared" si="105"/>
        <v>NOT OK</v>
      </c>
    </row>
    <row r="627" spans="1:19" s="85" customFormat="1" ht="33.75" customHeight="1" hidden="1">
      <c r="A627" s="41" t="s">
        <v>3788</v>
      </c>
      <c r="B627" s="98" t="str">
        <f>IF($A627="","",VLOOKUP($A627,'MÃ HH'!$A$1:$C$1876,2,0))</f>
        <v>TÁO PINK LADY  90 - 18KG</v>
      </c>
      <c r="C627" s="134" t="e">
        <f>IF($A627="","",VLOOKUP($A627,'MÃ HH'!$A$1:$C$215,3,0))</f>
        <v>#N/A</v>
      </c>
      <c r="D627" s="94">
        <f>VLOOKUP(A627,'[1]TỔNG HỢP'!$A:$N,14,0)</f>
        <v>0</v>
      </c>
      <c r="E627" s="97">
        <f>SUMIF('NHẬP HÀNG'!$D:$D,A627,'NHẬP HÀNG'!$H:$H)</f>
        <v>0</v>
      </c>
      <c r="F627" s="97">
        <f>SUMIF('NHẬP HÀNG'!D:D,A627,'NHẬP HÀNG'!I:I)</f>
        <v>0</v>
      </c>
      <c r="G627" s="97">
        <f>SUMIF('NHẬP HÀNG'!D:D,A627,'NHẬP HÀNG'!J:J)</f>
        <v>0</v>
      </c>
      <c r="H627" s="97">
        <f>SUMIF('NHẬP HÀNG'!D:D,A627,'NHẬP HÀNG'!K:K)</f>
        <v>0</v>
      </c>
      <c r="I627" s="97">
        <f>SUMIF('NHẬP HÀNG'!D:D,A627,'NHẬP HÀNG'!M:M)</f>
        <v>0</v>
      </c>
      <c r="J627" s="97">
        <f>SUMIF('NHẬP HÀNG'!D:D,A627,'NHẬP HÀNG'!N:N)</f>
        <v>0</v>
      </c>
      <c r="K627" s="97">
        <f>SUMIF('NHẬP HÀNG'!D:D,A627,'NHẬP HÀNG'!L:L)</f>
        <v>0</v>
      </c>
      <c r="L627" s="97">
        <f>SUMIF('XUẤT HÀNG'!D:D,A627,'XUẤT HÀNG'!G:G)</f>
        <v>0</v>
      </c>
      <c r="M627" s="97">
        <f>SUMIF('XUẤT HÀNG'!D:D,A627,'XUẤT HÀNG'!H:H)</f>
        <v>0</v>
      </c>
      <c r="N627" s="94">
        <f t="shared" si="103"/>
        <v>0</v>
      </c>
      <c r="O627" s="106"/>
      <c r="P627" s="135"/>
      <c r="Q627" s="109">
        <f t="shared" si="104"/>
        <v>0</v>
      </c>
      <c r="R627" s="48" t="s">
        <v>4857</v>
      </c>
      <c r="S627" s="86" t="str">
        <f t="shared" si="105"/>
        <v>NOT OK</v>
      </c>
    </row>
    <row r="628" spans="1:19" s="85" customFormat="1" ht="33.75" customHeight="1" hidden="1">
      <c r="A628" s="41" t="s">
        <v>3790</v>
      </c>
      <c r="B628" s="98" t="str">
        <f>IF($A628="","",VLOOKUP($A628,'MÃ HH'!$A$1:$C$1876,2,0))</f>
        <v>TÁO PINK LADY  100 - 18KG</v>
      </c>
      <c r="C628" s="134" t="e">
        <f>IF($A628="","",VLOOKUP($A628,'MÃ HH'!$A$1:$C$215,3,0))</f>
        <v>#N/A</v>
      </c>
      <c r="D628" s="94">
        <f>VLOOKUP(A628,'[1]TỔNG HỢP'!$A:$N,14,0)</f>
        <v>0</v>
      </c>
      <c r="E628" s="97">
        <f>SUMIF('NHẬP HÀNG'!$D:$D,A628,'NHẬP HÀNG'!$H:$H)</f>
        <v>0</v>
      </c>
      <c r="F628" s="97">
        <f>SUMIF('NHẬP HÀNG'!D:D,A628,'NHẬP HÀNG'!I:I)</f>
        <v>0</v>
      </c>
      <c r="G628" s="97">
        <f>SUMIF('NHẬP HÀNG'!D:D,A628,'NHẬP HÀNG'!J:J)</f>
        <v>0</v>
      </c>
      <c r="H628" s="97">
        <f>SUMIF('NHẬP HÀNG'!D:D,A628,'NHẬP HÀNG'!K:K)</f>
        <v>0</v>
      </c>
      <c r="I628" s="97">
        <f>SUMIF('NHẬP HÀNG'!D:D,A628,'NHẬP HÀNG'!M:M)</f>
        <v>0</v>
      </c>
      <c r="J628" s="97">
        <f>SUMIF('NHẬP HÀNG'!D:D,A628,'NHẬP HÀNG'!N:N)</f>
        <v>0</v>
      </c>
      <c r="K628" s="97">
        <f>SUMIF('NHẬP HÀNG'!D:D,A628,'NHẬP HÀNG'!L:L)</f>
        <v>0</v>
      </c>
      <c r="L628" s="97">
        <f>SUMIF('XUẤT HÀNG'!D:D,A628,'XUẤT HÀNG'!G:G)</f>
        <v>0</v>
      </c>
      <c r="M628" s="97">
        <f>SUMIF('XUẤT HÀNG'!D:D,A628,'XUẤT HÀNG'!H:H)</f>
        <v>0</v>
      </c>
      <c r="N628" s="94">
        <f t="shared" si="103"/>
        <v>0</v>
      </c>
      <c r="O628" s="106"/>
      <c r="P628" s="135"/>
      <c r="Q628" s="109">
        <f t="shared" si="104"/>
        <v>0</v>
      </c>
      <c r="R628" s="48"/>
      <c r="S628" s="86" t="str">
        <f t="shared" si="105"/>
        <v>NOT OK</v>
      </c>
    </row>
    <row r="629" spans="1:19" s="85" customFormat="1" ht="33.75" customHeight="1" hidden="1">
      <c r="A629" s="25" t="s">
        <v>3792</v>
      </c>
      <c r="B629" s="98" t="str">
        <f>IF($A629="","",VLOOKUP($A629,'MÃ HH'!$A$1:$C$1876,2,0))</f>
        <v>TÁO PINK LADY  110 - 18KG</v>
      </c>
      <c r="C629" s="98" t="e">
        <f>IF('XUẤT HÀNG'!#REF!="","",VLOOKUP('XUẤT HÀNG'!#REF!,'MÃ HH'!$A$1:$C$215,3,0))</f>
        <v>#REF!</v>
      </c>
      <c r="D629" s="94">
        <f>VLOOKUP(A629,'[1]TỔNG HỢP'!$A:$N,14,0)</f>
        <v>0</v>
      </c>
      <c r="E629" s="97">
        <f>SUMIF('NHẬP HÀNG'!$D:$D,A629,'NHẬP HÀNG'!$H:$H)</f>
        <v>0</v>
      </c>
      <c r="F629" s="97">
        <f>SUMIF('NHẬP HÀNG'!D:D,A629,'NHẬP HÀNG'!I:I)</f>
        <v>0</v>
      </c>
      <c r="G629" s="97">
        <f>SUMIF('NHẬP HÀNG'!D:D,A629,'NHẬP HÀNG'!J:J)</f>
        <v>0</v>
      </c>
      <c r="H629" s="97">
        <f>SUMIF('NHẬP HÀNG'!D:D,A629,'NHẬP HÀNG'!K:K)</f>
        <v>0</v>
      </c>
      <c r="I629" s="97">
        <f>SUMIF('NHẬP HÀNG'!D:D,A629,'NHẬP HÀNG'!M:M)</f>
        <v>0</v>
      </c>
      <c r="J629" s="97">
        <f>SUMIF('NHẬP HÀNG'!D:D,A629,'NHẬP HÀNG'!N:N)</f>
        <v>0</v>
      </c>
      <c r="K629" s="97">
        <f>SUMIF('NHẬP HÀNG'!D:D,A629,'NHẬP HÀNG'!L:L)</f>
        <v>0</v>
      </c>
      <c r="L629" s="97">
        <f>SUMIF('XUẤT HÀNG'!D:D,A629,'XUẤT HÀNG'!G:G)</f>
        <v>0</v>
      </c>
      <c r="M629" s="97">
        <f>SUMIF('XUẤT HÀNG'!D:D,A629,'XUẤT HÀNG'!H:H)</f>
        <v>0</v>
      </c>
      <c r="N629" s="94">
        <f t="shared" si="103"/>
        <v>0</v>
      </c>
      <c r="O629" s="106"/>
      <c r="P629" s="107"/>
      <c r="Q629" s="109">
        <f t="shared" si="104"/>
        <v>0</v>
      </c>
      <c r="R629" s="48"/>
      <c r="S629" s="86" t="str">
        <f t="shared" si="105"/>
        <v>NOT OK</v>
      </c>
    </row>
    <row r="630" spans="1:19" s="85" customFormat="1" ht="33.75" customHeight="1" hidden="1">
      <c r="A630" s="25" t="s">
        <v>4077</v>
      </c>
      <c r="B630" s="98" t="str">
        <f>IF($A630="","",VLOOKUP($A630,'MÃ HH'!$A$1:$C$1876,2,0))</f>
        <v>TÁO PINK LADY  120 -18KG</v>
      </c>
      <c r="C630" s="98" t="e">
        <f>IF($A630="","",VLOOKUP($A630,'MÃ HH'!$A$1:$C$215,3,0))</f>
        <v>#N/A</v>
      </c>
      <c r="D630" s="94">
        <f>VLOOKUP(A630,'[1]TỔNG HỢP'!$A:$N,14,0)</f>
        <v>0</v>
      </c>
      <c r="E630" s="97">
        <f>SUMIF('NHẬP HÀNG'!$D:$D,A630,'NHẬP HÀNG'!$H:$H)</f>
        <v>0</v>
      </c>
      <c r="F630" s="97">
        <f>SUMIF('NHẬP HÀNG'!D:D,A630,'NHẬP HÀNG'!I:I)</f>
        <v>0</v>
      </c>
      <c r="G630" s="97">
        <f>SUMIF('NHẬP HÀNG'!D:D,A630,'NHẬP HÀNG'!J:J)</f>
        <v>0</v>
      </c>
      <c r="H630" s="97">
        <f>SUMIF('NHẬP HÀNG'!D:D,A630,'NHẬP HÀNG'!K:K)</f>
        <v>0</v>
      </c>
      <c r="I630" s="97">
        <f>SUMIF('NHẬP HÀNG'!D:D,A630,'NHẬP HÀNG'!M:M)</f>
        <v>0</v>
      </c>
      <c r="J630" s="97">
        <f>SUMIF('NHẬP HÀNG'!D:D,A630,'NHẬP HÀNG'!N:N)</f>
        <v>0</v>
      </c>
      <c r="K630" s="97">
        <f>SUMIF('NHẬP HÀNG'!D:D,A630,'NHẬP HÀNG'!L:L)</f>
        <v>0</v>
      </c>
      <c r="L630" s="97">
        <f>SUMIF('XUẤT HÀNG'!D:D,A630,'XUẤT HÀNG'!G:G)</f>
        <v>0</v>
      </c>
      <c r="M630" s="97">
        <f>SUMIF('XUẤT HÀNG'!D:D,A630,'XUẤT HÀNG'!H:H)</f>
        <v>0</v>
      </c>
      <c r="N630" s="94">
        <f t="shared" si="103"/>
        <v>0</v>
      </c>
      <c r="O630" s="106"/>
      <c r="P630" s="107"/>
      <c r="Q630" s="109">
        <f t="shared" si="104"/>
        <v>0</v>
      </c>
      <c r="R630" s="48"/>
      <c r="S630" s="86" t="str">
        <f t="shared" si="105"/>
        <v>NOT OK</v>
      </c>
    </row>
    <row r="631" spans="1:19" s="85" customFormat="1" ht="33.75" customHeight="1" hidden="1">
      <c r="A631" s="25" t="s">
        <v>3968</v>
      </c>
      <c r="B631" s="98" t="str">
        <f>IF($A631="","",VLOOKUP($A631,'MÃ HH'!$A$1:$C$1876,2,0))</f>
        <v>TÁO PINK LADY  LẪN SIZE- 18 KG</v>
      </c>
      <c r="C631" s="98" t="e">
        <f>IF($A631="","",VLOOKUP($A631,'MÃ HH'!$A$1:$C$215,3,0))</f>
        <v>#N/A</v>
      </c>
      <c r="D631" s="94">
        <f>VLOOKUP(A631,'[1]TỔNG HỢP'!$A:$N,14,0)</f>
        <v>0</v>
      </c>
      <c r="E631" s="97">
        <f>SUMIF('NHẬP HÀNG'!$D:$D,A631,'NHẬP HÀNG'!$H:$H)</f>
        <v>0</v>
      </c>
      <c r="F631" s="97">
        <f>SUMIF('NHẬP HÀNG'!D:D,A631,'NHẬP HÀNG'!I:I)</f>
        <v>0</v>
      </c>
      <c r="G631" s="97">
        <f>SUMIF('NHẬP HÀNG'!D:D,A631,'NHẬP HÀNG'!J:J)</f>
        <v>0</v>
      </c>
      <c r="H631" s="97">
        <f>SUMIF('NHẬP HÀNG'!D:D,A631,'NHẬP HÀNG'!K:K)</f>
        <v>0</v>
      </c>
      <c r="I631" s="97">
        <f>SUMIF('NHẬP HÀNG'!D:D,A631,'NHẬP HÀNG'!M:M)</f>
        <v>0</v>
      </c>
      <c r="J631" s="97">
        <f>SUMIF('NHẬP HÀNG'!D:D,A631,'NHẬP HÀNG'!N:N)</f>
        <v>0</v>
      </c>
      <c r="K631" s="97">
        <f>SUMIF('NHẬP HÀNG'!D:D,A631,'NHẬP HÀNG'!L:L)</f>
        <v>0</v>
      </c>
      <c r="L631" s="97">
        <f>SUMIF('XUẤT HÀNG'!D:D,A631,'XUẤT HÀNG'!G:G)</f>
        <v>0</v>
      </c>
      <c r="M631" s="97">
        <f>SUMIF('XUẤT HÀNG'!D:D,A631,'XUẤT HÀNG'!H:H)</f>
        <v>0</v>
      </c>
      <c r="N631" s="94">
        <f t="shared" si="103"/>
        <v>0</v>
      </c>
      <c r="O631" s="106"/>
      <c r="P631" s="107"/>
      <c r="Q631" s="109">
        <f t="shared" si="104"/>
        <v>0</v>
      </c>
      <c r="R631" s="48"/>
      <c r="S631" s="86" t="str">
        <f t="shared" si="105"/>
        <v>NOT OK</v>
      </c>
    </row>
    <row r="632" spans="1:19" s="85" customFormat="1" ht="33.75" customHeight="1" hidden="1">
      <c r="A632" s="25" t="s">
        <v>4209</v>
      </c>
      <c r="B632" s="98" t="str">
        <f>IF($A632="","",VLOOKUP($A632,'MÃ HH'!$A$1:$C$1876,2,0))</f>
        <v>TÁO PINK GIRL 80 - 17KG</v>
      </c>
      <c r="C632" s="98" t="e">
        <f>IF($A632="","",VLOOKUP($A632,'MÃ HH'!$A$1:$C$215,3,0))</f>
        <v>#N/A</v>
      </c>
      <c r="D632" s="94">
        <f>VLOOKUP(A632,'[1]TỔNG HỢP'!$A:$N,14,0)</f>
        <v>-45</v>
      </c>
      <c r="E632" s="97">
        <f>SUMIF('NHẬP HÀNG'!$D:$D,A632,'NHẬP HÀNG'!$H:$H)</f>
        <v>0</v>
      </c>
      <c r="F632" s="97">
        <f>SUMIF('NHẬP HÀNG'!D:D,A632,'NHẬP HÀNG'!I:I)</f>
        <v>0</v>
      </c>
      <c r="G632" s="97">
        <f>SUMIF('NHẬP HÀNG'!D:D,A632,'NHẬP HÀNG'!J:J)</f>
        <v>0</v>
      </c>
      <c r="H632" s="97">
        <f>SUMIF('NHẬP HÀNG'!D:D,A632,'NHẬP HÀNG'!K:K)</f>
        <v>0</v>
      </c>
      <c r="I632" s="97">
        <f>SUMIF('NHẬP HÀNG'!D:D,A632,'NHẬP HÀNG'!M:M)</f>
        <v>0</v>
      </c>
      <c r="J632" s="97">
        <f>SUMIF('NHẬP HÀNG'!D:D,A632,'NHẬP HÀNG'!N:N)</f>
        <v>2</v>
      </c>
      <c r="K632" s="97">
        <f>SUMIF('NHẬP HÀNG'!D:D,A632,'NHẬP HÀNG'!L:L)</f>
        <v>0</v>
      </c>
      <c r="L632" s="97">
        <f>SUMIF('XUẤT HÀNG'!D:D,A632,'XUẤT HÀNG'!G:G)</f>
        <v>0</v>
      </c>
      <c r="M632" s="97">
        <f>SUMIF('XUẤT HÀNG'!D:D,A632,'XUẤT HÀNG'!H:H)</f>
        <v>0</v>
      </c>
      <c r="N632" s="94">
        <f t="shared" si="103"/>
        <v>-43</v>
      </c>
      <c r="O632" s="106">
        <f>12+32</f>
        <v>44</v>
      </c>
      <c r="P632" s="107"/>
      <c r="Q632" s="110">
        <f t="shared" si="104"/>
        <v>-87</v>
      </c>
      <c r="R632" s="111" t="s">
        <v>4858</v>
      </c>
      <c r="S632" s="86" t="str">
        <f t="shared" si="105"/>
        <v>OK</v>
      </c>
    </row>
    <row r="633" spans="1:19" s="85" customFormat="1" ht="33.75" customHeight="1" hidden="1">
      <c r="A633" s="25" t="s">
        <v>4211</v>
      </c>
      <c r="B633" s="98" t="str">
        <f>IF($A633="","",VLOOKUP($A633,'MÃ HH'!$A$1:$C$1876,2,0))</f>
        <v>TÁO PINK GIRL 90 - 17KG</v>
      </c>
      <c r="C633" s="98" t="e">
        <f>IF($A633="","",VLOOKUP($A633,'MÃ HH'!$A$1:$C$215,3,0))</f>
        <v>#N/A</v>
      </c>
      <c r="D633" s="94">
        <f>VLOOKUP(A633,'[1]TỔNG HỢP'!$A:$N,14,0)</f>
        <v>-36</v>
      </c>
      <c r="E633" s="97">
        <f>SUMIF('NHẬP HÀNG'!$D:$D,A633,'NHẬP HÀNG'!$H:$H)</f>
        <v>0</v>
      </c>
      <c r="F633" s="97">
        <f>SUMIF('NHẬP HÀNG'!D:D,A633,'NHẬP HÀNG'!I:I)</f>
        <v>0</v>
      </c>
      <c r="G633" s="97">
        <f>SUMIF('NHẬP HÀNG'!D:D,A633,'NHẬP HÀNG'!J:J)</f>
        <v>0</v>
      </c>
      <c r="H633" s="97">
        <f>SUMIF('NHẬP HÀNG'!D:D,A633,'NHẬP HÀNG'!K:K)</f>
        <v>0</v>
      </c>
      <c r="I633" s="97">
        <f>SUMIF('NHẬP HÀNG'!D:D,A633,'NHẬP HÀNG'!M:M)</f>
        <v>0</v>
      </c>
      <c r="J633" s="97">
        <f>SUMIF('NHẬP HÀNG'!D:D,A633,'NHẬP HÀNG'!N:N)</f>
        <v>0</v>
      </c>
      <c r="K633" s="97">
        <f>SUMIF('NHẬP HÀNG'!D:D,A633,'NHẬP HÀNG'!L:L)</f>
        <v>0</v>
      </c>
      <c r="L633" s="97">
        <f>SUMIF('XUẤT HÀNG'!D:D,A633,'XUẤT HÀNG'!G:G)</f>
        <v>0</v>
      </c>
      <c r="M633" s="97">
        <f>SUMIF('XUẤT HÀNG'!D:D,A633,'XUẤT HÀNG'!H:H)</f>
        <v>0</v>
      </c>
      <c r="N633" s="94">
        <f t="shared" si="103"/>
        <v>-36</v>
      </c>
      <c r="O633" s="106"/>
      <c r="P633" s="107"/>
      <c r="Q633" s="110">
        <f t="shared" si="104"/>
        <v>-36</v>
      </c>
      <c r="R633" s="111" t="s">
        <v>4859</v>
      </c>
      <c r="S633" s="86" t="str">
        <f t="shared" si="105"/>
        <v>OK</v>
      </c>
    </row>
    <row r="634" spans="1:19" s="85" customFormat="1" ht="33.75" customHeight="1" hidden="1">
      <c r="A634" s="25" t="s">
        <v>4213</v>
      </c>
      <c r="B634" s="98" t="str">
        <f>IF($A634="","",VLOOKUP($A634,'MÃ HH'!$A$1:$C$1876,2,0))</f>
        <v>TÁO PINK GIRL 100 - 17KG</v>
      </c>
      <c r="C634" s="98" t="e">
        <f>IF($A634="","",VLOOKUP($A634,'MÃ HH'!$A$1:$C$215,3,0))</f>
        <v>#N/A</v>
      </c>
      <c r="D634" s="94">
        <f>VLOOKUP(A634,'[1]TỔNG HỢP'!$A:$N,14,0)</f>
        <v>-167</v>
      </c>
      <c r="E634" s="97">
        <f>SUMIF('NHẬP HÀNG'!$D:$D,A634,'NHẬP HÀNG'!$H:$H)</f>
        <v>17</v>
      </c>
      <c r="F634" s="97">
        <f>SUMIF('NHẬP HÀNG'!D:D,A634,'NHẬP HÀNG'!I:I)</f>
        <v>0</v>
      </c>
      <c r="G634" s="97">
        <f>SUMIF('NHẬP HÀNG'!D:D,A634,'NHẬP HÀNG'!J:J)</f>
        <v>0</v>
      </c>
      <c r="H634" s="97">
        <f>SUMIF('NHẬP HÀNG'!D:D,A634,'NHẬP HÀNG'!K:K)</f>
        <v>0</v>
      </c>
      <c r="I634" s="97">
        <f>SUMIF('NHẬP HÀNG'!D:D,A634,'NHẬP HÀNG'!M:M)</f>
        <v>0</v>
      </c>
      <c r="J634" s="97">
        <f>SUMIF('NHẬP HÀNG'!D:D,A634,'NHẬP HÀNG'!N:N)</f>
        <v>1</v>
      </c>
      <c r="K634" s="97">
        <f>SUMIF('NHẬP HÀNG'!D:D,A634,'NHẬP HÀNG'!L:L)</f>
        <v>0</v>
      </c>
      <c r="L634" s="97">
        <f>SUMIF('XUẤT HÀNG'!D:D,A634,'XUẤT HÀNG'!G:G)</f>
        <v>17</v>
      </c>
      <c r="M634" s="97">
        <f>SUMIF('XUẤT HÀNG'!D:D,A634,'XUẤT HÀNG'!H:H)</f>
        <v>0</v>
      </c>
      <c r="N634" s="94">
        <f t="shared" si="103"/>
        <v>-166</v>
      </c>
      <c r="O634" s="106">
        <f>1+5</f>
        <v>6</v>
      </c>
      <c r="P634" s="107"/>
      <c r="Q634" s="110">
        <f t="shared" si="104"/>
        <v>-172</v>
      </c>
      <c r="R634" s="111" t="s">
        <v>4860</v>
      </c>
      <c r="S634" s="86" t="str">
        <f t="shared" si="105"/>
        <v>OK</v>
      </c>
    </row>
    <row r="635" spans="1:19" s="85" customFormat="1" ht="33.75" customHeight="1" hidden="1">
      <c r="A635" s="25" t="s">
        <v>4215</v>
      </c>
      <c r="B635" s="98" t="str">
        <f>IF($A635="","",VLOOKUP($A635,'MÃ HH'!$A$1:$C$1876,2,0))</f>
        <v>TÁO PINK GIRL 110 - 17KG</v>
      </c>
      <c r="C635" s="98" t="e">
        <f>IF($A635="","",VLOOKUP($A635,'MÃ HH'!$A$1:$C$215,3,0))</f>
        <v>#N/A</v>
      </c>
      <c r="D635" s="94">
        <f>VLOOKUP(A635,'[1]TỔNG HỢP'!$A:$N,14,0)</f>
        <v>59</v>
      </c>
      <c r="E635" s="97">
        <f>SUMIF('NHẬP HÀNG'!$D:$D,A635,'NHẬP HÀNG'!$H:$H)</f>
        <v>0</v>
      </c>
      <c r="F635" s="97">
        <f>SUMIF('NHẬP HÀNG'!D:D,A635,'NHẬP HÀNG'!I:I)</f>
        <v>0</v>
      </c>
      <c r="G635" s="97">
        <f>SUMIF('NHẬP HÀNG'!D:D,A635,'NHẬP HÀNG'!J:J)</f>
        <v>0</v>
      </c>
      <c r="H635" s="97">
        <f>SUMIF('NHẬP HÀNG'!D:D,A635,'NHẬP HÀNG'!K:K)</f>
        <v>0</v>
      </c>
      <c r="I635" s="97">
        <f>SUMIF('NHẬP HÀNG'!D:D,A635,'NHẬP HÀNG'!M:M)</f>
        <v>0</v>
      </c>
      <c r="J635" s="97">
        <f>SUMIF('NHẬP HÀNG'!D:D,A635,'NHẬP HÀNG'!N:N)</f>
        <v>0</v>
      </c>
      <c r="K635" s="97">
        <f>SUMIF('NHẬP HÀNG'!D:D,A635,'NHẬP HÀNG'!L:L)</f>
        <v>0</v>
      </c>
      <c r="L635" s="97">
        <f>SUMIF('XUẤT HÀNG'!D:D,A635,'XUẤT HÀNG'!G:G)</f>
        <v>0</v>
      </c>
      <c r="M635" s="97">
        <f>SUMIF('XUẤT HÀNG'!D:D,A635,'XUẤT HÀNG'!H:H)</f>
        <v>0</v>
      </c>
      <c r="N635" s="94">
        <f t="shared" si="103"/>
        <v>59</v>
      </c>
      <c r="O635" s="106"/>
      <c r="P635" s="107"/>
      <c r="Q635" s="110">
        <f t="shared" si="104"/>
        <v>59</v>
      </c>
      <c r="R635" s="111" t="s">
        <v>4861</v>
      </c>
      <c r="S635" s="86" t="str">
        <f t="shared" si="105"/>
        <v>OK</v>
      </c>
    </row>
    <row r="636" spans="1:19" s="85" customFormat="1" ht="33.75" customHeight="1" hidden="1">
      <c r="A636" s="25" t="s">
        <v>4217</v>
      </c>
      <c r="B636" s="98" t="str">
        <f>IF($A636="","",VLOOKUP($A636,'MÃ HH'!$A$1:$C$1876,2,0))</f>
        <v>TÁO PINK GIRL LẪN SIZE - 17KG</v>
      </c>
      <c r="C636" s="98" t="e">
        <f>IF($A636="","",VLOOKUP($A636,'MÃ HH'!$A$1:$C$215,3,0))</f>
        <v>#N/A</v>
      </c>
      <c r="D636" s="94">
        <f>VLOOKUP(A636,'[1]TỔNG HỢP'!$A:$N,14,0)</f>
        <v>238</v>
      </c>
      <c r="E636" s="97">
        <f>SUMIF('NHẬP HÀNG'!$D:$D,A636,'NHẬP HÀNG'!$H:$H)</f>
        <v>0</v>
      </c>
      <c r="F636" s="97">
        <f>SUMIF('NHẬP HÀNG'!D:D,A636,'NHẬP HÀNG'!I:I)</f>
        <v>0</v>
      </c>
      <c r="G636" s="97">
        <f>SUMIF('NHẬP HÀNG'!D:D,A636,'NHẬP HÀNG'!J:J)</f>
        <v>0</v>
      </c>
      <c r="H636" s="97">
        <f>SUMIF('NHẬP HÀNG'!D:D,A636,'NHẬP HÀNG'!K:K)</f>
        <v>0</v>
      </c>
      <c r="I636" s="97">
        <f>SUMIF('NHẬP HÀNG'!D:D,A636,'NHẬP HÀNG'!M:M)</f>
        <v>0</v>
      </c>
      <c r="J636" s="97">
        <f>SUMIF('NHẬP HÀNG'!D:D,A636,'NHẬP HÀNG'!N:N)</f>
        <v>0</v>
      </c>
      <c r="K636" s="97">
        <f>SUMIF('NHẬP HÀNG'!D:D,A636,'NHẬP HÀNG'!L:L)</f>
        <v>0</v>
      </c>
      <c r="L636" s="97">
        <f>SUMIF('XUẤT HÀNG'!D:D,A636,'XUẤT HÀNG'!G:G)</f>
        <v>0</v>
      </c>
      <c r="M636" s="97">
        <f>SUMIF('XUẤT HÀNG'!D:D,A636,'XUẤT HÀNG'!H:H)</f>
        <v>0</v>
      </c>
      <c r="N636" s="94">
        <f t="shared" si="103"/>
        <v>238</v>
      </c>
      <c r="O636" s="106"/>
      <c r="P636" s="107"/>
      <c r="Q636" s="110">
        <f t="shared" si="104"/>
        <v>238</v>
      </c>
      <c r="R636" s="111" t="s">
        <v>4862</v>
      </c>
      <c r="S636" s="86" t="str">
        <f t="shared" si="105"/>
        <v>OK</v>
      </c>
    </row>
    <row r="637" spans="1:19" s="85" customFormat="1" ht="33.75" customHeight="1" hidden="1">
      <c r="A637" s="25" t="s">
        <v>3892</v>
      </c>
      <c r="B637" s="98" t="str">
        <f>IF($A637="","",VLOOKUP($A637,'MÃ HH'!$A$1:$C$1876,2,0))</f>
        <v>TÁO PINK RYAN FRUIT 90- 18 KG</v>
      </c>
      <c r="C637" s="98" t="e">
        <f>IF($A637="","",VLOOKUP($A637,'MÃ HH'!$A$1:$C$215,3,0))</f>
        <v>#N/A</v>
      </c>
      <c r="D637" s="94">
        <f>VLOOKUP(A637,'[1]TỔNG HỢP'!$A:$N,14,0)</f>
        <v>0</v>
      </c>
      <c r="E637" s="97">
        <f>SUMIF('NHẬP HÀNG'!$D:$D,A637,'NHẬP HÀNG'!$H:$H)</f>
        <v>0</v>
      </c>
      <c r="F637" s="97">
        <f>SUMIF('NHẬP HÀNG'!D:D,A637,'NHẬP HÀNG'!I:I)</f>
        <v>0</v>
      </c>
      <c r="G637" s="97">
        <f>SUMIF('NHẬP HÀNG'!D:D,A637,'NHẬP HÀNG'!J:J)</f>
        <v>0</v>
      </c>
      <c r="H637" s="97">
        <f>SUMIF('NHẬP HÀNG'!D:D,A637,'NHẬP HÀNG'!K:K)</f>
        <v>0</v>
      </c>
      <c r="I637" s="97">
        <f>SUMIF('NHẬP HÀNG'!D:D,A637,'NHẬP HÀNG'!M:M)</f>
        <v>0</v>
      </c>
      <c r="J637" s="97">
        <f>SUMIF('NHẬP HÀNG'!D:D,A637,'NHẬP HÀNG'!N:N)</f>
        <v>0</v>
      </c>
      <c r="K637" s="97">
        <f>SUMIF('NHẬP HÀNG'!D:D,A637,'NHẬP HÀNG'!L:L)</f>
        <v>0</v>
      </c>
      <c r="L637" s="97">
        <f>SUMIF('XUẤT HÀNG'!D:D,A637,'XUẤT HÀNG'!G:G)</f>
        <v>0</v>
      </c>
      <c r="M637" s="97">
        <f>SUMIF('XUẤT HÀNG'!D:D,A637,'XUẤT HÀNG'!H:H)</f>
        <v>0</v>
      </c>
      <c r="N637" s="94">
        <f t="shared" si="103"/>
        <v>0</v>
      </c>
      <c r="O637" s="106"/>
      <c r="P637" s="107"/>
      <c r="Q637" s="109">
        <f t="shared" si="104"/>
        <v>0</v>
      </c>
      <c r="R637" s="48"/>
      <c r="S637" s="86" t="str">
        <f t="shared" si="105"/>
        <v>NOT OK</v>
      </c>
    </row>
    <row r="638" spans="1:19" s="85" customFormat="1" ht="33.75" customHeight="1" hidden="1">
      <c r="A638" s="39" t="s">
        <v>3912</v>
      </c>
      <c r="B638" s="98" t="str">
        <f>IF($A638="","",VLOOKUP($A638,'MÃ HH'!$A$1:$C$1876,2,0))</f>
        <v>TÁO PINK RYAN FRUIT 100- 18 KG</v>
      </c>
      <c r="C638" s="98" t="e">
        <f>IF($A638="","",VLOOKUP($A638,'MÃ HH'!$A$1:$C$215,3,0))</f>
        <v>#N/A</v>
      </c>
      <c r="D638" s="94">
        <f>VLOOKUP(A638,'[1]TỔNG HỢP'!$A:$N,14,0)</f>
        <v>0</v>
      </c>
      <c r="E638" s="97">
        <f>SUMIF('NHẬP HÀNG'!$D:$D,A638,'NHẬP HÀNG'!$H:$H)</f>
        <v>0</v>
      </c>
      <c r="F638" s="97">
        <f>SUMIF('NHẬP HÀNG'!D:D,A638,'NHẬP HÀNG'!I:I)</f>
        <v>0</v>
      </c>
      <c r="G638" s="97">
        <f>SUMIF('NHẬP HÀNG'!D:D,A638,'NHẬP HÀNG'!J:J)</f>
        <v>0</v>
      </c>
      <c r="H638" s="97">
        <f>SUMIF('NHẬP HÀNG'!D:D,A638,'NHẬP HÀNG'!K:K)</f>
        <v>0</v>
      </c>
      <c r="I638" s="97">
        <f>SUMIF('NHẬP HÀNG'!D:D,A638,'NHẬP HÀNG'!M:M)</f>
        <v>0</v>
      </c>
      <c r="J638" s="97">
        <f>SUMIF('NHẬP HÀNG'!D:D,A638,'NHẬP HÀNG'!N:N)</f>
        <v>0</v>
      </c>
      <c r="K638" s="97">
        <f>SUMIF('NHẬP HÀNG'!D:D,A638,'NHẬP HÀNG'!L:L)</f>
        <v>0</v>
      </c>
      <c r="L638" s="97">
        <f>SUMIF('XUẤT HÀNG'!D:D,A638,'XUẤT HÀNG'!G:G)</f>
        <v>0</v>
      </c>
      <c r="M638" s="97">
        <f>SUMIF('XUẤT HÀNG'!D:D,A638,'XUẤT HÀNG'!H:H)</f>
        <v>0</v>
      </c>
      <c r="N638" s="94">
        <f t="shared" si="103"/>
        <v>0</v>
      </c>
      <c r="O638" s="106"/>
      <c r="P638" s="107"/>
      <c r="Q638" s="109">
        <f t="shared" si="104"/>
        <v>0</v>
      </c>
      <c r="R638" s="48"/>
      <c r="S638" s="86" t="str">
        <f t="shared" si="105"/>
        <v>NOT OK</v>
      </c>
    </row>
    <row r="639" spans="1:19" s="85" customFormat="1" ht="33.75" customHeight="1" hidden="1">
      <c r="A639" s="25" t="s">
        <v>3922</v>
      </c>
      <c r="B639" s="98" t="str">
        <f>IF($A639="","",VLOOKUP($A639,'MÃ HH'!$A$1:$C$1876,2,0))</f>
        <v>TÁO PINK RYAN FRUIT 110- 18 KG</v>
      </c>
      <c r="C639" s="98" t="e">
        <f>IF($A639="","",VLOOKUP($A639,'MÃ HH'!$A$1:$C$215,3,0))</f>
        <v>#N/A</v>
      </c>
      <c r="D639" s="94">
        <f>VLOOKUP(A639,'[1]TỔNG HỢP'!$A:$N,14,0)</f>
        <v>0</v>
      </c>
      <c r="E639" s="97">
        <f>SUMIF('NHẬP HÀNG'!$D:$D,A639,'NHẬP HÀNG'!$H:$H)</f>
        <v>0</v>
      </c>
      <c r="F639" s="97">
        <f>SUMIF('NHẬP HÀNG'!D:D,A639,'NHẬP HÀNG'!I:I)</f>
        <v>0</v>
      </c>
      <c r="G639" s="97">
        <f>SUMIF('NHẬP HÀNG'!D:D,A639,'NHẬP HÀNG'!J:J)</f>
        <v>0</v>
      </c>
      <c r="H639" s="97">
        <f>SUMIF('NHẬP HÀNG'!D:D,A639,'NHẬP HÀNG'!K:K)</f>
        <v>0</v>
      </c>
      <c r="I639" s="97">
        <f>SUMIF('NHẬP HÀNG'!D:D,A639,'NHẬP HÀNG'!M:M)</f>
        <v>0</v>
      </c>
      <c r="J639" s="97">
        <f>SUMIF('NHẬP HÀNG'!D:D,A639,'NHẬP HÀNG'!N:N)</f>
        <v>0</v>
      </c>
      <c r="K639" s="97">
        <f>SUMIF('NHẬP HÀNG'!D:D,A639,'NHẬP HÀNG'!L:L)</f>
        <v>0</v>
      </c>
      <c r="L639" s="97">
        <f>SUMIF('XUẤT HÀNG'!D:D,A639,'XUẤT HÀNG'!G:G)</f>
        <v>0</v>
      </c>
      <c r="M639" s="97">
        <f>SUMIF('XUẤT HÀNG'!D:D,A639,'XUẤT HÀNG'!H:H)</f>
        <v>0</v>
      </c>
      <c r="N639" s="94">
        <f t="shared" si="103"/>
        <v>0</v>
      </c>
      <c r="O639" s="106"/>
      <c r="P639" s="107"/>
      <c r="Q639" s="109">
        <f t="shared" si="104"/>
        <v>0</v>
      </c>
      <c r="R639" s="48"/>
      <c r="S639" s="86" t="str">
        <f t="shared" si="105"/>
        <v>NOT OK</v>
      </c>
    </row>
    <row r="640" spans="1:19" s="85" customFormat="1" ht="33.75" customHeight="1" hidden="1">
      <c r="A640" s="39" t="s">
        <v>3948</v>
      </c>
      <c r="B640" s="98" t="str">
        <f>IF($A640="","",VLOOKUP($A640,'MÃ HH'!$A$1:$C$1876,2,0))</f>
        <v>TÁO PINK RYAN FRUIT 135- 18 KG</v>
      </c>
      <c r="C640" s="98" t="e">
        <f>IF($A640="","",VLOOKUP($A640,'MÃ HH'!$A$1:$C$215,3,0))</f>
        <v>#N/A</v>
      </c>
      <c r="D640" s="94">
        <f>VLOOKUP(A640,'[1]TỔNG HỢP'!$A:$N,14,0)</f>
        <v>0</v>
      </c>
      <c r="E640" s="97">
        <f>SUMIF('NHẬP HÀNG'!$D:$D,A640,'NHẬP HÀNG'!$H:$H)</f>
        <v>0</v>
      </c>
      <c r="F640" s="97">
        <f>SUMIF('NHẬP HÀNG'!D:D,A640,'NHẬP HÀNG'!I:I)</f>
        <v>0</v>
      </c>
      <c r="G640" s="97">
        <f>SUMIF('NHẬP HÀNG'!D:D,A640,'NHẬP HÀNG'!J:J)</f>
        <v>0</v>
      </c>
      <c r="H640" s="97">
        <f>SUMIF('NHẬP HÀNG'!D:D,A640,'NHẬP HÀNG'!K:K)</f>
        <v>0</v>
      </c>
      <c r="I640" s="97">
        <f>SUMIF('NHẬP HÀNG'!D:D,A640,'NHẬP HÀNG'!M:M)</f>
        <v>0</v>
      </c>
      <c r="J640" s="97">
        <f>SUMIF('NHẬP HÀNG'!D:D,A640,'NHẬP HÀNG'!N:N)</f>
        <v>0</v>
      </c>
      <c r="K640" s="97">
        <f>SUMIF('NHẬP HÀNG'!D:D,A640,'NHẬP HÀNG'!L:L)</f>
        <v>0</v>
      </c>
      <c r="L640" s="97">
        <f>SUMIF('XUẤT HÀNG'!D:D,A640,'XUẤT HÀNG'!G:G)</f>
        <v>0</v>
      </c>
      <c r="M640" s="97">
        <f>SUMIF('XUẤT HÀNG'!D:D,A640,'XUẤT HÀNG'!H:H)</f>
        <v>0</v>
      </c>
      <c r="N640" s="94">
        <f t="shared" si="103"/>
        <v>0</v>
      </c>
      <c r="O640" s="106"/>
      <c r="P640" s="107"/>
      <c r="Q640" s="113">
        <f t="shared" si="104"/>
        <v>0</v>
      </c>
      <c r="R640" s="114" t="s">
        <v>4863</v>
      </c>
      <c r="S640" s="86" t="str">
        <f t="shared" si="105"/>
        <v>NOT OK</v>
      </c>
    </row>
    <row r="641" spans="1:19" s="85" customFormat="1" ht="33.75" customHeight="1" hidden="1">
      <c r="A641" s="39" t="s">
        <v>3954</v>
      </c>
      <c r="B641" s="98" t="str">
        <f>IF($A641="","",VLOOKUP($A641,'MÃ HH'!$A$1:$C$1876,2,0))</f>
        <v>TÁO PINK RYAN FRUIT 120- 18 KG</v>
      </c>
      <c r="C641" s="98" t="e">
        <f>IF($A641="","",VLOOKUP($A641,'MÃ HH'!$A$1:$C$215,3,0))</f>
        <v>#N/A</v>
      </c>
      <c r="D641" s="94">
        <f>VLOOKUP(A641,'[1]TỔNG HỢP'!$A:$N,14,0)</f>
        <v>-2</v>
      </c>
      <c r="E641" s="97">
        <f>SUMIF('NHẬP HÀNG'!$D:$D,A641,'NHẬP HÀNG'!$H:$H)</f>
        <v>0</v>
      </c>
      <c r="F641" s="97">
        <f>SUMIF('NHẬP HÀNG'!D:D,A641,'NHẬP HÀNG'!I:I)</f>
        <v>0</v>
      </c>
      <c r="G641" s="97">
        <f>SUMIF('NHẬP HÀNG'!D:D,A641,'NHẬP HÀNG'!J:J)</f>
        <v>0</v>
      </c>
      <c r="H641" s="97">
        <f>SUMIF('NHẬP HÀNG'!D:D,A641,'NHẬP HÀNG'!K:K)</f>
        <v>0</v>
      </c>
      <c r="I641" s="97">
        <f>SUMIF('NHẬP HÀNG'!D:D,A641,'NHẬP HÀNG'!M:M)</f>
        <v>0</v>
      </c>
      <c r="J641" s="97">
        <f>SUMIF('NHẬP HÀNG'!D:D,A641,'NHẬP HÀNG'!N:N)</f>
        <v>0</v>
      </c>
      <c r="K641" s="97">
        <f>SUMIF('NHẬP HÀNG'!D:D,A641,'NHẬP HÀNG'!L:L)</f>
        <v>0</v>
      </c>
      <c r="L641" s="97">
        <f>SUMIF('XUẤT HÀNG'!D:D,A641,'XUẤT HÀNG'!G:G)</f>
        <v>0</v>
      </c>
      <c r="M641" s="97">
        <f>SUMIF('XUẤT HÀNG'!D:D,A641,'XUẤT HÀNG'!H:H)</f>
        <v>0</v>
      </c>
      <c r="N641" s="94">
        <f t="shared" si="103"/>
        <v>-2</v>
      </c>
      <c r="O641" s="106"/>
      <c r="P641" s="107"/>
      <c r="Q641" s="110">
        <f t="shared" si="104"/>
        <v>-2</v>
      </c>
      <c r="R641" s="111" t="s">
        <v>4864</v>
      </c>
      <c r="S641" s="86" t="str">
        <f t="shared" si="105"/>
        <v>OK</v>
      </c>
    </row>
    <row r="642" spans="1:19" s="85" customFormat="1" ht="33.75" customHeight="1" hidden="1">
      <c r="A642" s="39" t="s">
        <v>3966</v>
      </c>
      <c r="B642" s="98" t="str">
        <f>IF($A642="","",VLOOKUP($A642,'MÃ HH'!$A$1:$C$1876,2,0))</f>
        <v>TÁO PINK RYAN FRUIT LẪN SIZE- 18 KG</v>
      </c>
      <c r="C642" s="98" t="e">
        <f>IF($A642="","",VLOOKUP($A642,'MÃ HH'!$A$1:$C$215,3,0))</f>
        <v>#N/A</v>
      </c>
      <c r="D642" s="94">
        <f>VLOOKUP(A642,'[1]TỔNG HỢP'!$A:$N,14,0)</f>
        <v>0</v>
      </c>
      <c r="E642" s="97">
        <f>SUMIF('NHẬP HÀNG'!$D:$D,A642,'NHẬP HÀNG'!$H:$H)</f>
        <v>0</v>
      </c>
      <c r="F642" s="97">
        <f>SUMIF('NHẬP HÀNG'!D:D,A642,'NHẬP HÀNG'!I:I)</f>
        <v>0</v>
      </c>
      <c r="G642" s="97">
        <f>SUMIF('NHẬP HÀNG'!D:D,A642,'NHẬP HÀNG'!J:J)</f>
        <v>0</v>
      </c>
      <c r="H642" s="97">
        <f>SUMIF('NHẬP HÀNG'!D:D,A642,'NHẬP HÀNG'!K:K)</f>
        <v>0</v>
      </c>
      <c r="I642" s="97">
        <f>SUMIF('NHẬP HÀNG'!D:D,A642,'NHẬP HÀNG'!M:M)</f>
        <v>0</v>
      </c>
      <c r="J642" s="97">
        <f>SUMIF('NHẬP HÀNG'!D:D,A642,'NHẬP HÀNG'!N:N)</f>
        <v>0</v>
      </c>
      <c r="K642" s="97">
        <f>SUMIF('NHẬP HÀNG'!D:D,A642,'NHẬP HÀNG'!L:L)</f>
        <v>0</v>
      </c>
      <c r="L642" s="97">
        <f>SUMIF('XUẤT HÀNG'!D:D,A642,'XUẤT HÀNG'!G:G)</f>
        <v>0</v>
      </c>
      <c r="M642" s="97">
        <f>SUMIF('XUẤT HÀNG'!D:D,A642,'XUẤT HÀNG'!H:H)</f>
        <v>0</v>
      </c>
      <c r="N642" s="94">
        <f t="shared" si="103"/>
        <v>0</v>
      </c>
      <c r="O642" s="106"/>
      <c r="P642" s="107"/>
      <c r="Q642" s="109">
        <f t="shared" si="104"/>
        <v>0</v>
      </c>
      <c r="R642" s="48"/>
      <c r="S642" s="86" t="str">
        <f t="shared" si="105"/>
        <v>NOT OK</v>
      </c>
    </row>
    <row r="643" spans="1:19" s="85" customFormat="1" ht="33.75" customHeight="1" hidden="1">
      <c r="A643" s="25" t="s">
        <v>4572</v>
      </c>
      <c r="B643" s="98" t="str">
        <f>IF($A643="","",VLOOKUP($A643,'MÃ HH'!$A$1:$C$1876,2,0))</f>
        <v>TÁO PINK LADY GEE WHIZ 100- 20KG</v>
      </c>
      <c r="C643" s="98" t="e">
        <f>IF($A643="","",VLOOKUP($A643,'MÃ HH'!$A$1:$C$215,3,0))</f>
        <v>#N/A</v>
      </c>
      <c r="D643" s="94">
        <f>VLOOKUP(A643,'[1]TỔNG HỢP'!$A:$N,14,0)</f>
        <v>16</v>
      </c>
      <c r="E643" s="97">
        <f>SUMIF('NHẬP HÀNG'!$D:$D,A643,'NHẬP HÀNG'!$H:$H)</f>
        <v>0</v>
      </c>
      <c r="F643" s="97">
        <f>SUMIF('NHẬP HÀNG'!D:D,A643,'NHẬP HÀNG'!I:I)</f>
        <v>0</v>
      </c>
      <c r="G643" s="97">
        <f>SUMIF('NHẬP HÀNG'!D:D,A643,'NHẬP HÀNG'!J:J)</f>
        <v>0</v>
      </c>
      <c r="H643" s="97">
        <f>SUMIF('NHẬP HÀNG'!D:D,A643,'NHẬP HÀNG'!K:K)</f>
        <v>0</v>
      </c>
      <c r="I643" s="97">
        <f>SUMIF('NHẬP HÀNG'!D:D,A643,'NHẬP HÀNG'!M:M)</f>
        <v>0</v>
      </c>
      <c r="J643" s="97">
        <f>SUMIF('NHẬP HÀNG'!D:D,A643,'NHẬP HÀNG'!N:N)</f>
        <v>0</v>
      </c>
      <c r="K643" s="97">
        <f>SUMIF('NHẬP HÀNG'!D:D,A643,'NHẬP HÀNG'!L:L)</f>
        <v>0</v>
      </c>
      <c r="L643" s="97">
        <f>SUMIF('XUẤT HÀNG'!D:D,A643,'XUẤT HÀNG'!G:G)</f>
        <v>0</v>
      </c>
      <c r="M643" s="97">
        <f>SUMIF('XUẤT HÀNG'!D:D,A643,'XUẤT HÀNG'!H:H)</f>
        <v>0</v>
      </c>
      <c r="N643" s="94">
        <f t="shared" si="103"/>
        <v>16</v>
      </c>
      <c r="O643" s="106">
        <v>14</v>
      </c>
      <c r="P643" s="107"/>
      <c r="Q643" s="110">
        <f t="shared" si="104"/>
        <v>2</v>
      </c>
      <c r="R643" s="205" t="s">
        <v>4865</v>
      </c>
      <c r="S643" s="86" t="str">
        <f t="shared" si="105"/>
        <v>OK</v>
      </c>
    </row>
    <row r="644" spans="1:19" s="85" customFormat="1" ht="33.75" customHeight="1" hidden="1">
      <c r="A644" s="25" t="s">
        <v>4586</v>
      </c>
      <c r="B644" s="98" t="str">
        <f>IF($A644="","",VLOOKUP($A644,'MÃ HH'!$A$1:$C$1876,2,0))</f>
        <v>TÁO PINK LADY GEE WHIZ 113- 20KG</v>
      </c>
      <c r="C644" s="98" t="e">
        <f>IF($A644="","",VLOOKUP($A644,'MÃ HH'!$A$1:$C$215,3,0))</f>
        <v>#N/A</v>
      </c>
      <c r="D644" s="94">
        <f>VLOOKUP(A644,'[1]TỔNG HỢP'!$A:$N,14,0)</f>
        <v>-1</v>
      </c>
      <c r="E644" s="97">
        <f>SUMIF('NHẬP HÀNG'!$D:$D,A644,'NHẬP HÀNG'!$H:$H)</f>
        <v>0</v>
      </c>
      <c r="F644" s="97">
        <f>SUMIF('NHẬP HÀNG'!D:D,A644,'NHẬP HÀNG'!I:I)</f>
        <v>0</v>
      </c>
      <c r="G644" s="97">
        <f>SUMIF('NHẬP HÀNG'!D:D,A644,'NHẬP HÀNG'!J:J)</f>
        <v>0</v>
      </c>
      <c r="H644" s="97">
        <f>SUMIF('NHẬP HÀNG'!D:D,A644,'NHẬP HÀNG'!K:K)</f>
        <v>0</v>
      </c>
      <c r="I644" s="97">
        <f>SUMIF('NHẬP HÀNG'!D:D,A644,'NHẬP HÀNG'!M:M)</f>
        <v>0</v>
      </c>
      <c r="J644" s="97">
        <f>SUMIF('NHẬP HÀNG'!D:D,A644,'NHẬP HÀNG'!N:N)</f>
        <v>0</v>
      </c>
      <c r="K644" s="97">
        <f>SUMIF('NHẬP HÀNG'!D:D,A644,'NHẬP HÀNG'!L:L)</f>
        <v>0</v>
      </c>
      <c r="L644" s="97">
        <f>SUMIF('XUẤT HÀNG'!D:D,A644,'XUẤT HÀNG'!G:G)</f>
        <v>0</v>
      </c>
      <c r="M644" s="97">
        <f>SUMIF('XUẤT HÀNG'!D:D,A644,'XUẤT HÀNG'!H:H)</f>
        <v>0</v>
      </c>
      <c r="N644" s="94">
        <f t="shared" si="103"/>
        <v>-1</v>
      </c>
      <c r="O644" s="106"/>
      <c r="P644" s="107"/>
      <c r="Q644" s="110">
        <f t="shared" si="104"/>
        <v>-1</v>
      </c>
      <c r="R644" s="205"/>
      <c r="S644" s="86" t="str">
        <f t="shared" si="105"/>
        <v>OK</v>
      </c>
    </row>
    <row r="645" spans="1:19" s="85" customFormat="1" ht="33.75" customHeight="1" hidden="1">
      <c r="A645" s="137" t="s">
        <v>4696</v>
      </c>
      <c r="B645" s="98" t="str">
        <f>IF($A645="","",VLOOKUP($A645,'MÃ HH'!$A$1:$C$1876,2,0))</f>
        <v>TÁO PINK LADY GEE WHIZ 88- 20KG</v>
      </c>
      <c r="C645" s="98" t="e">
        <f>IF($A645="","",VLOOKUP($A645,'MÃ HH'!$A$1:$C$215,3,0))</f>
        <v>#N/A</v>
      </c>
      <c r="D645" s="94">
        <f>VLOOKUP(A645,'[1]TỔNG HỢP'!$A:$N,14,0)</f>
        <v>0</v>
      </c>
      <c r="E645" s="97">
        <f>SUMIF('NHẬP HÀNG'!$D:$D,A645,'NHẬP HÀNG'!$H:$H)</f>
        <v>0</v>
      </c>
      <c r="F645" s="97">
        <f>SUMIF('NHẬP HÀNG'!D:D,A645,'NHẬP HÀNG'!I:I)</f>
        <v>0</v>
      </c>
      <c r="G645" s="97">
        <f>SUMIF('NHẬP HÀNG'!D:D,A645,'NHẬP HÀNG'!J:J)</f>
        <v>0</v>
      </c>
      <c r="H645" s="97">
        <f>SUMIF('NHẬP HÀNG'!D:D,A645,'NHẬP HÀNG'!K:K)</f>
        <v>0</v>
      </c>
      <c r="I645" s="97">
        <f>SUMIF('NHẬP HÀNG'!D:D,A645,'NHẬP HÀNG'!M:M)</f>
        <v>0</v>
      </c>
      <c r="J645" s="97">
        <f>SUMIF('NHẬP HÀNG'!D:D,A645,'NHẬP HÀNG'!N:N)</f>
        <v>0</v>
      </c>
      <c r="K645" s="97">
        <f>SUMIF('NHẬP HÀNG'!D:D,A645,'NHẬP HÀNG'!L:L)</f>
        <v>0</v>
      </c>
      <c r="L645" s="97">
        <f>SUMIF('XUẤT HÀNG'!D:D,A645,'XUẤT HÀNG'!G:G)</f>
        <v>0</v>
      </c>
      <c r="M645" s="97">
        <f>SUMIF('XUẤT HÀNG'!D:D,A645,'XUẤT HÀNG'!H:H)</f>
        <v>0</v>
      </c>
      <c r="N645" s="94">
        <f t="shared" si="106" ref="N645">D645+E645+F645+G645+H645+I645++J645-L645-M645+K645</f>
        <v>0</v>
      </c>
      <c r="O645" s="106"/>
      <c r="P645" s="107"/>
      <c r="Q645" s="109">
        <f t="shared" si="107" ref="Q645">+N645-O645-P645</f>
        <v>0</v>
      </c>
      <c r="R645" s="45"/>
      <c r="S645" s="86" t="str">
        <f t="shared" si="105"/>
        <v>NOT OK</v>
      </c>
    </row>
    <row r="646" spans="1:19" s="85" customFormat="1" ht="33.75" customHeight="1" hidden="1">
      <c r="A646" s="25" t="s">
        <v>3850</v>
      </c>
      <c r="B646" s="98" t="str">
        <f>IF($A646="","",VLOOKUP($A646,'MÃ HH'!$A$1:$C$1876,2,0))</f>
        <v>TÁO CHUÔNG 10KG</v>
      </c>
      <c r="C646" s="98" t="e">
        <f>IF($A646="","",VLOOKUP($A646,'MÃ HH'!$A$1:$C$215,3,0))</f>
        <v>#N/A</v>
      </c>
      <c r="D646" s="94">
        <f>VLOOKUP(A646,'[1]TỔNG HỢP'!$A:$N,14,0)</f>
        <v>-1</v>
      </c>
      <c r="E646" s="97">
        <f>SUMIF('NHẬP HÀNG'!$D:$D,A646,'NHẬP HÀNG'!$H:$H)</f>
        <v>0</v>
      </c>
      <c r="F646" s="97">
        <f>SUMIF('NHẬP HÀNG'!D:D,A646,'NHẬP HÀNG'!I:I)</f>
        <v>0</v>
      </c>
      <c r="G646" s="97">
        <f>SUMIF('NHẬP HÀNG'!D:D,A646,'NHẬP HÀNG'!J:J)</f>
        <v>0</v>
      </c>
      <c r="H646" s="97">
        <f>SUMIF('NHẬP HÀNG'!D:D,A646,'NHẬP HÀNG'!K:K)</f>
        <v>0</v>
      </c>
      <c r="I646" s="97">
        <f>SUMIF('NHẬP HÀNG'!D:D,A646,'NHẬP HÀNG'!M:M)</f>
        <v>0</v>
      </c>
      <c r="J646" s="97">
        <f>SUMIF('NHẬP HÀNG'!D:D,A646,'NHẬP HÀNG'!N:N)</f>
        <v>0</v>
      </c>
      <c r="K646" s="97">
        <f>SUMIF('NHẬP HÀNG'!D:D,A646,'NHẬP HÀNG'!L:L)</f>
        <v>0</v>
      </c>
      <c r="L646" s="97">
        <f>SUMIF('XUẤT HÀNG'!D:D,A646,'XUẤT HÀNG'!G:G)</f>
        <v>0</v>
      </c>
      <c r="M646" s="97">
        <f>SUMIF('XUẤT HÀNG'!D:D,A646,'XUẤT HÀNG'!H:H)</f>
        <v>0</v>
      </c>
      <c r="N646" s="94">
        <f t="shared" si="103"/>
        <v>-1</v>
      </c>
      <c r="O646" s="106"/>
      <c r="P646" s="107"/>
      <c r="Q646" s="110">
        <f t="shared" si="104"/>
        <v>-1</v>
      </c>
      <c r="R646" s="111" t="s">
        <v>4866</v>
      </c>
      <c r="S646" s="86" t="str">
        <f t="shared" si="105"/>
        <v>OK</v>
      </c>
    </row>
    <row r="647" spans="1:19" s="85" customFormat="1" ht="33.75" customHeight="1" hidden="1">
      <c r="A647" s="25" t="s">
        <v>4634</v>
      </c>
      <c r="B647" s="98" t="str">
        <f>IF($A647="","",VLOOKUP($A647,'MÃ HH'!$A$1:$C$1876,2,0))</f>
        <v xml:space="preserve">TÁO SALE 20KG - THÙNG VÀNG </v>
      </c>
      <c r="C647" s="98" t="e">
        <f>IF($A647="","",VLOOKUP($A647,'MÃ HH'!$A$1:$C$215,3,0))</f>
        <v>#N/A</v>
      </c>
      <c r="D647" s="94">
        <f>VLOOKUP(A647,'[1]TỔNG HỢP'!$A:$N,14,0)</f>
        <v>-1</v>
      </c>
      <c r="E647" s="97">
        <f>SUMIF('NHẬP HÀNG'!$D:$D,A647,'NHẬP HÀNG'!$H:$H)</f>
        <v>0</v>
      </c>
      <c r="F647" s="97">
        <f>SUMIF('NHẬP HÀNG'!D:D,A647,'NHẬP HÀNG'!I:I)</f>
        <v>0</v>
      </c>
      <c r="G647" s="97">
        <f>SUMIF('NHẬP HÀNG'!D:D,A647,'NHẬP HÀNG'!J:J)</f>
        <v>0</v>
      </c>
      <c r="H647" s="97">
        <f>SUMIF('NHẬP HÀNG'!D:D,A647,'NHẬP HÀNG'!K:K)</f>
        <v>0</v>
      </c>
      <c r="I647" s="97">
        <f>SUMIF('NHẬP HÀNG'!D:D,A647,'NHẬP HÀNG'!M:M)</f>
        <v>0</v>
      </c>
      <c r="J647" s="97">
        <f>SUMIF('NHẬP HÀNG'!D:D,A647,'NHẬP HÀNG'!N:N)</f>
        <v>0</v>
      </c>
      <c r="K647" s="97">
        <f>SUMIF('NHẬP HÀNG'!D:D,A647,'NHẬP HÀNG'!L:L)</f>
        <v>0</v>
      </c>
      <c r="L647" s="97">
        <f>SUMIF('XUẤT HÀNG'!D:D,A647,'XUẤT HÀNG'!G:G)</f>
        <v>0</v>
      </c>
      <c r="M647" s="97">
        <f>SUMIF('XUẤT HÀNG'!D:D,A647,'XUẤT HÀNG'!H:H)</f>
        <v>0</v>
      </c>
      <c r="N647" s="94">
        <f t="shared" si="103"/>
        <v>-1</v>
      </c>
      <c r="O647" s="106"/>
      <c r="P647" s="107"/>
      <c r="Q647" s="110">
        <f t="shared" si="104"/>
        <v>-1</v>
      </c>
      <c r="R647" s="111" t="s">
        <v>4758</v>
      </c>
      <c r="S647" s="86" t="str">
        <f t="shared" si="105"/>
        <v>OK</v>
      </c>
    </row>
    <row r="648" spans="1:19" s="85" customFormat="1" ht="33.75" customHeight="1" hidden="1">
      <c r="A648" s="25" t="s">
        <v>4566</v>
      </c>
      <c r="B648" s="98" t="str">
        <f>IF($A648="","",VLOOKUP($A648,'MÃ HH'!$A$1:$C$1876,2,0))</f>
        <v>TÁO GÓC CHUÔNG 10KG LOẠI 1-10KG</v>
      </c>
      <c r="C648" s="98" t="e">
        <f>IF($A648="","",VLOOKUP($A648,'MÃ HH'!$A$1:$C$215,3,0))</f>
        <v>#N/A</v>
      </c>
      <c r="D648" s="94">
        <f>VLOOKUP(A648,'[1]TỔNG HỢP'!$A:$N,14,0)</f>
        <v>17</v>
      </c>
      <c r="E648" s="97">
        <f>SUMIF('NHẬP HÀNG'!$D:$D,A648,'NHẬP HÀNG'!$H:$H)</f>
        <v>0</v>
      </c>
      <c r="F648" s="97">
        <f>SUMIF('NHẬP HÀNG'!D:D,A648,'NHẬP HÀNG'!I:I)</f>
        <v>0</v>
      </c>
      <c r="G648" s="97">
        <f>SUMIF('NHẬP HÀNG'!D:D,A648,'NHẬP HÀNG'!J:J)</f>
        <v>0</v>
      </c>
      <c r="H648" s="97">
        <f>SUMIF('NHẬP HÀNG'!D:D,A648,'NHẬP HÀNG'!K:K)</f>
        <v>0</v>
      </c>
      <c r="I648" s="97">
        <f>SUMIF('NHẬP HÀNG'!D:D,A648,'NHẬP HÀNG'!M:M)</f>
        <v>0</v>
      </c>
      <c r="J648" s="97">
        <f>SUMIF('NHẬP HÀNG'!D:D,A648,'NHẬP HÀNG'!N:N)</f>
        <v>0</v>
      </c>
      <c r="K648" s="97">
        <f>SUMIF('NHẬP HÀNG'!D:D,A648,'NHẬP HÀNG'!L:L)</f>
        <v>0</v>
      </c>
      <c r="L648" s="97">
        <f>SUMIF('XUẤT HÀNG'!D:D,A648,'XUẤT HÀNG'!G:G)</f>
        <v>0</v>
      </c>
      <c r="M648" s="97">
        <f>SUMIF('XUẤT HÀNG'!D:D,A648,'XUẤT HÀNG'!H:H)</f>
        <v>0</v>
      </c>
      <c r="N648" s="94">
        <f t="shared" si="103"/>
        <v>17</v>
      </c>
      <c r="O648" s="106">
        <f>5+11</f>
        <v>16</v>
      </c>
      <c r="P648" s="107"/>
      <c r="Q648" s="110">
        <f t="shared" si="104"/>
        <v>1</v>
      </c>
      <c r="R648" s="111" t="s">
        <v>4867</v>
      </c>
      <c r="S648" s="86" t="str">
        <f t="shared" si="105"/>
        <v>OK</v>
      </c>
    </row>
    <row r="649" spans="1:19" s="85" customFormat="1" ht="33.75" customHeight="1" hidden="1">
      <c r="A649" s="39" t="s">
        <v>3836</v>
      </c>
      <c r="B649" s="98" t="str">
        <f>IF($A649="","",VLOOKUP($A649,'MÃ HH'!$A$1:$C$1876,2,0))</f>
        <v>TÁO 5 GÓC FLAVOR 88 - 20KG</v>
      </c>
      <c r="C649" s="98" t="e">
        <f>IF($A649="","",VLOOKUP($A649,'MÃ HH'!$A$1:$C$215,3,0))</f>
        <v>#N/A</v>
      </c>
      <c r="D649" s="94">
        <f>VLOOKUP(A649,'[1]TỔNG HỢP'!$A:$N,14,0)</f>
        <v>0</v>
      </c>
      <c r="E649" s="97">
        <f>SUMIF('NHẬP HÀNG'!$D:$D,A649,'NHẬP HÀNG'!$H:$H)</f>
        <v>0</v>
      </c>
      <c r="F649" s="97">
        <f>SUMIF('NHẬP HÀNG'!D:D,A649,'NHẬP HÀNG'!I:I)</f>
        <v>0</v>
      </c>
      <c r="G649" s="97">
        <f>SUMIF('NHẬP HÀNG'!D:D,A649,'NHẬP HÀNG'!J:J)</f>
        <v>0</v>
      </c>
      <c r="H649" s="97">
        <f>SUMIF('NHẬP HÀNG'!D:D,A649,'NHẬP HÀNG'!K:K)</f>
        <v>0</v>
      </c>
      <c r="I649" s="97">
        <f>SUMIF('NHẬP HÀNG'!D:D,A649,'NHẬP HÀNG'!M:M)</f>
        <v>0</v>
      </c>
      <c r="J649" s="97">
        <f>SUMIF('NHẬP HÀNG'!D:D,A649,'NHẬP HÀNG'!N:N)</f>
        <v>0</v>
      </c>
      <c r="K649" s="97">
        <f>SUMIF('NHẬP HÀNG'!D:D,A649,'NHẬP HÀNG'!L:L)</f>
        <v>0</v>
      </c>
      <c r="L649" s="97">
        <f>SUMIF('XUẤT HÀNG'!D:D,A649,'XUẤT HÀNG'!G:G)</f>
        <v>0</v>
      </c>
      <c r="M649" s="97">
        <f>SUMIF('XUẤT HÀNG'!D:D,A649,'XUẤT HÀNG'!H:H)</f>
        <v>0</v>
      </c>
      <c r="N649" s="94">
        <f t="shared" si="103"/>
        <v>0</v>
      </c>
      <c r="O649" s="106"/>
      <c r="P649" s="107"/>
      <c r="Q649" s="109">
        <f t="shared" si="104"/>
        <v>0</v>
      </c>
      <c r="R649" s="48"/>
      <c r="S649" s="86" t="str">
        <f t="shared" si="105"/>
        <v>NOT OK</v>
      </c>
    </row>
    <row r="650" spans="1:19" s="85" customFormat="1" ht="33.75" customHeight="1" hidden="1">
      <c r="A650" s="39" t="s">
        <v>3838</v>
      </c>
      <c r="B650" s="98" t="str">
        <f>IF($A650="","",VLOOKUP($A650,'MÃ HH'!$A$1:$C$1876,2,0))</f>
        <v>TÁO 5 GÓC FLAVOR 100 - 20KG</v>
      </c>
      <c r="C650" s="98" t="e">
        <f>IF($A650="","",VLOOKUP($A650,'MÃ HH'!$A$1:$C$215,3,0))</f>
        <v>#N/A</v>
      </c>
      <c r="D650" s="94">
        <f>VLOOKUP(A650,'[1]TỔNG HỢP'!$A:$N,14,0)</f>
        <v>0</v>
      </c>
      <c r="E650" s="97">
        <f>SUMIF('NHẬP HÀNG'!$D:$D,A650,'NHẬP HÀNG'!$H:$H)</f>
        <v>0</v>
      </c>
      <c r="F650" s="97">
        <f>SUMIF('NHẬP HÀNG'!D:D,A650,'NHẬP HÀNG'!I:I)</f>
        <v>0</v>
      </c>
      <c r="G650" s="97">
        <f>SUMIF('NHẬP HÀNG'!D:D,A650,'NHẬP HÀNG'!J:J)</f>
        <v>0</v>
      </c>
      <c r="H650" s="97">
        <f>SUMIF('NHẬP HÀNG'!D:D,A650,'NHẬP HÀNG'!K:K)</f>
        <v>0</v>
      </c>
      <c r="I650" s="97">
        <f>SUMIF('NHẬP HÀNG'!D:D,A650,'NHẬP HÀNG'!M:M)</f>
        <v>0</v>
      </c>
      <c r="J650" s="97">
        <f>SUMIF('NHẬP HÀNG'!D:D,A650,'NHẬP HÀNG'!N:N)</f>
        <v>0</v>
      </c>
      <c r="K650" s="97">
        <f>SUMIF('NHẬP HÀNG'!D:D,A650,'NHẬP HÀNG'!L:L)</f>
        <v>0</v>
      </c>
      <c r="L650" s="97">
        <f>SUMIF('XUẤT HÀNG'!D:D,A650,'XUẤT HÀNG'!G:G)</f>
        <v>0</v>
      </c>
      <c r="M650" s="97">
        <f>SUMIF('XUẤT HÀNG'!D:D,A650,'XUẤT HÀNG'!H:H)</f>
        <v>0</v>
      </c>
      <c r="N650" s="94">
        <f t="shared" si="103"/>
        <v>0</v>
      </c>
      <c r="O650" s="106"/>
      <c r="P650" s="107"/>
      <c r="Q650" s="109">
        <f t="shared" si="104"/>
        <v>0</v>
      </c>
      <c r="R650" s="48"/>
      <c r="S650" s="86" t="str">
        <f t="shared" si="105"/>
        <v>NOT OK</v>
      </c>
    </row>
    <row r="651" spans="1:19" s="85" customFormat="1" ht="33.75" customHeight="1" hidden="1">
      <c r="A651" s="39" t="s">
        <v>4466</v>
      </c>
      <c r="B651" s="98" t="str">
        <f>IF($A651="","",VLOOKUP($A651,'MÃ HH'!$A$1:$C$1876,2,0))</f>
        <v>TÁO 5 GÓC TELSTAR 100 -20KG</v>
      </c>
      <c r="C651" s="98"/>
      <c r="D651" s="94">
        <f>VLOOKUP(A651,'[1]TỔNG HỢP'!$A:$N,14,0)</f>
        <v>1</v>
      </c>
      <c r="E651" s="97">
        <f>SUMIF('NHẬP HÀNG'!$D:$D,A651,'NHẬP HÀNG'!$H:$H)</f>
        <v>0</v>
      </c>
      <c r="F651" s="97">
        <f>SUMIF('NHẬP HÀNG'!D:D,A651,'NHẬP HÀNG'!I:I)</f>
        <v>0</v>
      </c>
      <c r="G651" s="97">
        <f>SUMIF('NHẬP HÀNG'!D:D,A651,'NHẬP HÀNG'!J:J)</f>
        <v>0</v>
      </c>
      <c r="H651" s="97">
        <f>SUMIF('NHẬP HÀNG'!D:D,A651,'NHẬP HÀNG'!K:K)</f>
        <v>0</v>
      </c>
      <c r="I651" s="97">
        <f>SUMIF('NHẬP HÀNG'!D:D,A651,'NHẬP HÀNG'!M:M)</f>
        <v>0</v>
      </c>
      <c r="J651" s="97">
        <f>SUMIF('NHẬP HÀNG'!D:D,A651,'NHẬP HÀNG'!N:N)</f>
        <v>0</v>
      </c>
      <c r="K651" s="97">
        <f>SUMIF('NHẬP HÀNG'!D:D,A651,'NHẬP HÀNG'!L:L)</f>
        <v>0</v>
      </c>
      <c r="L651" s="97">
        <f>SUMIF('XUẤT HÀNG'!D:D,A651,'XUẤT HÀNG'!G:G)</f>
        <v>0</v>
      </c>
      <c r="M651" s="97">
        <f>SUMIF('XUẤT HÀNG'!D:D,A651,'XUẤT HÀNG'!H:H)</f>
        <v>0</v>
      </c>
      <c r="N651" s="94">
        <f t="shared" si="103"/>
        <v>1</v>
      </c>
      <c r="O651" s="106"/>
      <c r="P651" s="107"/>
      <c r="Q651" s="110">
        <f t="shared" si="104"/>
        <v>1</v>
      </c>
      <c r="R651" s="111" t="s">
        <v>4750</v>
      </c>
      <c r="S651" s="86" t="str">
        <f t="shared" si="105"/>
        <v>OK</v>
      </c>
    </row>
    <row r="652" spans="1:19" s="85" customFormat="1" ht="33.75" customHeight="1" hidden="1">
      <c r="A652" s="39" t="s">
        <v>3906</v>
      </c>
      <c r="B652" s="98" t="str">
        <f>IF($A652="","",VLOOKUP($A652,'MÃ HH'!$A$1:$C$1876,2,0))</f>
        <v xml:space="preserve">TÁO GÓC 5 APPLES 44 -10KG </v>
      </c>
      <c r="C652" s="98" t="e">
        <f>IF($A652="","",VLOOKUP($A652,'MÃ HH'!$A$1:$C$215,3,0))</f>
        <v>#N/A</v>
      </c>
      <c r="D652" s="94">
        <f>VLOOKUP(A652,'[1]TỔNG HỢP'!$A:$N,14,0)</f>
        <v>0</v>
      </c>
      <c r="E652" s="97">
        <f>SUMIF('NHẬP HÀNG'!$D:$D,A652,'NHẬP HÀNG'!$H:$H)</f>
        <v>0</v>
      </c>
      <c r="F652" s="97">
        <f>SUMIF('NHẬP HÀNG'!D:D,A652,'NHẬP HÀNG'!I:I)</f>
        <v>0</v>
      </c>
      <c r="G652" s="97">
        <f>SUMIF('NHẬP HÀNG'!D:D,A652,'NHẬP HÀNG'!J:J)</f>
        <v>0</v>
      </c>
      <c r="H652" s="97">
        <f>SUMIF('NHẬP HÀNG'!D:D,A652,'NHẬP HÀNG'!K:K)</f>
        <v>0</v>
      </c>
      <c r="I652" s="97">
        <f>SUMIF('NHẬP HÀNG'!D:D,A652,'NHẬP HÀNG'!M:M)</f>
        <v>0</v>
      </c>
      <c r="J652" s="97">
        <f>SUMIF('NHẬP HÀNG'!D:D,A652,'NHẬP HÀNG'!N:N)</f>
        <v>0</v>
      </c>
      <c r="K652" s="97">
        <f>SUMIF('NHẬP HÀNG'!D:D,A652,'NHẬP HÀNG'!L:L)</f>
        <v>0</v>
      </c>
      <c r="L652" s="97">
        <f>SUMIF('XUẤT HÀNG'!D:D,A652,'XUẤT HÀNG'!G:G)</f>
        <v>0</v>
      </c>
      <c r="M652" s="97">
        <f>SUMIF('XUẤT HÀNG'!D:D,A652,'XUẤT HÀNG'!H:H)</f>
        <v>0</v>
      </c>
      <c r="N652" s="94">
        <f t="shared" si="103"/>
        <v>0</v>
      </c>
      <c r="O652" s="106"/>
      <c r="P652" s="107"/>
      <c r="Q652" s="109">
        <f t="shared" si="104"/>
        <v>0</v>
      </c>
      <c r="R652" s="48"/>
      <c r="S652" s="86" t="str">
        <f t="shared" si="105"/>
        <v>NOT OK</v>
      </c>
    </row>
    <row r="653" spans="1:19" s="85" customFormat="1" ht="33.75" customHeight="1" hidden="1">
      <c r="A653" s="124" t="s">
        <v>4041</v>
      </c>
      <c r="B653" s="98" t="str">
        <f>IF($A653="","",VLOOKUP($A653,'MÃ HH'!$A$1:$C$1876,2,0))</f>
        <v>TÁO 5 GÓC STARR 88- 20KG</v>
      </c>
      <c r="C653" s="98" t="e">
        <f>IF($A653="","",VLOOKUP($A653,'MÃ HH'!$A$1:$C$215,3,0))</f>
        <v>#N/A</v>
      </c>
      <c r="D653" s="94">
        <f>VLOOKUP(A653,'[1]TỔNG HỢP'!$A:$N,14,0)</f>
        <v>0</v>
      </c>
      <c r="E653" s="97">
        <f>SUMIF('NHẬP HÀNG'!$D:$D,A653,'NHẬP HÀNG'!$H:$H)</f>
        <v>0</v>
      </c>
      <c r="F653" s="97">
        <f>SUMIF('NHẬP HÀNG'!D:D,A653,'NHẬP HÀNG'!I:I)</f>
        <v>0</v>
      </c>
      <c r="G653" s="97">
        <f>SUMIF('NHẬP HÀNG'!D:D,A653,'NHẬP HÀNG'!J:J)</f>
        <v>0</v>
      </c>
      <c r="H653" s="97">
        <f>SUMIF('NHẬP HÀNG'!D:D,A653,'NHẬP HÀNG'!K:K)</f>
        <v>0</v>
      </c>
      <c r="I653" s="97">
        <f>SUMIF('NHẬP HÀNG'!D:D,A653,'NHẬP HÀNG'!M:M)</f>
        <v>0</v>
      </c>
      <c r="J653" s="97">
        <f>SUMIF('NHẬP HÀNG'!D:D,A653,'NHẬP HÀNG'!N:N)</f>
        <v>0</v>
      </c>
      <c r="K653" s="97">
        <f>SUMIF('NHẬP HÀNG'!D:D,A653,'NHẬP HÀNG'!L:L)</f>
        <v>0</v>
      </c>
      <c r="L653" s="97">
        <f>SUMIF('XUẤT HÀNG'!D:D,A653,'XUẤT HÀNG'!G:G)</f>
        <v>0</v>
      </c>
      <c r="M653" s="97">
        <f>SUMIF('XUẤT HÀNG'!D:D,A653,'XUẤT HÀNG'!H:H)</f>
        <v>0</v>
      </c>
      <c r="N653" s="94">
        <f t="shared" si="103"/>
        <v>0</v>
      </c>
      <c r="O653" s="106"/>
      <c r="P653" s="107"/>
      <c r="Q653" s="109">
        <f t="shared" si="104"/>
        <v>0</v>
      </c>
      <c r="R653" s="48"/>
      <c r="S653" s="86" t="str">
        <f t="shared" si="105"/>
        <v>NOT OK</v>
      </c>
    </row>
    <row r="654" spans="1:19" s="85" customFormat="1" ht="33.75" customHeight="1" hidden="1">
      <c r="A654" s="39" t="s">
        <v>4139</v>
      </c>
      <c r="B654" s="98" t="str">
        <f>IF($A654="","",VLOOKUP($A654,'MÃ HH'!$A$1:$C$1876,2,0))</f>
        <v>TÁO 5 GÓC STARR 113 - 20KG</v>
      </c>
      <c r="C654" s="98" t="e">
        <f>IF($A654="","",VLOOKUP($A654,'MÃ HH'!$A$1:$C$215,3,0))</f>
        <v>#N/A</v>
      </c>
      <c r="D654" s="94">
        <f>VLOOKUP(A654,'[1]TỔNG HỢP'!$A:$N,14,0)</f>
        <v>0</v>
      </c>
      <c r="E654" s="97">
        <f>SUMIF('NHẬP HÀNG'!$D:$D,A654,'NHẬP HÀNG'!$H:$H)</f>
        <v>0</v>
      </c>
      <c r="F654" s="97">
        <f>SUMIF('NHẬP HÀNG'!D:D,A654,'NHẬP HÀNG'!I:I)</f>
        <v>0</v>
      </c>
      <c r="G654" s="97">
        <f>SUMIF('NHẬP HÀNG'!D:D,A654,'NHẬP HÀNG'!J:J)</f>
        <v>0</v>
      </c>
      <c r="H654" s="97">
        <f>SUMIF('NHẬP HÀNG'!D:D,A654,'NHẬP HÀNG'!K:K)</f>
        <v>0</v>
      </c>
      <c r="I654" s="97">
        <f>SUMIF('NHẬP HÀNG'!D:D,A654,'NHẬP HÀNG'!M:M)</f>
        <v>0</v>
      </c>
      <c r="J654" s="97">
        <f>SUMIF('NHẬP HÀNG'!D:D,A654,'NHẬP HÀNG'!N:N)</f>
        <v>0</v>
      </c>
      <c r="K654" s="97">
        <f>SUMIF('NHẬP HÀNG'!D:D,A654,'NHẬP HÀNG'!L:L)</f>
        <v>0</v>
      </c>
      <c r="L654" s="97">
        <f>SUMIF('XUẤT HÀNG'!D:D,A654,'XUẤT HÀNG'!G:G)</f>
        <v>0</v>
      </c>
      <c r="M654" s="97">
        <f>SUMIF('XUẤT HÀNG'!D:D,A654,'XUẤT HÀNG'!H:H)</f>
        <v>0</v>
      </c>
      <c r="N654" s="94">
        <f t="shared" si="103"/>
        <v>0</v>
      </c>
      <c r="O654" s="106"/>
      <c r="P654" s="107"/>
      <c r="Q654" s="109">
        <f t="shared" si="104"/>
        <v>0</v>
      </c>
      <c r="R654" s="48"/>
      <c r="S654" s="86" t="str">
        <f t="shared" si="105"/>
        <v>NOT OK</v>
      </c>
    </row>
    <row r="655" spans="1:19" s="85" customFormat="1" ht="33.75" customHeight="1" hidden="1">
      <c r="A655" s="41" t="s">
        <v>3639</v>
      </c>
      <c r="B655" s="98" t="str">
        <f>IF($A655="","",VLOOKUP($A655,'MÃ HH'!$A$1:$C$215,2,0))</f>
        <v>TÁO NZ SONYA 110 - 18KG</v>
      </c>
      <c r="C655" s="98" t="str">
        <f>IF($A655="","",VLOOKUP($A655,'MÃ HH'!$A$1:$C$215,3,0))</f>
        <v>Thùng</v>
      </c>
      <c r="D655" s="94">
        <f>VLOOKUP(A655,'[1]TỔNG HỢP'!$A:$N,14,0)</f>
        <v>0</v>
      </c>
      <c r="E655" s="97">
        <f>SUMIF('NHẬP HÀNG'!$D:$D,A655,'NHẬP HÀNG'!$H:$H)</f>
        <v>0</v>
      </c>
      <c r="F655" s="97">
        <f>SUMIF('NHẬP HÀNG'!D:D,A655,'NHẬP HÀNG'!I:I)</f>
        <v>0</v>
      </c>
      <c r="G655" s="97">
        <f>SUMIF('NHẬP HÀNG'!D:D,A655,'NHẬP HÀNG'!J:J)</f>
        <v>0</v>
      </c>
      <c r="H655" s="97">
        <f>SUMIF('NHẬP HÀNG'!D:D,A655,'NHẬP HÀNG'!K:K)</f>
        <v>0</v>
      </c>
      <c r="I655" s="97">
        <f>SUMIF('NHẬP HÀNG'!D:D,A655,'NHẬP HÀNG'!M:M)</f>
        <v>0</v>
      </c>
      <c r="J655" s="97">
        <f>SUMIF('NHẬP HÀNG'!D:D,A655,'NHẬP HÀNG'!N:N)</f>
        <v>0</v>
      </c>
      <c r="K655" s="97">
        <f>SUMIF('NHẬP HÀNG'!D:D,A655,'NHẬP HÀNG'!L:L)</f>
        <v>0</v>
      </c>
      <c r="L655" s="97">
        <f>SUMIF('XUẤT HÀNG'!D:D,A655,'XUẤT HÀNG'!G:G)</f>
        <v>0</v>
      </c>
      <c r="M655" s="97">
        <f>SUMIF('XUẤT HÀNG'!D:D,A655,'XUẤT HÀNG'!H:H)</f>
        <v>0</v>
      </c>
      <c r="N655" s="94">
        <f t="shared" si="103"/>
        <v>0</v>
      </c>
      <c r="O655" s="106"/>
      <c r="P655" s="107"/>
      <c r="Q655" s="109">
        <f t="shared" si="104"/>
        <v>0</v>
      </c>
      <c r="R655" s="48"/>
      <c r="S655" s="86" t="str">
        <f t="shared" si="105"/>
        <v>NOT OK</v>
      </c>
    </row>
    <row r="656" spans="1:19" s="85" customFormat="1" ht="35.1" customHeight="1" hidden="1">
      <c r="A656" s="41" t="s">
        <v>3641</v>
      </c>
      <c r="B656" s="98" t="str">
        <f>IF($A656="","",VLOOKUP($A656,'MÃ HH'!$A$1:$C$215,2,0))</f>
        <v>TÁO NZ  SONYA 120 - 18KG</v>
      </c>
      <c r="C656" s="98" t="str">
        <f>IF($A656="","",VLOOKUP($A656,'MÃ HH'!$A$1:$C$215,3,0))</f>
        <v>Thùng</v>
      </c>
      <c r="D656" s="94">
        <f>VLOOKUP(A656,'[1]TỔNG HỢP'!$A:$N,14,0)</f>
        <v>0</v>
      </c>
      <c r="E656" s="97">
        <f>SUMIF('NHẬP HÀNG'!$D:$D,A656,'NHẬP HÀNG'!$H:$H)</f>
        <v>0</v>
      </c>
      <c r="F656" s="97">
        <f>SUMIF('NHẬP HÀNG'!D:D,A656,'NHẬP HÀNG'!I:I)</f>
        <v>0</v>
      </c>
      <c r="G656" s="97">
        <f>SUMIF('NHẬP HÀNG'!D:D,A656,'NHẬP HÀNG'!J:J)</f>
        <v>0</v>
      </c>
      <c r="H656" s="97">
        <f>SUMIF('NHẬP HÀNG'!D:D,A656,'NHẬP HÀNG'!K:K)</f>
        <v>0</v>
      </c>
      <c r="I656" s="97">
        <f>SUMIF('NHẬP HÀNG'!D:D,A656,'NHẬP HÀNG'!M:M)</f>
        <v>0</v>
      </c>
      <c r="J656" s="97">
        <f>SUMIF('NHẬP HÀNG'!D:D,A656,'NHẬP HÀNG'!N:N)</f>
        <v>0</v>
      </c>
      <c r="K656" s="97">
        <f>SUMIF('NHẬP HÀNG'!D:D,A656,'NHẬP HÀNG'!L:L)</f>
        <v>0</v>
      </c>
      <c r="L656" s="97">
        <f>SUMIF('XUẤT HÀNG'!D:D,A656,'XUẤT HÀNG'!G:G)</f>
        <v>0</v>
      </c>
      <c r="M656" s="97">
        <f>SUMIF('XUẤT HÀNG'!D:D,A656,'XUẤT HÀNG'!H:H)</f>
        <v>0</v>
      </c>
      <c r="N656" s="94">
        <f t="shared" si="103"/>
        <v>0</v>
      </c>
      <c r="O656" s="106"/>
      <c r="P656" s="107"/>
      <c r="Q656" s="109">
        <f t="shared" si="104"/>
        <v>0</v>
      </c>
      <c r="R656" s="48"/>
      <c r="S656" s="86" t="str">
        <f t="shared" si="105"/>
        <v>NOT OK</v>
      </c>
    </row>
    <row r="657" spans="1:19" s="85" customFormat="1" ht="35.1" customHeight="1" hidden="1">
      <c r="A657" s="25" t="s">
        <v>3910</v>
      </c>
      <c r="B657" s="98" t="str">
        <f>IF($A657="","",VLOOKUP($A657,'MÃ HH'!$A$1:$C$2169,2,0))</f>
        <v xml:space="preserve">TÁO RUBY STAR 80-18KG </v>
      </c>
      <c r="C657" s="98" t="e">
        <f>IF($A657="","",VLOOKUP($A657,'MÃ HH'!$A$1:$C$215,3,0))</f>
        <v>#N/A</v>
      </c>
      <c r="D657" s="94">
        <f>VLOOKUP(A657,'[1]TỔNG HỢP'!$A:$N,14,0)</f>
        <v>0</v>
      </c>
      <c r="E657" s="97">
        <f>SUMIF('NHẬP HÀNG'!$D:$D,A657,'NHẬP HÀNG'!$H:$H)</f>
        <v>0</v>
      </c>
      <c r="F657" s="97">
        <f>SUMIF('NHẬP HÀNG'!D:D,A657,'NHẬP HÀNG'!I:I)</f>
        <v>0</v>
      </c>
      <c r="G657" s="97">
        <f>SUMIF('NHẬP HÀNG'!D:D,A657,'NHẬP HÀNG'!J:J)</f>
        <v>0</v>
      </c>
      <c r="H657" s="97">
        <f>SUMIF('NHẬP HÀNG'!D:D,A657,'NHẬP HÀNG'!K:K)</f>
        <v>0</v>
      </c>
      <c r="I657" s="97">
        <f>SUMIF('NHẬP HÀNG'!D:D,A657,'NHẬP HÀNG'!M:M)</f>
        <v>0</v>
      </c>
      <c r="J657" s="97">
        <f>SUMIF('NHẬP HÀNG'!D:D,A657,'NHẬP HÀNG'!N:N)</f>
        <v>0</v>
      </c>
      <c r="K657" s="97">
        <f>SUMIF('NHẬP HÀNG'!D:D,A657,'NHẬP HÀNG'!L:L)</f>
        <v>0</v>
      </c>
      <c r="L657" s="97">
        <f>SUMIF('XUẤT HÀNG'!D:D,A657,'XUẤT HÀNG'!G:G)</f>
        <v>0</v>
      </c>
      <c r="M657" s="97">
        <f>SUMIF('XUẤT HÀNG'!D:D,A657,'XUẤT HÀNG'!H:H)</f>
        <v>0</v>
      </c>
      <c r="N657" s="94">
        <f t="shared" si="103"/>
        <v>0</v>
      </c>
      <c r="O657" s="106"/>
      <c r="P657" s="107"/>
      <c r="Q657" s="109">
        <f t="shared" si="104"/>
        <v>0</v>
      </c>
      <c r="R657" s="48"/>
      <c r="S657" s="86" t="str">
        <f t="shared" si="105"/>
        <v>NOT OK</v>
      </c>
    </row>
    <row r="658" spans="1:19" s="85" customFormat="1" ht="35.1" customHeight="1" hidden="1">
      <c r="A658" s="25" t="s">
        <v>3884</v>
      </c>
      <c r="B658" s="98" t="str">
        <f>IF($A658="","",VLOOKUP($A658,'MÃ HH'!$A$1:$C$1879,2,0))</f>
        <v xml:space="preserve">TÁO RUBY STAR 90-18KG </v>
      </c>
      <c r="C658" s="98" t="e">
        <f>IF($A658="","",VLOOKUP($A658,'MÃ HH'!$A$1:$C$215,3,0))</f>
        <v>#N/A</v>
      </c>
      <c r="D658" s="94">
        <f>VLOOKUP(A658,'[1]TỔNG HỢP'!$A:$N,14,0)</f>
        <v>0</v>
      </c>
      <c r="E658" s="97">
        <f>SUMIF('NHẬP HÀNG'!$D:$D,A658,'NHẬP HÀNG'!$H:$H)</f>
        <v>0</v>
      </c>
      <c r="F658" s="97">
        <f>SUMIF('NHẬP HÀNG'!D:D,A658,'NHẬP HÀNG'!I:I)</f>
        <v>0</v>
      </c>
      <c r="G658" s="97">
        <f>SUMIF('NHẬP HÀNG'!D:D,A658,'NHẬP HÀNG'!J:J)</f>
        <v>0</v>
      </c>
      <c r="H658" s="97">
        <f>SUMIF('NHẬP HÀNG'!D:D,A658,'NHẬP HÀNG'!K:K)</f>
        <v>0</v>
      </c>
      <c r="I658" s="97">
        <f>SUMIF('NHẬP HÀNG'!D:D,A658,'NHẬP HÀNG'!M:M)</f>
        <v>0</v>
      </c>
      <c r="J658" s="97">
        <f>SUMIF('NHẬP HÀNG'!D:D,A658,'NHẬP HÀNG'!N:N)</f>
        <v>0</v>
      </c>
      <c r="K658" s="97">
        <f>SUMIF('NHẬP HÀNG'!D:D,A658,'NHẬP HÀNG'!L:L)</f>
        <v>0</v>
      </c>
      <c r="L658" s="97">
        <f>SUMIF('XUẤT HÀNG'!D:D,A658,'XUẤT HÀNG'!G:G)</f>
        <v>0</v>
      </c>
      <c r="M658" s="97">
        <f>SUMIF('XUẤT HÀNG'!D:D,A658,'XUẤT HÀNG'!H:H)</f>
        <v>0</v>
      </c>
      <c r="N658" s="94">
        <f t="shared" si="103"/>
        <v>0</v>
      </c>
      <c r="O658" s="106"/>
      <c r="P658" s="107"/>
      <c r="Q658" s="109">
        <f t="shared" si="104"/>
        <v>0</v>
      </c>
      <c r="R658" s="48"/>
      <c r="S658" s="86" t="str">
        <f t="shared" si="105"/>
        <v>NOT OK</v>
      </c>
    </row>
    <row r="659" spans="1:19" s="85" customFormat="1" ht="35.1" customHeight="1" hidden="1">
      <c r="A659" s="25" t="s">
        <v>3900</v>
      </c>
      <c r="B659" s="98" t="str">
        <f>IF($A659="","",VLOOKUP($A659,'MÃ HH'!$A$1:$C$1879,2,0))</f>
        <v xml:space="preserve">TÁO RUBY STAR 100-18KG </v>
      </c>
      <c r="C659" s="98" t="e">
        <f>IF($A659="","",VLOOKUP($A659,'MÃ HH'!$A$1:$C$215,3,0))</f>
        <v>#N/A</v>
      </c>
      <c r="D659" s="94">
        <f>VLOOKUP(A659,'[1]TỔNG HỢP'!$A:$N,14,0)</f>
        <v>0</v>
      </c>
      <c r="E659" s="97">
        <f>SUMIF('NHẬP HÀNG'!$D:$D,A659,'NHẬP HÀNG'!$H:$H)</f>
        <v>0</v>
      </c>
      <c r="F659" s="97">
        <f>SUMIF('NHẬP HÀNG'!D:D,A659,'NHẬP HÀNG'!I:I)</f>
        <v>0</v>
      </c>
      <c r="G659" s="97">
        <f>SUMIF('NHẬP HÀNG'!D:D,A659,'NHẬP HÀNG'!J:J)</f>
        <v>0</v>
      </c>
      <c r="H659" s="97">
        <f>SUMIF('NHẬP HÀNG'!D:D,A659,'NHẬP HÀNG'!K:K)</f>
        <v>0</v>
      </c>
      <c r="I659" s="97">
        <f>SUMIF('NHẬP HÀNG'!D:D,A659,'NHẬP HÀNG'!M:M)</f>
        <v>0</v>
      </c>
      <c r="J659" s="97">
        <f>SUMIF('NHẬP HÀNG'!D:D,A659,'NHẬP HÀNG'!N:N)</f>
        <v>0</v>
      </c>
      <c r="K659" s="97">
        <f>SUMIF('NHẬP HÀNG'!D:D,A659,'NHẬP HÀNG'!L:L)</f>
        <v>0</v>
      </c>
      <c r="L659" s="97">
        <f>SUMIF('XUẤT HÀNG'!D:D,A659,'XUẤT HÀNG'!G:G)</f>
        <v>0</v>
      </c>
      <c r="M659" s="97">
        <f>SUMIF('XUẤT HÀNG'!D:D,A659,'XUẤT HÀNG'!H:H)</f>
        <v>0</v>
      </c>
      <c r="N659" s="94">
        <f t="shared" si="103"/>
        <v>0</v>
      </c>
      <c r="O659" s="106"/>
      <c r="P659" s="107"/>
      <c r="Q659" s="109">
        <f t="shared" si="104"/>
        <v>0</v>
      </c>
      <c r="R659" s="48"/>
      <c r="S659" s="86" t="str">
        <f t="shared" si="105"/>
        <v>NOT OK</v>
      </c>
    </row>
    <row r="660" spans="1:19" s="85" customFormat="1" ht="35.1" customHeight="1" hidden="1">
      <c r="A660" s="25" t="s">
        <v>4013</v>
      </c>
      <c r="B660" s="98" t="str">
        <f>IF($A660="","",VLOOKUP($A660,'MÃ HH'!$A$1:$C$1879,2,0))</f>
        <v xml:space="preserve">TÁO RUBY STAR 110-18KG </v>
      </c>
      <c r="C660" s="98" t="e">
        <f>IF($A660="","",VLOOKUP($A660,'MÃ HH'!$A$1:$C$215,3,0))</f>
        <v>#N/A</v>
      </c>
      <c r="D660" s="94">
        <f>VLOOKUP(A660,'[1]TỔNG HỢP'!$A:$N,14,0)</f>
        <v>0</v>
      </c>
      <c r="E660" s="97">
        <f>SUMIF('NHẬP HÀNG'!$D:$D,A660,'NHẬP HÀNG'!$H:$H)</f>
        <v>0</v>
      </c>
      <c r="F660" s="97">
        <f>SUMIF('NHẬP HÀNG'!D:D,A660,'NHẬP HÀNG'!I:I)</f>
        <v>0</v>
      </c>
      <c r="G660" s="97">
        <f>SUMIF('NHẬP HÀNG'!D:D,A660,'NHẬP HÀNG'!J:J)</f>
        <v>0</v>
      </c>
      <c r="H660" s="97">
        <f>SUMIF('NHẬP HÀNG'!D:D,A660,'NHẬP HÀNG'!K:K)</f>
        <v>0</v>
      </c>
      <c r="I660" s="97">
        <f>SUMIF('NHẬP HÀNG'!D:D,A660,'NHẬP HÀNG'!M:M)</f>
        <v>0</v>
      </c>
      <c r="J660" s="97">
        <f>SUMIF('NHẬP HÀNG'!D:D,A660,'NHẬP HÀNG'!N:N)</f>
        <v>0</v>
      </c>
      <c r="K660" s="97">
        <f>SUMIF('NHẬP HÀNG'!D:D,A660,'NHẬP HÀNG'!L:L)</f>
        <v>0</v>
      </c>
      <c r="L660" s="97">
        <f>SUMIF('XUẤT HÀNG'!D:D,A660,'XUẤT HÀNG'!G:G)</f>
        <v>0</v>
      </c>
      <c r="M660" s="97">
        <f>SUMIF('XUẤT HÀNG'!D:D,A660,'XUẤT HÀNG'!H:H)</f>
        <v>0</v>
      </c>
      <c r="N660" s="94">
        <f t="shared" si="103"/>
        <v>0</v>
      </c>
      <c r="O660" s="106"/>
      <c r="P660" s="107"/>
      <c r="Q660" s="109">
        <f t="shared" si="104"/>
        <v>0</v>
      </c>
      <c r="R660" s="48"/>
      <c r="S660" s="86" t="str">
        <f t="shared" si="105"/>
        <v>NOT OK</v>
      </c>
    </row>
    <row r="661" spans="1:19" s="85" customFormat="1" ht="35.1" customHeight="1" hidden="1">
      <c r="A661" s="39" t="s">
        <v>4247</v>
      </c>
      <c r="B661" s="98" t="str">
        <f>IF($A661="","",VLOOKUP($A661,'MÃ HH'!$A$1:$C$1879,2,0))</f>
        <v>TÁO RUBY STAR LẪN SIZE -18KG</v>
      </c>
      <c r="C661" s="98" t="e">
        <f>IF($A661="","",VLOOKUP($A661,'MÃ HH'!$A$1:$C$215,3,0))</f>
        <v>#N/A</v>
      </c>
      <c r="D661" s="94">
        <f>VLOOKUP(A661,'[1]TỔNG HỢP'!$A:$N,14,0)</f>
        <v>0</v>
      </c>
      <c r="E661" s="97">
        <f>SUMIF('NHẬP HÀNG'!$D:$D,A661,'NHẬP HÀNG'!$H:$H)</f>
        <v>0</v>
      </c>
      <c r="F661" s="97">
        <f>SUMIF('NHẬP HÀNG'!D:D,A661,'NHẬP HÀNG'!I:I)</f>
        <v>0</v>
      </c>
      <c r="G661" s="97">
        <f>SUMIF('NHẬP HÀNG'!D:D,A661,'NHẬP HÀNG'!J:J)</f>
        <v>0</v>
      </c>
      <c r="H661" s="97">
        <f>SUMIF('NHẬP HÀNG'!D:D,A661,'NHẬP HÀNG'!K:K)</f>
        <v>0</v>
      </c>
      <c r="I661" s="97">
        <f>SUMIF('NHẬP HÀNG'!D:D,A661,'NHẬP HÀNG'!M:M)</f>
        <v>0</v>
      </c>
      <c r="J661" s="97">
        <f>SUMIF('NHẬP HÀNG'!D:D,A661,'NHẬP HÀNG'!N:N)</f>
        <v>0</v>
      </c>
      <c r="K661" s="97">
        <f>SUMIF('NHẬP HÀNG'!D:D,A661,'NHẬP HÀNG'!L:L)</f>
        <v>0</v>
      </c>
      <c r="L661" s="97">
        <f>SUMIF('XUẤT HÀNG'!D:D,A661,'XUẤT HÀNG'!G:G)</f>
        <v>0</v>
      </c>
      <c r="M661" s="97">
        <f>SUMIF('XUẤT HÀNG'!D:D,A661,'XUẤT HÀNG'!H:H)</f>
        <v>0</v>
      </c>
      <c r="N661" s="94">
        <f t="shared" si="103"/>
        <v>0</v>
      </c>
      <c r="O661" s="106"/>
      <c r="P661" s="107"/>
      <c r="Q661" s="109">
        <f t="shared" si="104"/>
        <v>0</v>
      </c>
      <c r="R661" s="48"/>
      <c r="S661" s="86" t="str">
        <f t="shared" si="105"/>
        <v>NOT OK</v>
      </c>
    </row>
    <row r="662" spans="1:19" s="85" customFormat="1" ht="35.1" customHeight="1" hidden="1">
      <c r="A662" s="39" t="s">
        <v>3932</v>
      </c>
      <c r="B662" s="98" t="str">
        <f>IF($A662="","",VLOOKUP($A662,'MÃ HH'!$A$1:$C$1879,2,0))</f>
        <v>VIỆT QUẤT BLUE ROYAL TUMBO</v>
      </c>
      <c r="C662" s="98" t="e">
        <f>IF($A662="","",VLOOKUP($A662,'MÃ HH'!$A$1:$C$215,3,0))</f>
        <v>#N/A</v>
      </c>
      <c r="D662" s="94">
        <f>VLOOKUP(A662,'[1]TỔNG HỢP'!$A:$N,14,0)</f>
        <v>0</v>
      </c>
      <c r="E662" s="97">
        <f>SUMIF('NHẬP HÀNG'!$D:$D,A662,'NHẬP HÀNG'!$H:$H)</f>
        <v>0</v>
      </c>
      <c r="F662" s="97">
        <f>SUMIF('NHẬP HÀNG'!D:D,A662,'NHẬP HÀNG'!I:I)</f>
        <v>0</v>
      </c>
      <c r="G662" s="97">
        <f>SUMIF('NHẬP HÀNG'!D:D,A662,'NHẬP HÀNG'!J:J)</f>
        <v>0</v>
      </c>
      <c r="H662" s="97">
        <f>SUMIF('NHẬP HÀNG'!D:D,A662,'NHẬP HÀNG'!K:K)</f>
        <v>0</v>
      </c>
      <c r="I662" s="97">
        <f>SUMIF('NHẬP HÀNG'!D:D,A662,'NHẬP HÀNG'!M:M)</f>
        <v>0</v>
      </c>
      <c r="J662" s="97">
        <f>SUMIF('NHẬP HÀNG'!D:D,A662,'NHẬP HÀNG'!N:N)</f>
        <v>0</v>
      </c>
      <c r="K662" s="97">
        <f>SUMIF('NHẬP HÀNG'!D:D,A662,'NHẬP HÀNG'!L:L)</f>
        <v>0</v>
      </c>
      <c r="L662" s="97">
        <f>SUMIF('XUẤT HÀNG'!D:D,A662,'XUẤT HÀNG'!G:G)</f>
        <v>0</v>
      </c>
      <c r="M662" s="97">
        <f>SUMIF('XUẤT HÀNG'!D:D,A662,'XUẤT HÀNG'!H:H)</f>
        <v>0</v>
      </c>
      <c r="N662" s="94">
        <f t="shared" si="103"/>
        <v>0</v>
      </c>
      <c r="O662" s="106"/>
      <c r="P662" s="107"/>
      <c r="Q662" s="109">
        <f t="shared" si="104"/>
        <v>0</v>
      </c>
      <c r="R662" s="48"/>
      <c r="S662" s="86" t="str">
        <f t="shared" si="105"/>
        <v>NOT OK</v>
      </c>
    </row>
    <row r="663" spans="1:19" s="85" customFormat="1" ht="35.1" customHeight="1" hidden="1">
      <c r="A663" s="39" t="s">
        <v>4149</v>
      </c>
      <c r="B663" s="98" t="str">
        <f>IF($A663="","",VLOOKUP($A663,'MÃ HH'!$A$1:$C$1879,2,0))</f>
        <v>TÁO RUBY 10 KG CHUÔNG</v>
      </c>
      <c r="C663" s="98" t="e">
        <f>IF($A663="","",VLOOKUP($A663,'MÃ HH'!$A$1:$C$215,3,0))</f>
        <v>#N/A</v>
      </c>
      <c r="D663" s="94">
        <f>VLOOKUP(A663,'[1]TỔNG HỢP'!$A:$N,14,0)</f>
        <v>0</v>
      </c>
      <c r="E663" s="97">
        <f>SUMIF('NHẬP HÀNG'!$D:$D,A663,'NHẬP HÀNG'!$H:$H)</f>
        <v>0</v>
      </c>
      <c r="F663" s="97">
        <f>SUMIF('NHẬP HÀNG'!D:D,A663,'NHẬP HÀNG'!I:I)</f>
        <v>0</v>
      </c>
      <c r="G663" s="97">
        <f>SUMIF('NHẬP HÀNG'!D:D,A663,'NHẬP HÀNG'!J:J)</f>
        <v>0</v>
      </c>
      <c r="H663" s="97">
        <f>SUMIF('NHẬP HÀNG'!D:D,A663,'NHẬP HÀNG'!K:K)</f>
        <v>0</v>
      </c>
      <c r="I663" s="97">
        <f>SUMIF('NHẬP HÀNG'!D:D,A663,'NHẬP HÀNG'!M:M)</f>
        <v>0</v>
      </c>
      <c r="J663" s="97">
        <f>SUMIF('NHẬP HÀNG'!D:D,A663,'NHẬP HÀNG'!N:N)</f>
        <v>0</v>
      </c>
      <c r="K663" s="97">
        <f>SUMIF('NHẬP HÀNG'!D:D,A663,'NHẬP HÀNG'!L:L)</f>
        <v>0</v>
      </c>
      <c r="L663" s="97">
        <f>SUMIF('XUẤT HÀNG'!D:D,A663,'XUẤT HÀNG'!G:G)</f>
        <v>0</v>
      </c>
      <c r="M663" s="97">
        <f>SUMIF('XUẤT HÀNG'!D:D,A663,'XUẤT HÀNG'!H:H)</f>
        <v>0</v>
      </c>
      <c r="N663" s="94">
        <f t="shared" si="103"/>
        <v>0</v>
      </c>
      <c r="O663" s="106"/>
      <c r="P663" s="107"/>
      <c r="Q663" s="109">
        <f t="shared" si="104"/>
        <v>0</v>
      </c>
      <c r="R663" s="48"/>
      <c r="S663" s="86" t="str">
        <f t="shared" si="105"/>
        <v>NOT OK</v>
      </c>
    </row>
    <row r="664" spans="1:19" s="85" customFormat="1" ht="35.1" customHeight="1" hidden="1">
      <c r="A664" s="25" t="s">
        <v>4710</v>
      </c>
      <c r="B664" s="98" t="str">
        <f>IF($A664="","",VLOOKUP($A664,'MÃ HH'!$A$1:$C$1879,2,0))</f>
        <v>TÁO 5 GÓC STARR RANCH 36 -10KG</v>
      </c>
      <c r="C664" s="98" t="e">
        <f>IF($A664="","",VLOOKUP($A664,'MÃ HH'!$A$1:$C$215,3,0))</f>
        <v>#N/A</v>
      </c>
      <c r="D664" s="94">
        <f>VLOOKUP(A664,'[1]TỔNG HỢP'!$A:$N,14,0)</f>
        <v>8</v>
      </c>
      <c r="E664" s="97">
        <f>SUMIF('NHẬP HÀNG'!$D:$D,A664,'NHẬP HÀNG'!$H:$H)</f>
        <v>0</v>
      </c>
      <c r="F664" s="97">
        <f>SUMIF('NHẬP HÀNG'!D:D,A664,'NHẬP HÀNG'!I:I)</f>
        <v>0</v>
      </c>
      <c r="G664" s="97">
        <f>SUMIF('NHẬP HÀNG'!D:D,A664,'NHẬP HÀNG'!J:J)</f>
        <v>0</v>
      </c>
      <c r="H664" s="97">
        <f>SUMIF('NHẬP HÀNG'!D:D,A664,'NHẬP HÀNG'!K:K)</f>
        <v>0</v>
      </c>
      <c r="I664" s="97">
        <f>SUMIF('NHẬP HÀNG'!D:D,A664,'NHẬP HÀNG'!M:M)</f>
        <v>0</v>
      </c>
      <c r="J664" s="97">
        <f>SUMIF('NHẬP HÀNG'!D:D,A664,'NHẬP HÀNG'!N:N)</f>
        <v>0</v>
      </c>
      <c r="K664" s="97">
        <f>SUMIF('NHẬP HÀNG'!D:D,A664,'NHẬP HÀNG'!L:L)</f>
        <v>0</v>
      </c>
      <c r="L664" s="97">
        <f>SUMIF('XUẤT HÀNG'!D:D,A664,'XUẤT HÀNG'!G:G)</f>
        <v>8</v>
      </c>
      <c r="M664" s="97">
        <f>SUMIF('XUẤT HÀNG'!D:D,A664,'XUẤT HÀNG'!H:H)</f>
        <v>0</v>
      </c>
      <c r="N664" s="94">
        <f t="shared" si="103"/>
        <v>0</v>
      </c>
      <c r="O664" s="106"/>
      <c r="P664" s="107"/>
      <c r="Q664" s="109">
        <f t="shared" si="104"/>
        <v>0</v>
      </c>
      <c r="R664" s="48"/>
      <c r="S664" s="86" t="str">
        <f t="shared" si="105"/>
        <v>OK</v>
      </c>
    </row>
    <row r="665" spans="1:19" s="85" customFormat="1" ht="35.1" customHeight="1" hidden="1">
      <c r="A665" s="25" t="s">
        <v>4009</v>
      </c>
      <c r="B665" s="98" t="str">
        <f>IF($A665="","",VLOOKUP($A665,'MÃ HH'!$A$1:$C$1879,2,0))</f>
        <v>TÁO 5 GÓC SUPER 100-20KG</v>
      </c>
      <c r="C665" s="98" t="e">
        <f>IF($A665="","",VLOOKUP($A665,'MÃ HH'!$A$1:$C$215,3,0))</f>
        <v>#N/A</v>
      </c>
      <c r="D665" s="94">
        <f>VLOOKUP(A665,'[1]TỔNG HỢP'!$A:$N,14,0)</f>
        <v>0</v>
      </c>
      <c r="E665" s="97">
        <f>SUMIF('NHẬP HÀNG'!$D:$D,A665,'NHẬP HÀNG'!$H:$H)</f>
        <v>0</v>
      </c>
      <c r="F665" s="97">
        <f>SUMIF('NHẬP HÀNG'!D:D,A665,'NHẬP HÀNG'!I:I)</f>
        <v>0</v>
      </c>
      <c r="G665" s="97">
        <f>SUMIF('NHẬP HÀNG'!D:D,A665,'NHẬP HÀNG'!J:J)</f>
        <v>0</v>
      </c>
      <c r="H665" s="97">
        <f>SUMIF('NHẬP HÀNG'!D:D,A665,'NHẬP HÀNG'!K:K)</f>
        <v>0</v>
      </c>
      <c r="I665" s="97">
        <f>SUMIF('NHẬP HÀNG'!D:D,A665,'NHẬP HÀNG'!M:M)</f>
        <v>0</v>
      </c>
      <c r="J665" s="97">
        <f>SUMIF('NHẬP HÀNG'!D:D,A665,'NHẬP HÀNG'!N:N)</f>
        <v>0</v>
      </c>
      <c r="K665" s="97">
        <f>SUMIF('NHẬP HÀNG'!D:D,A665,'NHẬP HÀNG'!L:L)</f>
        <v>0</v>
      </c>
      <c r="L665" s="97">
        <f>SUMIF('XUẤT HÀNG'!D:D,A665,'XUẤT HÀNG'!G:G)</f>
        <v>0</v>
      </c>
      <c r="M665" s="97">
        <f>SUMIF('XUẤT HÀNG'!D:D,A665,'XUẤT HÀNG'!H:H)</f>
        <v>0</v>
      </c>
      <c r="N665" s="94">
        <f t="shared" si="108" ref="N665:N702">D665+E665+F665+G665+H665+I665++J665-L665-M665+K665</f>
        <v>0</v>
      </c>
      <c r="O665" s="106"/>
      <c r="P665" s="107"/>
      <c r="Q665" s="109">
        <f t="shared" si="109" ref="Q665:Q702">+N665-O665-P665</f>
        <v>0</v>
      </c>
      <c r="R665" s="218" t="s">
        <v>4868</v>
      </c>
      <c r="S665" s="86" t="str">
        <f t="shared" si="110" ref="S665:S704">IF(ABS(D665)+ABS(E665)+ABS(F665)+ABS(J665)+ABS(L665)+ABS(O665)+ABS(P665)+ABS(M665)+ABS(N665)+ABS(Q665)=0,"NOT OK","OK")</f>
        <v>NOT OK</v>
      </c>
    </row>
    <row r="666" spans="1:19" s="85" customFormat="1" ht="35.1" customHeight="1" hidden="1">
      <c r="A666" s="25" t="s">
        <v>4331</v>
      </c>
      <c r="B666" s="98" t="str">
        <f>IF($A666="","",VLOOKUP($A666,'MÃ HH'!$A$1:$C$1879,2,0))</f>
        <v>TÁO 5 GÓC SUPER 125-20KG</v>
      </c>
      <c r="C666" s="98"/>
      <c r="D666" s="94">
        <f>VLOOKUP(A666,'[1]TỔNG HỢP'!$A:$N,14,0)</f>
        <v>0</v>
      </c>
      <c r="E666" s="97">
        <f>SUMIF('NHẬP HÀNG'!$D:$D,A666,'NHẬP HÀNG'!$H:$H)</f>
        <v>0</v>
      </c>
      <c r="F666" s="97">
        <f>SUMIF('NHẬP HÀNG'!D:D,A666,'NHẬP HÀNG'!I:I)</f>
        <v>0</v>
      </c>
      <c r="G666" s="97">
        <f>SUMIF('NHẬP HÀNG'!D:D,A666,'NHẬP HÀNG'!J:J)</f>
        <v>0</v>
      </c>
      <c r="H666" s="97">
        <f>SUMIF('NHẬP HÀNG'!D:D,A666,'NHẬP HÀNG'!K:K)</f>
        <v>0</v>
      </c>
      <c r="I666" s="97">
        <f>SUMIF('NHẬP HÀNG'!D:D,A666,'NHẬP HÀNG'!M:M)</f>
        <v>0</v>
      </c>
      <c r="J666" s="97">
        <f>SUMIF('NHẬP HÀNG'!D:D,A666,'NHẬP HÀNG'!N:N)</f>
        <v>0</v>
      </c>
      <c r="K666" s="97">
        <f>SUMIF('NHẬP HÀNG'!D:D,A666,'NHẬP HÀNG'!L:L)</f>
        <v>0</v>
      </c>
      <c r="L666" s="97">
        <f>SUMIF('XUẤT HÀNG'!D:D,A666,'XUẤT HÀNG'!G:G)</f>
        <v>0</v>
      </c>
      <c r="M666" s="97">
        <f>SUMIF('XUẤT HÀNG'!D:D,A666,'XUẤT HÀNG'!H:H)</f>
        <v>0</v>
      </c>
      <c r="N666" s="94">
        <f t="shared" si="108"/>
        <v>0</v>
      </c>
      <c r="O666" s="106"/>
      <c r="P666" s="107"/>
      <c r="Q666" s="109">
        <f t="shared" si="109"/>
        <v>0</v>
      </c>
      <c r="R666" s="218"/>
      <c r="S666" s="86" t="str">
        <f t="shared" si="110"/>
        <v>NOT OK</v>
      </c>
    </row>
    <row r="667" spans="1:19" s="85" customFormat="1" ht="35.1" customHeight="1" hidden="1">
      <c r="A667" s="25" t="s">
        <v>4333</v>
      </c>
      <c r="B667" s="98" t="str">
        <f>IF($A667="","",VLOOKUP($A667,'MÃ HH'!$A$1:$C$1879,2,0))</f>
        <v>TÁO 5 GÓC SUPER 138-20KG</v>
      </c>
      <c r="C667" s="98"/>
      <c r="D667" s="94">
        <f>VLOOKUP(A667,'[1]TỔNG HỢP'!$A:$N,14,0)</f>
        <v>0</v>
      </c>
      <c r="E667" s="97">
        <f>SUMIF('NHẬP HÀNG'!$D:$D,A667,'NHẬP HÀNG'!$H:$H)</f>
        <v>0</v>
      </c>
      <c r="F667" s="97">
        <f>SUMIF('NHẬP HÀNG'!D:D,A667,'NHẬP HÀNG'!I:I)</f>
        <v>0</v>
      </c>
      <c r="G667" s="97">
        <f>SUMIF('NHẬP HÀNG'!D:D,A667,'NHẬP HÀNG'!J:J)</f>
        <v>0</v>
      </c>
      <c r="H667" s="97">
        <f>SUMIF('NHẬP HÀNG'!D:D,A667,'NHẬP HÀNG'!K:K)</f>
        <v>0</v>
      </c>
      <c r="I667" s="97">
        <f>SUMIF('NHẬP HÀNG'!D:D,A667,'NHẬP HÀNG'!M:M)</f>
        <v>0</v>
      </c>
      <c r="J667" s="97">
        <f>SUMIF('NHẬP HÀNG'!D:D,A667,'NHẬP HÀNG'!N:N)</f>
        <v>0</v>
      </c>
      <c r="K667" s="97">
        <f>SUMIF('NHẬP HÀNG'!D:D,A667,'NHẬP HÀNG'!L:L)</f>
        <v>0</v>
      </c>
      <c r="L667" s="97">
        <f>SUMIF('XUẤT HÀNG'!D:D,A667,'XUẤT HÀNG'!G:G)</f>
        <v>0</v>
      </c>
      <c r="M667" s="97">
        <f>SUMIF('XUẤT HÀNG'!D:D,A667,'XUẤT HÀNG'!H:H)</f>
        <v>0</v>
      </c>
      <c r="N667" s="94">
        <f t="shared" si="108"/>
        <v>0</v>
      </c>
      <c r="O667" s="106"/>
      <c r="P667" s="107"/>
      <c r="Q667" s="109">
        <f t="shared" si="109"/>
        <v>0</v>
      </c>
      <c r="R667" s="221"/>
      <c r="S667" s="86" t="str">
        <f t="shared" si="110"/>
        <v>NOT OK</v>
      </c>
    </row>
    <row r="668" spans="1:19" s="85" customFormat="1" ht="35.1" customHeight="1" hidden="1">
      <c r="A668" s="25" t="s">
        <v>4011</v>
      </c>
      <c r="B668" s="98" t="str">
        <f>IF($A668="","",VLOOKUP($A668,'MÃ HH'!$A$1:$C$1879,2,0))</f>
        <v>TÁO 5 GÓC SUPER 113-20KG</v>
      </c>
      <c r="C668" s="98" t="e">
        <f>IF($A668="","",VLOOKUP($A668,'MÃ HH'!$A$1:$C$215,3,0))</f>
        <v>#N/A</v>
      </c>
      <c r="D668" s="94">
        <f>VLOOKUP(A668,'[1]TỔNG HỢP'!$A:$N,14,0)</f>
        <v>0</v>
      </c>
      <c r="E668" s="97">
        <f>SUMIF('NHẬP HÀNG'!$D:$D,A668,'NHẬP HÀNG'!$H:$H)</f>
        <v>0</v>
      </c>
      <c r="F668" s="97">
        <f>SUMIF('NHẬP HÀNG'!D:D,A668,'NHẬP HÀNG'!I:I)</f>
        <v>0</v>
      </c>
      <c r="G668" s="97">
        <f>SUMIF('NHẬP HÀNG'!D:D,A668,'NHẬP HÀNG'!J:J)</f>
        <v>0</v>
      </c>
      <c r="H668" s="97">
        <f>SUMIF('NHẬP HÀNG'!D:D,A668,'NHẬP HÀNG'!K:K)</f>
        <v>0</v>
      </c>
      <c r="I668" s="97">
        <f>SUMIF('NHẬP HÀNG'!D:D,A668,'NHẬP HÀNG'!M:M)</f>
        <v>0</v>
      </c>
      <c r="J668" s="97">
        <f>SUMIF('NHẬP HÀNG'!D:D,A668,'NHẬP HÀNG'!N:N)</f>
        <v>0</v>
      </c>
      <c r="K668" s="97">
        <f>SUMIF('NHẬP HÀNG'!D:D,A668,'NHẬP HÀNG'!L:L)</f>
        <v>0</v>
      </c>
      <c r="L668" s="97">
        <f>SUMIF('XUẤT HÀNG'!D:D,A668,'XUẤT HÀNG'!G:G)</f>
        <v>0</v>
      </c>
      <c r="M668" s="97">
        <f>SUMIF('XUẤT HÀNG'!D:D,A668,'XUẤT HÀNG'!H:H)</f>
        <v>0</v>
      </c>
      <c r="N668" s="94">
        <f t="shared" si="108"/>
        <v>0</v>
      </c>
      <c r="O668" s="106"/>
      <c r="P668" s="107"/>
      <c r="Q668" s="109">
        <f t="shared" si="109"/>
        <v>0</v>
      </c>
      <c r="R668" s="218"/>
      <c r="S668" s="86" t="str">
        <f t="shared" si="110"/>
        <v>NOT OK</v>
      </c>
    </row>
    <row r="669" spans="1:19" s="85" customFormat="1" ht="35.1" customHeight="1" hidden="1">
      <c r="A669" s="25" t="s">
        <v>4524</v>
      </c>
      <c r="B669" s="98" t="str">
        <f>IF($A669="","",VLOOKUP($A669,'MÃ HH'!$A$1:$C$1879,2,0))</f>
        <v>TÁO AMBROSIA PREMIUM THÙNG XANH 72- 20KG</v>
      </c>
      <c r="C669" s="98" t="e">
        <f>IF($A669="","",VLOOKUP($A669,'MÃ HH'!$A$1:$C$215,3,0))</f>
        <v>#N/A</v>
      </c>
      <c r="D669" s="94">
        <f>VLOOKUP(A669,'[1]TỔNG HỢP'!$A:$N,14,0)</f>
        <v>9</v>
      </c>
      <c r="E669" s="97">
        <f>SUMIF('NHẬP HÀNG'!$D:$D,A669,'NHẬP HÀNG'!$H:$H)</f>
        <v>0</v>
      </c>
      <c r="F669" s="97">
        <f>SUMIF('NHẬP HÀNG'!D:D,A669,'NHẬP HÀNG'!I:I)</f>
        <v>0</v>
      </c>
      <c r="G669" s="97">
        <f>SUMIF('NHẬP HÀNG'!D:D,A669,'NHẬP HÀNG'!J:J)</f>
        <v>0</v>
      </c>
      <c r="H669" s="97">
        <f>SUMIF('NHẬP HÀNG'!D:D,A669,'NHẬP HÀNG'!K:K)</f>
        <v>0</v>
      </c>
      <c r="I669" s="97">
        <f>SUMIF('NHẬP HÀNG'!D:D,A669,'NHẬP HÀNG'!M:M)</f>
        <v>0</v>
      </c>
      <c r="J669" s="97">
        <f>SUMIF('NHẬP HÀNG'!D:D,A669,'NHẬP HÀNG'!N:N)</f>
        <v>0</v>
      </c>
      <c r="K669" s="97">
        <f>SUMIF('NHẬP HÀNG'!D:D,A669,'NHẬP HÀNG'!L:L)</f>
        <v>0</v>
      </c>
      <c r="L669" s="97">
        <f>SUMIF('XUẤT HÀNG'!D:D,A669,'XUẤT HÀNG'!G:G)</f>
        <v>0</v>
      </c>
      <c r="M669" s="97">
        <f>SUMIF('XUẤT HÀNG'!D:D,A669,'XUẤT HÀNG'!H:H)</f>
        <v>0</v>
      </c>
      <c r="N669" s="94">
        <f t="shared" si="111" ref="N669:N671">D669+E669+F669+G669+H669+I669++J669-L669-M669+K669</f>
        <v>9</v>
      </c>
      <c r="O669" s="106"/>
      <c r="P669" s="107"/>
      <c r="Q669" s="110">
        <f t="shared" si="112" ref="Q669:Q671">+N669-O669-P669</f>
        <v>9</v>
      </c>
      <c r="R669" s="214" t="s">
        <v>4869</v>
      </c>
      <c r="S669" s="86" t="str">
        <f t="shared" si="113" ref="S669:S671">IF(ABS(D669)+ABS(E669)+ABS(F669)+ABS(J669)+ABS(L669)+ABS(O669)+ABS(P669)+ABS(M669)+ABS(N669)+ABS(Q669)=0,"NOT OK","OK")</f>
        <v>OK</v>
      </c>
    </row>
    <row r="670" spans="1:19" s="85" customFormat="1" ht="35.1" customHeight="1" hidden="1">
      <c r="A670" s="25" t="s">
        <v>4526</v>
      </c>
      <c r="B670" s="98" t="str">
        <f>IF($A670="","",VLOOKUP($A670,'MÃ HH'!$A$1:$C$1879,2,0))</f>
        <v>TÁO AMBROSIA THÙNG XANH 80 3A-20KG</v>
      </c>
      <c r="C670" s="98" t="e">
        <f>IF($A670="","",VLOOKUP($A670,'MÃ HH'!$A$1:$C$215,3,0))</f>
        <v>#N/A</v>
      </c>
      <c r="D670" s="94">
        <f>VLOOKUP(A670,'[1]TỔNG HỢP'!$A:$N,14,0)</f>
        <v>1</v>
      </c>
      <c r="E670" s="97">
        <f>SUMIF('NHẬP HÀNG'!$D:$D,A670,'NHẬP HÀNG'!$H:$H)</f>
        <v>0</v>
      </c>
      <c r="F670" s="97">
        <f>SUMIF('NHẬP HÀNG'!D:D,A670,'NHẬP HÀNG'!I:I)</f>
        <v>0</v>
      </c>
      <c r="G670" s="97">
        <f>SUMIF('NHẬP HÀNG'!D:D,A670,'NHẬP HÀNG'!J:J)</f>
        <v>0</v>
      </c>
      <c r="H670" s="97">
        <f>SUMIF('NHẬP HÀNG'!D:D,A670,'NHẬP HÀNG'!K:K)</f>
        <v>0</v>
      </c>
      <c r="I670" s="97">
        <f>SUMIF('NHẬP HÀNG'!D:D,A670,'NHẬP HÀNG'!M:M)</f>
        <v>0</v>
      </c>
      <c r="J670" s="97">
        <f>SUMIF('NHẬP HÀNG'!D:D,A670,'NHẬP HÀNG'!N:N)</f>
        <v>0</v>
      </c>
      <c r="K670" s="97">
        <f>SUMIF('NHẬP HÀNG'!D:D,A670,'NHẬP HÀNG'!L:L)</f>
        <v>0</v>
      </c>
      <c r="L670" s="97">
        <f>SUMIF('XUẤT HÀNG'!D:D,A670,'XUẤT HÀNG'!G:G)</f>
        <v>0</v>
      </c>
      <c r="M670" s="97">
        <f>SUMIF('XUẤT HÀNG'!D:D,A670,'XUẤT HÀNG'!H:H)</f>
        <v>0</v>
      </c>
      <c r="N670" s="94">
        <f t="shared" si="111"/>
        <v>1</v>
      </c>
      <c r="O670" s="106"/>
      <c r="P670" s="107"/>
      <c r="Q670" s="110">
        <f t="shared" si="112"/>
        <v>1</v>
      </c>
      <c r="R670" s="215"/>
      <c r="S670" s="86" t="str">
        <f t="shared" si="113"/>
        <v>OK</v>
      </c>
    </row>
    <row r="671" spans="1:21" s="85" customFormat="1" ht="35.1" customHeight="1" hidden="1">
      <c r="A671" s="25" t="s">
        <v>4528</v>
      </c>
      <c r="B671" s="98" t="str">
        <f>IF($A671="","",VLOOKUP($A671,'MÃ HH'!$A$1:$C$1879,2,0))</f>
        <v>TÁO AMBROSIA THÙNG XANH 100 3A-20KG</v>
      </c>
      <c r="C671" s="98" t="e">
        <f>IF($A671="","",VLOOKUP($A671,'MÃ HH'!$A$1:$C$215,3,0))</f>
        <v>#N/A</v>
      </c>
      <c r="D671" s="94">
        <f>VLOOKUP(A671,'[1]TỔNG HỢP'!$A:$N,14,0)</f>
        <v>4</v>
      </c>
      <c r="E671" s="97">
        <f>SUMIF('NHẬP HÀNG'!$D:$D,A671,'NHẬP HÀNG'!$H:$H)</f>
        <v>0</v>
      </c>
      <c r="F671" s="97">
        <f>SUMIF('NHẬP HÀNG'!D:D,A671,'NHẬP HÀNG'!I:I)</f>
        <v>0</v>
      </c>
      <c r="G671" s="97">
        <f>SUMIF('NHẬP HÀNG'!D:D,A671,'NHẬP HÀNG'!J:J)</f>
        <v>0</v>
      </c>
      <c r="H671" s="97">
        <f>SUMIF('NHẬP HÀNG'!D:D,A671,'NHẬP HÀNG'!K:K)</f>
        <v>0</v>
      </c>
      <c r="I671" s="97">
        <f>SUMIF('NHẬP HÀNG'!D:D,A671,'NHẬP HÀNG'!M:M)</f>
        <v>0</v>
      </c>
      <c r="J671" s="97">
        <f>SUMIF('NHẬP HÀNG'!D:D,A671,'NHẬP HÀNG'!N:N)</f>
        <v>0</v>
      </c>
      <c r="K671" s="97">
        <f>SUMIF('NHẬP HÀNG'!D:D,A671,'NHẬP HÀNG'!L:L)</f>
        <v>0</v>
      </c>
      <c r="L671" s="97">
        <f>SUMIF('XUẤT HÀNG'!D:D,A671,'XUẤT HÀNG'!G:G)</f>
        <v>0</v>
      </c>
      <c r="M671" s="97">
        <f>SUMIF('XUẤT HÀNG'!D:D,A671,'XUẤT HÀNG'!H:H)</f>
        <v>0</v>
      </c>
      <c r="N671" s="94">
        <f t="shared" si="111"/>
        <v>4</v>
      </c>
      <c r="O671" s="106">
        <v>7</v>
      </c>
      <c r="P671" s="107"/>
      <c r="Q671" s="110">
        <f t="shared" si="112"/>
        <v>-3</v>
      </c>
      <c r="R671" s="215"/>
      <c r="S671" s="86" t="str">
        <f t="shared" si="113"/>
        <v>OK</v>
      </c>
      <c r="U671" s="85" t="s">
        <v>4792</v>
      </c>
    </row>
    <row r="672" spans="1:19" s="85" customFormat="1" ht="33.6" customHeight="1" hidden="1">
      <c r="A672" s="25" t="s">
        <v>4518</v>
      </c>
      <c r="B672" s="98" t="str">
        <f>IF($A672="","",VLOOKUP($A672,'MÃ HH'!$A$1:$C$1879,2,0))</f>
        <v>TÁO AMBROSIA THÙNG XANH 72 3A -20KG</v>
      </c>
      <c r="C672" s="98" t="e">
        <f>IF($A672="","",VLOOKUP($A672,'MÃ HH'!$A$1:$C$215,3,0))</f>
        <v>#N/A</v>
      </c>
      <c r="D672" s="94">
        <f>VLOOKUP(A672,'[1]TỔNG HỢP'!$A:$N,14,0)</f>
        <v>-3</v>
      </c>
      <c r="E672" s="97">
        <f>SUMIF('NHẬP HÀNG'!$D:$D,A672,'NHẬP HÀNG'!$H:$H)</f>
        <v>0</v>
      </c>
      <c r="F672" s="97">
        <f>SUMIF('NHẬP HÀNG'!D:D,A672,'NHẬP HÀNG'!I:I)</f>
        <v>0</v>
      </c>
      <c r="G672" s="97">
        <f>SUMIF('NHẬP HÀNG'!D:D,A672,'NHẬP HÀNG'!J:J)</f>
        <v>0</v>
      </c>
      <c r="H672" s="97">
        <f>SUMIF('NHẬP HÀNG'!D:D,A672,'NHẬP HÀNG'!K:K)</f>
        <v>0</v>
      </c>
      <c r="I672" s="97">
        <f>SUMIF('NHẬP HÀNG'!D:D,A672,'NHẬP HÀNG'!M:M)</f>
        <v>0</v>
      </c>
      <c r="J672" s="97">
        <f>SUMIF('NHẬP HÀNG'!D:D,A672,'NHẬP HÀNG'!N:N)</f>
        <v>0</v>
      </c>
      <c r="K672" s="97">
        <f>SUMIF('NHẬP HÀNG'!D:D,A672,'NHẬP HÀNG'!L:L)</f>
        <v>0</v>
      </c>
      <c r="L672" s="97">
        <f>SUMIF('XUẤT HÀNG'!D:D,A672,'XUẤT HÀNG'!G:G)</f>
        <v>0</v>
      </c>
      <c r="M672" s="97">
        <f>SUMIF('XUẤT HÀNG'!D:D,A672,'XUẤT HÀNG'!H:H)</f>
        <v>0</v>
      </c>
      <c r="N672" s="94">
        <f t="shared" si="114" ref="N672:N674">D672+E672+F672+G672+H672+I672++J672-L672-M672+K672</f>
        <v>-3</v>
      </c>
      <c r="O672" s="106">
        <v>7</v>
      </c>
      <c r="P672" s="107"/>
      <c r="Q672" s="110">
        <f t="shared" si="115" ref="Q672:Q674">+N672-O672-P672</f>
        <v>-10</v>
      </c>
      <c r="R672" s="215"/>
      <c r="S672" s="86" t="str">
        <f t="shared" si="116" ref="S672:S674">IF(ABS(D672)+ABS(E672)+ABS(F672)+ABS(J672)+ABS(L672)+ABS(O672)+ABS(P672)+ABS(M672)+ABS(N672)+ABS(Q672)=0,"NOT OK","OK")</f>
        <v>OK</v>
      </c>
    </row>
    <row r="673" spans="1:19" s="85" customFormat="1" ht="35.1" customHeight="1" hidden="1">
      <c r="A673" s="25" t="s">
        <v>4520</v>
      </c>
      <c r="B673" s="98" t="str">
        <f>IF($A673="","",VLOOKUP($A673,'MÃ HH'!$A$1:$C$1879,2,0))</f>
        <v>TÁO AMBROSIA THÙNG XANH 88 3A-20KG</v>
      </c>
      <c r="C673" s="98" t="e">
        <f>IF($A673="","",VLOOKUP($A673,'MÃ HH'!$A$1:$C$215,3,0))</f>
        <v>#N/A</v>
      </c>
      <c r="D673" s="94">
        <f>VLOOKUP(A673,'[1]TỔNG HỢP'!$A:$N,14,0)</f>
        <v>3</v>
      </c>
      <c r="E673" s="97">
        <f>SUMIF('NHẬP HÀNG'!$D:$D,A673,'NHẬP HÀNG'!$H:$H)</f>
        <v>0</v>
      </c>
      <c r="F673" s="97">
        <f>SUMIF('NHẬP HÀNG'!D:D,A673,'NHẬP HÀNG'!I:I)</f>
        <v>0</v>
      </c>
      <c r="G673" s="97">
        <f>SUMIF('NHẬP HÀNG'!D:D,A673,'NHẬP HÀNG'!J:J)</f>
        <v>0</v>
      </c>
      <c r="H673" s="97">
        <f>SUMIF('NHẬP HÀNG'!D:D,A673,'NHẬP HÀNG'!K:K)</f>
        <v>0</v>
      </c>
      <c r="I673" s="97">
        <f>SUMIF('NHẬP HÀNG'!D:D,A673,'NHẬP HÀNG'!M:M)</f>
        <v>0</v>
      </c>
      <c r="J673" s="97">
        <f>SUMIF('NHẬP HÀNG'!D:D,A673,'NHẬP HÀNG'!N:N)</f>
        <v>0</v>
      </c>
      <c r="K673" s="97">
        <f>SUMIF('NHẬP HÀNG'!D:D,A673,'NHẬP HÀNG'!L:L)</f>
        <v>0</v>
      </c>
      <c r="L673" s="97">
        <f>SUMIF('XUẤT HÀNG'!D:D,A673,'XUẤT HÀNG'!G:G)</f>
        <v>0</v>
      </c>
      <c r="M673" s="97">
        <f>SUMIF('XUẤT HÀNG'!D:D,A673,'XUẤT HÀNG'!H:H)</f>
        <v>0</v>
      </c>
      <c r="N673" s="94">
        <f t="shared" si="114"/>
        <v>3</v>
      </c>
      <c r="O673" s="106"/>
      <c r="P673" s="107"/>
      <c r="Q673" s="110">
        <f t="shared" si="115"/>
        <v>3</v>
      </c>
      <c r="R673" s="208"/>
      <c r="S673" s="86" t="str">
        <f t="shared" si="116"/>
        <v>OK</v>
      </c>
    </row>
    <row r="674" spans="1:19" s="85" customFormat="1" ht="35.1" customHeight="1" hidden="1">
      <c r="A674" s="25" t="s">
        <v>4522</v>
      </c>
      <c r="B674" s="98" t="str">
        <f>IF($A674="","",VLOOKUP($A674,'MÃ HH'!$A$1:$C$1879,2,0))</f>
        <v>TÁO AMBROSIA PREMIUM THÙNG XANH 113-20KG</v>
      </c>
      <c r="C674" s="98" t="e">
        <f>IF($A674="","",VLOOKUP($A674,'MÃ HH'!$A$1:$C$215,3,0))</f>
        <v>#N/A</v>
      </c>
      <c r="D674" s="94">
        <f>VLOOKUP(A674,'[1]TỔNG HỢP'!$A:$N,14,0)</f>
        <v>0</v>
      </c>
      <c r="E674" s="97">
        <f>SUMIF('NHẬP HÀNG'!$D:$D,A674,'NHẬP HÀNG'!$H:$H)</f>
        <v>0</v>
      </c>
      <c r="F674" s="97">
        <f>SUMIF('NHẬP HÀNG'!D:D,A674,'NHẬP HÀNG'!I:I)</f>
        <v>0</v>
      </c>
      <c r="G674" s="97">
        <f>SUMIF('NHẬP HÀNG'!D:D,A674,'NHẬP HÀNG'!J:J)</f>
        <v>0</v>
      </c>
      <c r="H674" s="97">
        <f>SUMIF('NHẬP HÀNG'!D:D,A674,'NHẬP HÀNG'!K:K)</f>
        <v>0</v>
      </c>
      <c r="I674" s="97">
        <f>SUMIF('NHẬP HÀNG'!D:D,A674,'NHẬP HÀNG'!M:M)</f>
        <v>0</v>
      </c>
      <c r="J674" s="97">
        <f>SUMIF('NHẬP HÀNG'!D:D,A674,'NHẬP HÀNG'!N:N)</f>
        <v>0</v>
      </c>
      <c r="K674" s="97">
        <f>SUMIF('NHẬP HÀNG'!D:D,A674,'NHẬP HÀNG'!L:L)</f>
        <v>0</v>
      </c>
      <c r="L674" s="97">
        <f>SUMIF('XUẤT HÀNG'!D:D,A674,'XUẤT HÀNG'!G:G)</f>
        <v>0</v>
      </c>
      <c r="M674" s="97">
        <f>SUMIF('XUẤT HÀNG'!D:D,A674,'XUẤT HÀNG'!H:H)</f>
        <v>0</v>
      </c>
      <c r="N674" s="94">
        <f t="shared" si="114"/>
        <v>0</v>
      </c>
      <c r="O674" s="106"/>
      <c r="P674" s="107"/>
      <c r="Q674" s="109">
        <f t="shared" si="115"/>
        <v>0</v>
      </c>
      <c r="R674" s="48"/>
      <c r="S674" s="86" t="str">
        <f t="shared" si="116"/>
        <v>NOT OK</v>
      </c>
    </row>
    <row r="675" spans="1:19" s="85" customFormat="1" ht="35.1" customHeight="1" hidden="1">
      <c r="A675" s="25" t="s">
        <v>4155</v>
      </c>
      <c r="B675" s="98" t="str">
        <f>IF($A675="","",VLOOKUP($A675,'MÃ HH'!$A$1:$C$1879,2,0))</f>
        <v>TÁO AMBROSIA FAIRVIEW 32 3A</v>
      </c>
      <c r="C675" s="98"/>
      <c r="D675" s="94">
        <f>VLOOKUP(A675,'[1]TỔNG HỢP'!$A:$N,14,0)</f>
        <v>0</v>
      </c>
      <c r="E675" s="97">
        <f>SUMIF('NHẬP HÀNG'!$D:$D,A675,'NHẬP HÀNG'!$H:$H)</f>
        <v>0</v>
      </c>
      <c r="F675" s="97">
        <f>SUMIF('NHẬP HÀNG'!D:D,A675,'NHẬP HÀNG'!I:I)</f>
        <v>0</v>
      </c>
      <c r="G675" s="97">
        <f>SUMIF('NHẬP HÀNG'!D:D,A675,'NHẬP HÀNG'!J:J)</f>
        <v>0</v>
      </c>
      <c r="H675" s="97">
        <f>SUMIF('NHẬP HÀNG'!D:D,A675,'NHẬP HÀNG'!K:K)</f>
        <v>0</v>
      </c>
      <c r="I675" s="97">
        <f>SUMIF('NHẬP HÀNG'!D:D,A675,'NHẬP HÀNG'!M:M)</f>
        <v>0</v>
      </c>
      <c r="J675" s="97">
        <f>SUMIF('NHẬP HÀNG'!D:D,A675,'NHẬP HÀNG'!N:N)</f>
        <v>0</v>
      </c>
      <c r="K675" s="97">
        <f>SUMIF('NHẬP HÀNG'!D:D,A675,'NHẬP HÀNG'!L:L)</f>
        <v>0</v>
      </c>
      <c r="L675" s="97">
        <f>SUMIF('XUẤT HÀNG'!D:D,A675,'XUẤT HÀNG'!G:G)</f>
        <v>0</v>
      </c>
      <c r="M675" s="97">
        <f>SUMIF('XUẤT HÀNG'!D:D,A675,'XUẤT HÀNG'!H:H)</f>
        <v>0</v>
      </c>
      <c r="N675" s="94">
        <f t="shared" si="108"/>
        <v>0</v>
      </c>
      <c r="O675" s="106"/>
      <c r="P675" s="107"/>
      <c r="Q675" s="109">
        <f t="shared" si="109"/>
        <v>0</v>
      </c>
      <c r="R675" s="48"/>
      <c r="S675" s="86" t="str">
        <f t="shared" si="110"/>
        <v>NOT OK</v>
      </c>
    </row>
    <row r="676" spans="1:19" s="85" customFormat="1" ht="29.1" customHeight="1" hidden="1">
      <c r="A676" s="25" t="s">
        <v>4157</v>
      </c>
      <c r="B676" s="98" t="str">
        <f>IF($A676="","",VLOOKUP($A676,'MÃ HH'!$A$1:$C$1879,2,0))</f>
        <v>TÁO AMBROSIA FAIRVIEW 36 3A</v>
      </c>
      <c r="C676" s="98"/>
      <c r="D676" s="94">
        <f>VLOOKUP(A676,'[1]TỔNG HỢP'!$A:$N,14,0)</f>
        <v>1</v>
      </c>
      <c r="E676" s="97">
        <f>SUMIF('NHẬP HÀNG'!$D:$D,A676,'NHẬP HÀNG'!$H:$H)</f>
        <v>0</v>
      </c>
      <c r="F676" s="97">
        <f>SUMIF('NHẬP HÀNG'!D:D,A676,'NHẬP HÀNG'!I:I)</f>
        <v>0</v>
      </c>
      <c r="G676" s="97">
        <f>SUMIF('NHẬP HÀNG'!D:D,A676,'NHẬP HÀNG'!J:J)</f>
        <v>0</v>
      </c>
      <c r="H676" s="97">
        <f>SUMIF('NHẬP HÀNG'!D:D,A676,'NHẬP HÀNG'!K:K)</f>
        <v>0</v>
      </c>
      <c r="I676" s="97">
        <f>SUMIF('NHẬP HÀNG'!D:D,A676,'NHẬP HÀNG'!M:M)</f>
        <v>0</v>
      </c>
      <c r="J676" s="97">
        <f>SUMIF('NHẬP HÀNG'!D:D,A676,'NHẬP HÀNG'!N:N)</f>
        <v>0</v>
      </c>
      <c r="K676" s="97">
        <f>SUMIF('NHẬP HÀNG'!D:D,A676,'NHẬP HÀNG'!L:L)</f>
        <v>0</v>
      </c>
      <c r="L676" s="97">
        <f>SUMIF('XUẤT HÀNG'!D:D,A676,'XUẤT HÀNG'!G:G)</f>
        <v>0</v>
      </c>
      <c r="M676" s="97">
        <f>SUMIF('XUẤT HÀNG'!D:D,A676,'XUẤT HÀNG'!H:H)</f>
        <v>0</v>
      </c>
      <c r="N676" s="94">
        <f t="shared" si="108"/>
        <v>1</v>
      </c>
      <c r="O676" s="106">
        <v>1</v>
      </c>
      <c r="P676" s="107"/>
      <c r="Q676" s="109">
        <f t="shared" si="109"/>
        <v>0</v>
      </c>
      <c r="R676" s="48"/>
      <c r="S676" s="86" t="str">
        <f t="shared" si="110"/>
        <v>OK</v>
      </c>
    </row>
    <row r="677" spans="1:19" s="85" customFormat="1" ht="28.9" customHeight="1" hidden="1">
      <c r="A677" s="39" t="s">
        <v>4450</v>
      </c>
      <c r="B677" s="98" t="str">
        <f>IF($A677="","",VLOOKUP($A677,'MÃ HH'!$A$1:$C$1879,2,0))</f>
        <v>TÁO AMBROSIA FAIRVIEW 40 3A</v>
      </c>
      <c r="C677" s="98"/>
      <c r="D677" s="94">
        <f>VLOOKUP(A677,'[1]TỔNG HỢP'!$A:$N,14,0)</f>
        <v>0</v>
      </c>
      <c r="E677" s="97">
        <f>SUMIF('NHẬP HÀNG'!$D:$D,A677,'NHẬP HÀNG'!$H:$H)</f>
        <v>0</v>
      </c>
      <c r="F677" s="97">
        <f>SUMIF('NHẬP HÀNG'!D:D,A677,'NHẬP HÀNG'!I:I)</f>
        <v>0</v>
      </c>
      <c r="G677" s="97">
        <f>SUMIF('NHẬP HÀNG'!D:D,A677,'NHẬP HÀNG'!J:J)</f>
        <v>0</v>
      </c>
      <c r="H677" s="97">
        <f>SUMIF('NHẬP HÀNG'!D:D,A677,'NHẬP HÀNG'!K:K)</f>
        <v>0</v>
      </c>
      <c r="I677" s="97">
        <f>SUMIF('NHẬP HÀNG'!D:D,A677,'NHẬP HÀNG'!M:M)</f>
        <v>0</v>
      </c>
      <c r="J677" s="97">
        <f>SUMIF('NHẬP HÀNG'!D:D,A677,'NHẬP HÀNG'!N:N)</f>
        <v>0</v>
      </c>
      <c r="K677" s="97">
        <f>SUMIF('NHẬP HÀNG'!D:D,A677,'NHẬP HÀNG'!L:L)</f>
        <v>0</v>
      </c>
      <c r="L677" s="97">
        <f>SUMIF('XUẤT HÀNG'!D:D,A677,'XUẤT HÀNG'!G:G)</f>
        <v>0</v>
      </c>
      <c r="M677" s="97">
        <f>SUMIF('XUẤT HÀNG'!D:D,A677,'XUẤT HÀNG'!H:H)</f>
        <v>0</v>
      </c>
      <c r="N677" s="94">
        <f t="shared" si="108"/>
        <v>0</v>
      </c>
      <c r="O677" s="106"/>
      <c r="P677" s="107"/>
      <c r="Q677" s="109">
        <f t="shared" si="109"/>
        <v>0</v>
      </c>
      <c r="R677" s="48"/>
      <c r="S677" s="86" t="str">
        <f t="shared" si="110"/>
        <v>NOT OK</v>
      </c>
    </row>
    <row r="678" spans="1:19" s="85" customFormat="1" ht="35.1" customHeight="1" hidden="1">
      <c r="A678" s="25" t="s">
        <v>4159</v>
      </c>
      <c r="B678" s="98" t="str">
        <f>IF($A678="","",VLOOKUP($A678,'MÃ HH'!$A$1:$C$1879,2,0))</f>
        <v>TÁO AMBROSIA FAIRVIEW 72 2A</v>
      </c>
      <c r="C678" s="98"/>
      <c r="D678" s="94">
        <f>VLOOKUP(A678,'[1]TỔNG HỢP'!$A:$N,14,0)</f>
        <v>0</v>
      </c>
      <c r="E678" s="97">
        <f>SUMIF('NHẬP HÀNG'!$D:$D,A678,'NHẬP HÀNG'!$H:$H)</f>
        <v>0</v>
      </c>
      <c r="F678" s="97">
        <f>SUMIF('NHẬP HÀNG'!D:D,A678,'NHẬP HÀNG'!I:I)</f>
        <v>0</v>
      </c>
      <c r="G678" s="97">
        <f>SUMIF('NHẬP HÀNG'!D:D,A678,'NHẬP HÀNG'!J:J)</f>
        <v>0</v>
      </c>
      <c r="H678" s="97">
        <f>SUMIF('NHẬP HÀNG'!D:D,A678,'NHẬP HÀNG'!K:K)</f>
        <v>0</v>
      </c>
      <c r="I678" s="97">
        <f>SUMIF('NHẬP HÀNG'!D:D,A678,'NHẬP HÀNG'!M:M)</f>
        <v>0</v>
      </c>
      <c r="J678" s="97">
        <f>SUMIF('NHẬP HÀNG'!D:D,A678,'NHẬP HÀNG'!N:N)</f>
        <v>0</v>
      </c>
      <c r="K678" s="97">
        <f>SUMIF('NHẬP HÀNG'!D:D,A678,'NHẬP HÀNG'!L:L)</f>
        <v>0</v>
      </c>
      <c r="L678" s="97">
        <f>SUMIF('XUẤT HÀNG'!D:D,A678,'XUẤT HÀNG'!G:G)</f>
        <v>0</v>
      </c>
      <c r="M678" s="97">
        <f>SUMIF('XUẤT HÀNG'!D:D,A678,'XUẤT HÀNG'!H:H)</f>
        <v>0</v>
      </c>
      <c r="N678" s="94">
        <f t="shared" si="108"/>
        <v>0</v>
      </c>
      <c r="O678" s="106"/>
      <c r="P678" s="107"/>
      <c r="Q678" s="109">
        <f t="shared" si="109"/>
        <v>0</v>
      </c>
      <c r="R678" s="211" t="s">
        <v>4746</v>
      </c>
      <c r="S678" s="86" t="str">
        <f t="shared" si="110"/>
        <v>NOT OK</v>
      </c>
    </row>
    <row r="679" spans="1:19" s="85" customFormat="1" ht="35.1" customHeight="1" hidden="1">
      <c r="A679" s="25" t="s">
        <v>4161</v>
      </c>
      <c r="B679" s="98" t="str">
        <f>IF($A679="","",VLOOKUP($A679,'MÃ HH'!$A$1:$C$1879,2,0))</f>
        <v>TÁO AMBROSIA FAIRVIEW 80 2A</v>
      </c>
      <c r="C679" s="98"/>
      <c r="D679" s="94">
        <f>VLOOKUP(A679,'[1]TỔNG HỢP'!$A:$N,14,0)</f>
        <v>0</v>
      </c>
      <c r="E679" s="97">
        <f>SUMIF('NHẬP HÀNG'!$D:$D,A679,'NHẬP HÀNG'!$H:$H)</f>
        <v>0</v>
      </c>
      <c r="F679" s="97">
        <f>SUMIF('NHẬP HÀNG'!D:D,A679,'NHẬP HÀNG'!I:I)</f>
        <v>0</v>
      </c>
      <c r="G679" s="97">
        <f>SUMIF('NHẬP HÀNG'!D:D,A679,'NHẬP HÀNG'!J:J)</f>
        <v>0</v>
      </c>
      <c r="H679" s="97">
        <f>SUMIF('NHẬP HÀNG'!D:D,A679,'NHẬP HÀNG'!K:K)</f>
        <v>0</v>
      </c>
      <c r="I679" s="97">
        <f>SUMIF('NHẬP HÀNG'!D:D,A679,'NHẬP HÀNG'!M:M)</f>
        <v>0</v>
      </c>
      <c r="J679" s="97">
        <f>SUMIF('NHẬP HÀNG'!D:D,A679,'NHẬP HÀNG'!N:N)</f>
        <v>0</v>
      </c>
      <c r="K679" s="97">
        <f>SUMIF('NHẬP HÀNG'!D:D,A679,'NHẬP HÀNG'!L:L)</f>
        <v>0</v>
      </c>
      <c r="L679" s="97">
        <f>SUMIF('XUẤT HÀNG'!D:D,A679,'XUẤT HÀNG'!G:G)</f>
        <v>0</v>
      </c>
      <c r="M679" s="97">
        <f>SUMIF('XUẤT HÀNG'!D:D,A679,'XUẤT HÀNG'!H:H)</f>
        <v>0</v>
      </c>
      <c r="N679" s="94">
        <f t="shared" si="108"/>
        <v>0</v>
      </c>
      <c r="O679" s="106"/>
      <c r="P679" s="107"/>
      <c r="Q679" s="109">
        <f t="shared" si="109"/>
        <v>0</v>
      </c>
      <c r="R679" s="220"/>
      <c r="S679" s="86" t="str">
        <f t="shared" si="110"/>
        <v>NOT OK</v>
      </c>
    </row>
    <row r="680" spans="1:19" s="85" customFormat="1" ht="35.1" customHeight="1" hidden="1">
      <c r="A680" s="25" t="s">
        <v>4163</v>
      </c>
      <c r="B680" s="98" t="str">
        <f>IF($A680="","",VLOOKUP($A680,'MÃ HH'!$A$1:$C$1879,2,0))</f>
        <v>TÁO AMBROSIA FAIRVIEW 88 3A</v>
      </c>
      <c r="C680" s="98"/>
      <c r="D680" s="94">
        <f>VLOOKUP(A680,'[1]TỔNG HỢP'!$A:$N,14,0)</f>
        <v>7</v>
      </c>
      <c r="E680" s="97">
        <f>SUMIF('NHẬP HÀNG'!$D:$D,A680,'NHẬP HÀNG'!$H:$H)</f>
        <v>0</v>
      </c>
      <c r="F680" s="97">
        <f>SUMIF('NHẬP HÀNG'!D:D,A680,'NHẬP HÀNG'!I:I)</f>
        <v>0</v>
      </c>
      <c r="G680" s="97">
        <f>SUMIF('NHẬP HÀNG'!D:D,A680,'NHẬP HÀNG'!J:J)</f>
        <v>0</v>
      </c>
      <c r="H680" s="97">
        <f>SUMIF('NHẬP HÀNG'!D:D,A680,'NHẬP HÀNG'!K:K)</f>
        <v>0</v>
      </c>
      <c r="I680" s="97">
        <f>SUMIF('NHẬP HÀNG'!D:D,A680,'NHẬP HÀNG'!M:M)</f>
        <v>0</v>
      </c>
      <c r="J680" s="97">
        <f>SUMIF('NHẬP HÀNG'!D:D,A680,'NHẬP HÀNG'!N:N)</f>
        <v>0</v>
      </c>
      <c r="K680" s="97">
        <f>SUMIF('NHẬP HÀNG'!D:D,A680,'NHẬP HÀNG'!L:L)</f>
        <v>0</v>
      </c>
      <c r="L680" s="97">
        <f>SUMIF('XUẤT HÀNG'!D:D,A680,'XUẤT HÀNG'!G:G)</f>
        <v>0</v>
      </c>
      <c r="M680" s="97">
        <f>SUMIF('XUẤT HÀNG'!D:D,A680,'XUẤT HÀNG'!H:H)</f>
        <v>0</v>
      </c>
      <c r="N680" s="94">
        <f t="shared" si="108"/>
        <v>7</v>
      </c>
      <c r="O680" s="106">
        <v>7</v>
      </c>
      <c r="P680" s="107"/>
      <c r="Q680" s="109">
        <f t="shared" si="109"/>
        <v>0</v>
      </c>
      <c r="R680" s="212"/>
      <c r="S680" s="86" t="str">
        <f t="shared" si="110"/>
        <v>OK</v>
      </c>
    </row>
    <row r="681" spans="1:19" s="85" customFormat="1" ht="35.1" customHeight="1" hidden="1">
      <c r="A681" s="25" t="s">
        <v>4576</v>
      </c>
      <c r="B681" s="98" t="str">
        <f>IF($A681="","",VLOOKUP($A681,'MÃ HH'!$A$1:$C$1879,2,0))</f>
        <v>TÁO AMBROSIA FAIRVIEW LẪN SIZE</v>
      </c>
      <c r="C681" s="98"/>
      <c r="D681" s="94">
        <f>VLOOKUP(A681,'[1]TỔNG HỢP'!$A:$N,14,0)</f>
        <v>0</v>
      </c>
      <c r="E681" s="97">
        <f>SUMIF('NHẬP HÀNG'!$D:$D,A681,'NHẬP HÀNG'!$H:$H)</f>
        <v>0</v>
      </c>
      <c r="F681" s="97">
        <f>SUMIF('NHẬP HÀNG'!D:D,A681,'NHẬP HÀNG'!I:I)</f>
        <v>0</v>
      </c>
      <c r="G681" s="97">
        <f>SUMIF('NHẬP HÀNG'!D:D,A681,'NHẬP HÀNG'!J:J)</f>
        <v>0</v>
      </c>
      <c r="H681" s="97">
        <f>SUMIF('NHẬP HÀNG'!D:D,A681,'NHẬP HÀNG'!K:K)</f>
        <v>0</v>
      </c>
      <c r="I681" s="97">
        <f>SUMIF('NHẬP HÀNG'!D:D,A681,'NHẬP HÀNG'!M:M)</f>
        <v>0</v>
      </c>
      <c r="J681" s="97">
        <f>SUMIF('NHẬP HÀNG'!D:D,A681,'NHẬP HÀNG'!N:N)</f>
        <v>0</v>
      </c>
      <c r="K681" s="97">
        <f>SUMIF('NHẬP HÀNG'!D:D,A681,'NHẬP HÀNG'!L:L)</f>
        <v>0</v>
      </c>
      <c r="L681" s="97">
        <f>SUMIF('XUẤT HÀNG'!D:D,A681,'XUẤT HÀNG'!G:G)</f>
        <v>0</v>
      </c>
      <c r="M681" s="97">
        <f>SUMIF('XUẤT HÀNG'!D:D,A681,'XUẤT HÀNG'!H:H)</f>
        <v>0</v>
      </c>
      <c r="N681" s="94">
        <f t="shared" si="108"/>
        <v>0</v>
      </c>
      <c r="O681" s="106"/>
      <c r="P681" s="107"/>
      <c r="Q681" s="113">
        <f t="shared" si="109"/>
        <v>0</v>
      </c>
      <c r="R681" s="132"/>
      <c r="S681" s="86" t="str">
        <f t="shared" si="110"/>
        <v>NOT OK</v>
      </c>
    </row>
    <row r="682" spans="1:19" s="85" customFormat="1" ht="35.1" customHeight="1" hidden="1">
      <c r="A682" s="25" t="s">
        <v>4273</v>
      </c>
      <c r="B682" s="98" t="str">
        <f>IF($A682="","",VLOOKUP($A682,'MÃ HH'!$A$1:$C$1879,2,0))</f>
        <v>TÁO AMBROSIA ÔNG ĐỊA 72 - 18KG</v>
      </c>
      <c r="C682" s="98"/>
      <c r="D682" s="94">
        <f>VLOOKUP(A682,'[1]TỔNG HỢP'!$A:$N,14,0)</f>
        <v>6</v>
      </c>
      <c r="E682" s="97">
        <f>SUMIF('NHẬP HÀNG'!$D:$D,A682,'NHẬP HÀNG'!$H:$H)</f>
        <v>0</v>
      </c>
      <c r="F682" s="97">
        <f>SUMIF('NHẬP HÀNG'!D:D,A682,'NHẬP HÀNG'!I:I)</f>
        <v>0</v>
      </c>
      <c r="G682" s="97">
        <f>SUMIF('NHẬP HÀNG'!D:D,A682,'NHẬP HÀNG'!J:J)</f>
        <v>0</v>
      </c>
      <c r="H682" s="97">
        <f>SUMIF('NHẬP HÀNG'!D:D,A682,'NHẬP HÀNG'!K:K)</f>
        <v>0</v>
      </c>
      <c r="I682" s="97">
        <f>SUMIF('NHẬP HÀNG'!D:D,A682,'NHẬP HÀNG'!M:M)</f>
        <v>0</v>
      </c>
      <c r="J682" s="97">
        <f>SUMIF('NHẬP HÀNG'!D:D,A682,'NHẬP HÀNG'!N:N)</f>
        <v>0</v>
      </c>
      <c r="K682" s="97">
        <f>SUMIF('NHẬP HÀNG'!D:D,A682,'NHẬP HÀNG'!L:L)</f>
        <v>0</v>
      </c>
      <c r="L682" s="97">
        <f>SUMIF('XUẤT HÀNG'!D:D,A682,'XUẤT HÀNG'!G:G)</f>
        <v>0</v>
      </c>
      <c r="M682" s="97">
        <f>SUMIF('XUẤT HÀNG'!D:D,A682,'XUẤT HÀNG'!H:H)</f>
        <v>0</v>
      </c>
      <c r="N682" s="94">
        <f t="shared" si="108"/>
        <v>6</v>
      </c>
      <c r="O682" s="106">
        <v>5</v>
      </c>
      <c r="P682" s="107"/>
      <c r="Q682" s="110">
        <f t="shared" si="109"/>
        <v>1</v>
      </c>
      <c r="R682" s="205" t="s">
        <v>4870</v>
      </c>
      <c r="S682" s="86" t="str">
        <f t="shared" si="110"/>
        <v>OK</v>
      </c>
    </row>
    <row r="683" spans="1:19" s="85" customFormat="1" ht="35.1" customHeight="1" hidden="1">
      <c r="A683" s="25" t="s">
        <v>4275</v>
      </c>
      <c r="B683" s="98" t="str">
        <f>IF($A683="","",VLOOKUP($A683,'MÃ HH'!$A$1:$C$1879,2,0))</f>
        <v>TÁO AMBROSIA ÔNG ĐỊA 80 - 18KG</v>
      </c>
      <c r="C683" s="98"/>
      <c r="D683" s="94">
        <f>VLOOKUP(A683,'[1]TỔNG HỢP'!$A:$N,14,0)</f>
        <v>0</v>
      </c>
      <c r="E683" s="97">
        <f>SUMIF('NHẬP HÀNG'!$D:$D,A683,'NHẬP HÀNG'!$H:$H)</f>
        <v>0</v>
      </c>
      <c r="F683" s="97">
        <f>SUMIF('NHẬP HÀNG'!D:D,A683,'NHẬP HÀNG'!I:I)</f>
        <v>0</v>
      </c>
      <c r="G683" s="97">
        <f>SUMIF('NHẬP HÀNG'!D:D,A683,'NHẬP HÀNG'!J:J)</f>
        <v>0</v>
      </c>
      <c r="H683" s="97">
        <f>SUMIF('NHẬP HÀNG'!D:D,A683,'NHẬP HÀNG'!K:K)</f>
        <v>0</v>
      </c>
      <c r="I683" s="97">
        <f>SUMIF('NHẬP HÀNG'!D:D,A683,'NHẬP HÀNG'!M:M)</f>
        <v>0</v>
      </c>
      <c r="J683" s="97">
        <f>SUMIF('NHẬP HÀNG'!D:D,A683,'NHẬP HÀNG'!N:N)</f>
        <v>0</v>
      </c>
      <c r="K683" s="97">
        <f>SUMIF('NHẬP HÀNG'!D:D,A683,'NHẬP HÀNG'!L:L)</f>
        <v>0</v>
      </c>
      <c r="L683" s="97">
        <f>SUMIF('XUẤT HÀNG'!D:D,A683,'XUẤT HÀNG'!G:G)</f>
        <v>0</v>
      </c>
      <c r="M683" s="97">
        <f>SUMIF('XUẤT HÀNG'!D:D,A683,'XUẤT HÀNG'!H:H)</f>
        <v>0</v>
      </c>
      <c r="N683" s="94">
        <f t="shared" si="108"/>
        <v>0</v>
      </c>
      <c r="O683" s="106"/>
      <c r="P683" s="107"/>
      <c r="Q683" s="110">
        <f t="shared" si="109"/>
        <v>0</v>
      </c>
      <c r="R683" s="206"/>
      <c r="S683" s="86" t="str">
        <f t="shared" si="110"/>
        <v>NOT OK</v>
      </c>
    </row>
    <row r="684" spans="1:19" s="85" customFormat="1" ht="35.1" customHeight="1" hidden="1">
      <c r="A684" s="25" t="s">
        <v>4277</v>
      </c>
      <c r="B684" s="98" t="str">
        <f>IF($A684="","",VLOOKUP($A684,'MÃ HH'!$A$1:$C$1879,2,0))</f>
        <v>TÁO AMBROSIA ÔNG ĐỊA 88 - 18KG</v>
      </c>
      <c r="C684" s="98"/>
      <c r="D684" s="94">
        <f>VLOOKUP(A684,'[1]TỔNG HỢP'!$A:$N,14,0)</f>
        <v>1</v>
      </c>
      <c r="E684" s="97">
        <f>SUMIF('NHẬP HÀNG'!$D:$D,A684,'NHẬP HÀNG'!$H:$H)</f>
        <v>0</v>
      </c>
      <c r="F684" s="97">
        <f>SUMIF('NHẬP HÀNG'!D:D,A684,'NHẬP HÀNG'!I:I)</f>
        <v>0</v>
      </c>
      <c r="G684" s="97">
        <f>SUMIF('NHẬP HÀNG'!D:D,A684,'NHẬP HÀNG'!J:J)</f>
        <v>0</v>
      </c>
      <c r="H684" s="97">
        <f>SUMIF('NHẬP HÀNG'!D:D,A684,'NHẬP HÀNG'!K:K)</f>
        <v>0</v>
      </c>
      <c r="I684" s="97">
        <f>SUMIF('NHẬP HÀNG'!D:D,A684,'NHẬP HÀNG'!M:M)</f>
        <v>0</v>
      </c>
      <c r="J684" s="97">
        <f>SUMIF('NHẬP HÀNG'!D:D,A684,'NHẬP HÀNG'!N:N)</f>
        <v>0</v>
      </c>
      <c r="K684" s="97">
        <f>SUMIF('NHẬP HÀNG'!D:D,A684,'NHẬP HÀNG'!L:L)</f>
        <v>0</v>
      </c>
      <c r="L684" s="97">
        <f>SUMIF('XUẤT HÀNG'!D:D,A684,'XUẤT HÀNG'!G:G)</f>
        <v>0</v>
      </c>
      <c r="M684" s="97">
        <f>SUMIF('XUẤT HÀNG'!D:D,A684,'XUẤT HÀNG'!H:H)</f>
        <v>0</v>
      </c>
      <c r="N684" s="94">
        <f t="shared" si="108"/>
        <v>1</v>
      </c>
      <c r="O684" s="106">
        <v>2</v>
      </c>
      <c r="P684" s="107"/>
      <c r="Q684" s="110">
        <f t="shared" si="109"/>
        <v>-1</v>
      </c>
      <c r="R684" s="205"/>
      <c r="S684" s="86" t="str">
        <f t="shared" si="110"/>
        <v>OK</v>
      </c>
    </row>
    <row r="685" spans="1:19" s="85" customFormat="1" ht="35.1" customHeight="1" hidden="1">
      <c r="A685" s="25" t="s">
        <v>4229</v>
      </c>
      <c r="B685" s="98" t="str">
        <f>IF($A685="","",VLOOKUP($A685,'MÃ HH'!$A$1:$C$1879,2,0))</f>
        <v>TÁO XÁ NP YOYA 70 - 18KG</v>
      </c>
      <c r="C685" s="98"/>
      <c r="D685" s="94">
        <f>VLOOKUP(A685,'[1]TỔNG HỢP'!$A:$N,14,0)</f>
        <v>0</v>
      </c>
      <c r="E685" s="97">
        <f>SUMIF('NHẬP HÀNG'!$D:$D,A685,'NHẬP HÀNG'!$H:$H)</f>
        <v>0</v>
      </c>
      <c r="F685" s="97">
        <f>SUMIF('NHẬP HÀNG'!D:D,A685,'NHẬP HÀNG'!I:I)</f>
        <v>0</v>
      </c>
      <c r="G685" s="97">
        <f>SUMIF('NHẬP HÀNG'!D:D,A685,'NHẬP HÀNG'!J:J)</f>
        <v>0</v>
      </c>
      <c r="H685" s="97">
        <f>SUMIF('NHẬP HÀNG'!D:D,A685,'NHẬP HÀNG'!K:K)</f>
        <v>0</v>
      </c>
      <c r="I685" s="97">
        <f>SUMIF('NHẬP HÀNG'!D:D,A685,'NHẬP HÀNG'!M:M)</f>
        <v>0</v>
      </c>
      <c r="J685" s="97">
        <f>SUMIF('NHẬP HÀNG'!D:D,A685,'NHẬP HÀNG'!N:N)</f>
        <v>0</v>
      </c>
      <c r="K685" s="97">
        <f>SUMIF('NHẬP HÀNG'!D:D,A685,'NHẬP HÀNG'!L:L)</f>
        <v>0</v>
      </c>
      <c r="L685" s="97">
        <f>SUMIF('XUẤT HÀNG'!D:D,A685,'XUẤT HÀNG'!G:G)</f>
        <v>0</v>
      </c>
      <c r="M685" s="97">
        <f>SUMIF('XUẤT HÀNG'!D:D,A685,'XUẤT HÀNG'!H:H)</f>
        <v>0</v>
      </c>
      <c r="N685" s="94">
        <f t="shared" si="108"/>
        <v>0</v>
      </c>
      <c r="O685" s="106"/>
      <c r="P685" s="107"/>
      <c r="Q685" s="109">
        <f t="shared" si="109"/>
        <v>0</v>
      </c>
      <c r="R685" s="48"/>
      <c r="S685" s="86" t="str">
        <f t="shared" si="110"/>
        <v>NOT OK</v>
      </c>
    </row>
    <row r="686" spans="1:19" s="85" customFormat="1" ht="35.1" customHeight="1" hidden="1">
      <c r="A686" s="25" t="s">
        <v>4203</v>
      </c>
      <c r="B686" s="98" t="str">
        <f>IF($A686="","",VLOOKUP($A686,'MÃ HH'!$A$1:$C$1879,2,0))</f>
        <v>TÁO XÁ NP YOYA 80 - 18KG</v>
      </c>
      <c r="C686" s="98"/>
      <c r="D686" s="94">
        <f>VLOOKUP(A686,'[1]TỔNG HỢP'!$A:$N,14,0)</f>
        <v>10</v>
      </c>
      <c r="E686" s="97">
        <f>SUMIF('NHẬP HÀNG'!$D:$D,A686,'NHẬP HÀNG'!$H:$H)</f>
        <v>0</v>
      </c>
      <c r="F686" s="97">
        <f>SUMIF('NHẬP HÀNG'!D:D,A686,'NHẬP HÀNG'!I:I)</f>
        <v>0</v>
      </c>
      <c r="G686" s="97">
        <f>SUMIF('NHẬP HÀNG'!D:D,A686,'NHẬP HÀNG'!J:J)</f>
        <v>0</v>
      </c>
      <c r="H686" s="97">
        <f>SUMIF('NHẬP HÀNG'!D:D,A686,'NHẬP HÀNG'!K:K)</f>
        <v>0</v>
      </c>
      <c r="I686" s="97">
        <f>SUMIF('NHẬP HÀNG'!D:D,A686,'NHẬP HÀNG'!M:M)</f>
        <v>0</v>
      </c>
      <c r="J686" s="97">
        <f>SUMIF('NHẬP HÀNG'!D:D,A686,'NHẬP HÀNG'!N:N)</f>
        <v>0</v>
      </c>
      <c r="K686" s="97">
        <f>SUMIF('NHẬP HÀNG'!D:D,A686,'NHẬP HÀNG'!L:L)</f>
        <v>0</v>
      </c>
      <c r="L686" s="97">
        <f>SUMIF('XUẤT HÀNG'!D:D,A686,'XUẤT HÀNG'!G:G)</f>
        <v>0</v>
      </c>
      <c r="M686" s="97">
        <f>SUMIF('XUẤT HÀNG'!D:D,A686,'XUẤT HÀNG'!H:H)</f>
        <v>0</v>
      </c>
      <c r="N686" s="94">
        <f t="shared" si="108"/>
        <v>10</v>
      </c>
      <c r="O686" s="106">
        <v>1</v>
      </c>
      <c r="P686" s="107"/>
      <c r="Q686" s="110">
        <f t="shared" si="109"/>
        <v>9</v>
      </c>
      <c r="R686" s="205" t="s">
        <v>4871</v>
      </c>
      <c r="S686" s="86" t="str">
        <f t="shared" si="110"/>
        <v>OK</v>
      </c>
    </row>
    <row r="687" spans="1:19" s="85" customFormat="1" ht="35.1" customHeight="1" hidden="1">
      <c r="A687" s="25" t="s">
        <v>4131</v>
      </c>
      <c r="B687" s="98" t="str">
        <f>IF($A687="","",VLOOKUP($A687,'MÃ HH'!$A$1:$C$1879,2,0))</f>
        <v>TÁO XÁ NP YOYA 90 - 18KG</v>
      </c>
      <c r="C687" s="98"/>
      <c r="D687" s="94">
        <f>VLOOKUP(A687,'[1]TỔNG HỢP'!$A:$N,14,0)</f>
        <v>-35</v>
      </c>
      <c r="E687" s="97">
        <f>SUMIF('NHẬP HÀNG'!$D:$D,A687,'NHẬP HÀNG'!$H:$H)</f>
        <v>0</v>
      </c>
      <c r="F687" s="97">
        <f>SUMIF('NHẬP HÀNG'!D:D,A687,'NHẬP HÀNG'!I:I)</f>
        <v>0</v>
      </c>
      <c r="G687" s="97">
        <f>SUMIF('NHẬP HÀNG'!D:D,A687,'NHẬP HÀNG'!J:J)</f>
        <v>0</v>
      </c>
      <c r="H687" s="97">
        <f>SUMIF('NHẬP HÀNG'!D:D,A687,'NHẬP HÀNG'!K:K)</f>
        <v>0</v>
      </c>
      <c r="I687" s="97">
        <f>SUMIF('NHẬP HÀNG'!D:D,A687,'NHẬP HÀNG'!M:M)</f>
        <v>0</v>
      </c>
      <c r="J687" s="97">
        <f>SUMIF('NHẬP HÀNG'!D:D,A687,'NHẬP HÀNG'!N:N)</f>
        <v>0</v>
      </c>
      <c r="K687" s="97">
        <f>SUMIF('NHẬP HÀNG'!D:D,A687,'NHẬP HÀNG'!L:L)</f>
        <v>0</v>
      </c>
      <c r="L687" s="97">
        <f>SUMIF('XUẤT HÀNG'!D:D,A687,'XUẤT HÀNG'!G:G)</f>
        <v>6</v>
      </c>
      <c r="M687" s="97">
        <f>SUMIF('XUẤT HÀNG'!D:D,A687,'XUẤT HÀNG'!H:H)</f>
        <v>0</v>
      </c>
      <c r="N687" s="94">
        <f t="shared" si="108"/>
        <v>-41</v>
      </c>
      <c r="O687" s="106"/>
      <c r="P687" s="107"/>
      <c r="Q687" s="110">
        <f t="shared" si="109"/>
        <v>-41</v>
      </c>
      <c r="R687" s="205"/>
      <c r="S687" s="86" t="str">
        <f t="shared" si="110"/>
        <v>OK</v>
      </c>
    </row>
    <row r="688" spans="1:19" s="85" customFormat="1" ht="35.1" customHeight="1" hidden="1">
      <c r="A688" s="25" t="s">
        <v>4101</v>
      </c>
      <c r="B688" s="98" t="str">
        <f>IF($A688="","",VLOOKUP($A688,'MÃ HH'!$A$1:$C$1879,2,0))</f>
        <v>TÁO XÁ NP YOYA 100 - 18KG</v>
      </c>
      <c r="C688" s="98"/>
      <c r="D688" s="94">
        <f>VLOOKUP(A688,'[1]TỔNG HỢP'!$A:$N,14,0)</f>
        <v>-5</v>
      </c>
      <c r="E688" s="97">
        <f>SUMIF('NHẬP HÀNG'!$D:$D,A688,'NHẬP HÀNG'!$H:$H)</f>
        <v>83</v>
      </c>
      <c r="F688" s="97">
        <f>SUMIF('NHẬP HÀNG'!D:D,A688,'NHẬP HÀNG'!I:I)</f>
        <v>0</v>
      </c>
      <c r="G688" s="97">
        <f>SUMIF('NHẬP HÀNG'!D:D,A688,'NHẬP HÀNG'!J:J)</f>
        <v>0</v>
      </c>
      <c r="H688" s="97">
        <f>SUMIF('NHẬP HÀNG'!D:D,A688,'NHẬP HÀNG'!K:K)</f>
        <v>0</v>
      </c>
      <c r="I688" s="97">
        <f>SUMIF('NHẬP HÀNG'!D:D,A688,'NHẬP HÀNG'!M:M)</f>
        <v>0</v>
      </c>
      <c r="J688" s="97">
        <f>SUMIF('NHẬP HÀNG'!D:D,A688,'NHẬP HÀNG'!N:N)</f>
        <v>0</v>
      </c>
      <c r="K688" s="97">
        <f>SUMIF('NHẬP HÀNG'!D:D,A688,'NHẬP HÀNG'!L:L)</f>
        <v>0</v>
      </c>
      <c r="L688" s="97">
        <f>SUMIF('XUẤT HÀNG'!D:D,A688,'XUẤT HÀNG'!G:G)</f>
        <v>60</v>
      </c>
      <c r="M688" s="97">
        <f>SUMIF('XUẤT HÀNG'!D:D,A688,'XUẤT HÀNG'!H:H)</f>
        <v>0</v>
      </c>
      <c r="N688" s="94">
        <f t="shared" si="108"/>
        <v>18</v>
      </c>
      <c r="O688" s="106">
        <v>24</v>
      </c>
      <c r="P688" s="107"/>
      <c r="Q688" s="110">
        <f t="shared" si="109"/>
        <v>-6</v>
      </c>
      <c r="R688" s="205"/>
      <c r="S688" s="86" t="str">
        <f t="shared" si="110"/>
        <v>OK</v>
      </c>
    </row>
    <row r="689" spans="1:19" s="85" customFormat="1" ht="35.1" customHeight="1" hidden="1">
      <c r="A689" s="25" t="s">
        <v>4103</v>
      </c>
      <c r="B689" s="98" t="str">
        <f>IF($A689="","",VLOOKUP($A689,'MÃ HH'!$A$1:$C$1879,2,0))</f>
        <v>TÁO XÁ NP YOYA 110 - 18KG</v>
      </c>
      <c r="C689" s="98" t="e">
        <f>IF($A689="","",VLOOKUP($A689,'MÃ HH'!$A$1:$C$215,3,0))</f>
        <v>#N/A</v>
      </c>
      <c r="D689" s="94">
        <f>VLOOKUP(A689,'[1]TỔNG HỢP'!$A:$N,14,0)</f>
        <v>18</v>
      </c>
      <c r="E689" s="97">
        <f>SUMIF('NHẬP HÀNG'!$D:$D,A689,'NHẬP HÀNG'!$H:$H)</f>
        <v>66</v>
      </c>
      <c r="F689" s="97">
        <f>SUMIF('NHẬP HÀNG'!D:D,A689,'NHẬP HÀNG'!I:I)</f>
        <v>0</v>
      </c>
      <c r="G689" s="97">
        <f>SUMIF('NHẬP HÀNG'!D:D,A689,'NHẬP HÀNG'!J:J)</f>
        <v>0</v>
      </c>
      <c r="H689" s="97">
        <f>SUMIF('NHẬP HÀNG'!D:D,A689,'NHẬP HÀNG'!K:K)</f>
        <v>0</v>
      </c>
      <c r="I689" s="97">
        <f>SUMIF('NHẬP HÀNG'!D:D,A689,'NHẬP HÀNG'!M:M)</f>
        <v>0</v>
      </c>
      <c r="J689" s="97">
        <f>SUMIF('NHẬP HÀNG'!D:D,A689,'NHẬP HÀNG'!N:N)</f>
        <v>0</v>
      </c>
      <c r="K689" s="97">
        <f>SUMIF('NHẬP HÀNG'!D:D,A689,'NHẬP HÀNG'!L:L)</f>
        <v>0</v>
      </c>
      <c r="L689" s="97">
        <f>SUMIF('XUẤT HÀNG'!D:D,A689,'XUẤT HÀNG'!G:G)</f>
        <v>84</v>
      </c>
      <c r="M689" s="97">
        <f>SUMIF('XUẤT HÀNG'!D:D,A689,'XUẤT HÀNG'!H:H)</f>
        <v>0</v>
      </c>
      <c r="N689" s="94">
        <f t="shared" si="108"/>
        <v>0</v>
      </c>
      <c r="O689" s="106"/>
      <c r="P689" s="107"/>
      <c r="Q689" s="110">
        <f t="shared" si="109"/>
        <v>0</v>
      </c>
      <c r="R689" s="206"/>
      <c r="S689" s="86" t="str">
        <f t="shared" si="110"/>
        <v>OK</v>
      </c>
    </row>
    <row r="690" spans="1:19" s="85" customFormat="1" ht="35.1" customHeight="1" hidden="1">
      <c r="A690" s="25" t="s">
        <v>4105</v>
      </c>
      <c r="B690" s="98" t="str">
        <f>IF($A690="","",VLOOKUP($A690,'MÃ HH'!$A$1:$C$1879,2,0))</f>
        <v>TÁO XÁ NP YOYA 120 - 18KG</v>
      </c>
      <c r="C690" s="98" t="e">
        <f>IF($A690="","",VLOOKUP($A690,'MÃ HH'!$A$1:$C$215,3,0))</f>
        <v>#N/A</v>
      </c>
      <c r="D690" s="94">
        <f>VLOOKUP(A690,'[1]TỔNG HỢP'!$A:$N,14,0)</f>
        <v>-13</v>
      </c>
      <c r="E690" s="97">
        <f>SUMIF('NHẬP HÀNG'!$D:$D,A690,'NHẬP HÀNG'!$H:$H)</f>
        <v>0</v>
      </c>
      <c r="F690" s="97">
        <f>SUMIF('NHẬP HÀNG'!D:D,A690,'NHẬP HÀNG'!I:I)</f>
        <v>0</v>
      </c>
      <c r="G690" s="97">
        <f>SUMIF('NHẬP HÀNG'!D:D,A690,'NHẬP HÀNG'!J:J)</f>
        <v>0</v>
      </c>
      <c r="H690" s="97">
        <f>SUMIF('NHẬP HÀNG'!D:D,A690,'NHẬP HÀNG'!K:K)</f>
        <v>0</v>
      </c>
      <c r="I690" s="97">
        <f>SUMIF('NHẬP HÀNG'!D:D,A690,'NHẬP HÀNG'!M:M)</f>
        <v>0</v>
      </c>
      <c r="J690" s="97">
        <f>SUMIF('NHẬP HÀNG'!D:D,A690,'NHẬP HÀNG'!N:N)</f>
        <v>0</v>
      </c>
      <c r="K690" s="97">
        <f>SUMIF('NHẬP HÀNG'!D:D,A690,'NHẬP HÀNG'!L:L)</f>
        <v>0</v>
      </c>
      <c r="L690" s="97">
        <f>SUMIF('XUẤT HÀNG'!D:D,A690,'XUẤT HÀNG'!G:G)</f>
        <v>0</v>
      </c>
      <c r="M690" s="97">
        <f>SUMIF('XUẤT HÀNG'!D:D,A690,'XUẤT HÀNG'!H:H)</f>
        <v>0</v>
      </c>
      <c r="N690" s="94">
        <f t="shared" si="108"/>
        <v>-13</v>
      </c>
      <c r="O690" s="106"/>
      <c r="P690" s="107"/>
      <c r="Q690" s="110">
        <f t="shared" si="109"/>
        <v>-13</v>
      </c>
      <c r="R690" s="205"/>
      <c r="S690" s="86" t="str">
        <f t="shared" si="110"/>
        <v>OK</v>
      </c>
    </row>
    <row r="691" spans="1:19" s="85" customFormat="1" ht="35.1" customHeight="1" hidden="1">
      <c r="A691" s="25" t="s">
        <v>4107</v>
      </c>
      <c r="B691" s="98" t="str">
        <f>IF($A691="","",VLOOKUP($A691,'MÃ HH'!$A$1:$C$1879,2,0))</f>
        <v>TÁO XÁ NP YOYA 135- 18KG</v>
      </c>
      <c r="C691" s="98" t="e">
        <f>IF($A691="","",VLOOKUP($A691,'MÃ HH'!$A$1:$C$215,3,0))</f>
        <v>#N/A</v>
      </c>
      <c r="D691" s="94">
        <f>VLOOKUP(A691,'[1]TỔNG HỢP'!$A:$N,14,0)</f>
        <v>-24</v>
      </c>
      <c r="E691" s="97">
        <f>SUMIF('NHẬP HÀNG'!$D:$D,A691,'NHẬP HÀNG'!$H:$H)</f>
        <v>0</v>
      </c>
      <c r="F691" s="97">
        <f>SUMIF('NHẬP HÀNG'!D:D,A691,'NHẬP HÀNG'!I:I)</f>
        <v>0</v>
      </c>
      <c r="G691" s="97">
        <f>SUMIF('NHẬP HÀNG'!D:D,A691,'NHẬP HÀNG'!J:J)</f>
        <v>0</v>
      </c>
      <c r="H691" s="97">
        <f>SUMIF('NHẬP HÀNG'!D:D,A691,'NHẬP HÀNG'!K:K)</f>
        <v>0</v>
      </c>
      <c r="I691" s="97">
        <f>SUMIF('NHẬP HÀNG'!D:D,A691,'NHẬP HÀNG'!M:M)</f>
        <v>0</v>
      </c>
      <c r="J691" s="97">
        <f>SUMIF('NHẬP HÀNG'!D:D,A691,'NHẬP HÀNG'!N:N)</f>
        <v>0</v>
      </c>
      <c r="K691" s="97">
        <f>SUMIF('NHẬP HÀNG'!D:D,A691,'NHẬP HÀNG'!L:L)</f>
        <v>0</v>
      </c>
      <c r="L691" s="97">
        <f>SUMIF('XUẤT HÀNG'!D:D,A691,'XUẤT HÀNG'!G:G)</f>
        <v>0</v>
      </c>
      <c r="M691" s="97">
        <f>SUMIF('XUẤT HÀNG'!D:D,A691,'XUẤT HÀNG'!H:H)</f>
        <v>0</v>
      </c>
      <c r="N691" s="94">
        <f t="shared" si="108"/>
        <v>-24</v>
      </c>
      <c r="O691" s="106"/>
      <c r="P691" s="107"/>
      <c r="Q691" s="110">
        <f t="shared" si="109"/>
        <v>-24</v>
      </c>
      <c r="R691" s="205"/>
      <c r="S691" s="86" t="str">
        <f t="shared" si="110"/>
        <v>OK</v>
      </c>
    </row>
    <row r="692" spans="1:19" s="85" customFormat="1" ht="35.1" customHeight="1" hidden="1">
      <c r="A692" s="25" t="s">
        <v>4540</v>
      </c>
      <c r="B692" s="98" t="str">
        <f>IF($A692="","",VLOOKUP($A692,'MÃ HH'!$A$1:$C$1879,2,0))</f>
        <v>TÁO XÁ NP YOYA 150- 18KG</v>
      </c>
      <c r="C692" s="98"/>
      <c r="D692" s="94">
        <f>VLOOKUP(A692,'[1]TỔNG HỢP'!$A:$N,14,0)</f>
        <v>-3</v>
      </c>
      <c r="E692" s="97">
        <f>SUMIF('NHẬP HÀNG'!$D:$D,A692,'NHẬP HÀNG'!$H:$H)</f>
        <v>0</v>
      </c>
      <c r="F692" s="97">
        <f>SUMIF('NHẬP HÀNG'!D:D,A692,'NHẬP HÀNG'!I:I)</f>
        <v>0</v>
      </c>
      <c r="G692" s="97">
        <f>SUMIF('NHẬP HÀNG'!D:D,A692,'NHẬP HÀNG'!J:J)</f>
        <v>0</v>
      </c>
      <c r="H692" s="97">
        <f>SUMIF('NHẬP HÀNG'!D:D,A692,'NHẬP HÀNG'!K:K)</f>
        <v>0</v>
      </c>
      <c r="I692" s="97">
        <f>SUMIF('NHẬP HÀNG'!D:D,A692,'NHẬP HÀNG'!M:M)</f>
        <v>0</v>
      </c>
      <c r="J692" s="97">
        <f>SUMIF('NHẬP HÀNG'!D:D,A692,'NHẬP HÀNG'!N:N)</f>
        <v>0</v>
      </c>
      <c r="K692" s="97">
        <f>SUMIF('NHẬP HÀNG'!D:D,A692,'NHẬP HÀNG'!L:L)</f>
        <v>0</v>
      </c>
      <c r="L692" s="97">
        <f>SUMIF('XUẤT HÀNG'!D:D,A692,'XUẤT HÀNG'!G:G)</f>
        <v>0</v>
      </c>
      <c r="M692" s="97">
        <f>SUMIF('XUẤT HÀNG'!D:D,A692,'XUẤT HÀNG'!H:H)</f>
        <v>0</v>
      </c>
      <c r="N692" s="94">
        <f t="shared" si="108"/>
        <v>-3</v>
      </c>
      <c r="O692" s="106"/>
      <c r="P692" s="107"/>
      <c r="Q692" s="110">
        <f t="shared" si="109"/>
        <v>-3</v>
      </c>
      <c r="R692" s="205"/>
      <c r="S692" s="86" t="str">
        <f t="shared" si="110"/>
        <v>OK</v>
      </c>
    </row>
    <row r="693" spans="1:19" s="85" customFormat="1" ht="35.1" customHeight="1" hidden="1">
      <c r="A693" s="25" t="s">
        <v>4109</v>
      </c>
      <c r="B693" s="98" t="str">
        <f>IF($A693="","",VLOOKUP($A693,'MÃ HH'!$A$1:$C$1879,2,0))</f>
        <v>TÁO XÁ NP YOYA LẪN SIZE - 18KG</v>
      </c>
      <c r="C693" s="98" t="e">
        <f>IF($A693="","",VLOOKUP($A693,'MÃ HH'!$A$1:$C$215,3,0))</f>
        <v>#N/A</v>
      </c>
      <c r="D693" s="94">
        <f>VLOOKUP(A693,'[1]TỔNG HỢP'!$A:$N,14,0)</f>
        <v>78</v>
      </c>
      <c r="E693" s="97">
        <f>SUMIF('NHẬP HÀNG'!$D:$D,A693,'NHẬP HÀNG'!$H:$H)</f>
        <v>0</v>
      </c>
      <c r="F693" s="97">
        <f>SUMIF('NHẬP HÀNG'!D:D,A693,'NHẬP HÀNG'!I:I)</f>
        <v>0</v>
      </c>
      <c r="G693" s="97">
        <f>SUMIF('NHẬP HÀNG'!D:D,A693,'NHẬP HÀNG'!J:J)</f>
        <v>0</v>
      </c>
      <c r="H693" s="97">
        <f>SUMIF('NHẬP HÀNG'!D:D,A693,'NHẬP HÀNG'!K:K)</f>
        <v>0</v>
      </c>
      <c r="I693" s="97">
        <f>SUMIF('NHẬP HÀNG'!D:D,A693,'NHẬP HÀNG'!M:M)</f>
        <v>0</v>
      </c>
      <c r="J693" s="97">
        <f>SUMIF('NHẬP HÀNG'!D:D,A693,'NHẬP HÀNG'!N:N)</f>
        <v>0</v>
      </c>
      <c r="K693" s="97">
        <f>SUMIF('NHẬP HÀNG'!D:D,A693,'NHẬP HÀNG'!L:L)</f>
        <v>0</v>
      </c>
      <c r="L693" s="97">
        <f>SUMIF('XUẤT HÀNG'!D:D,A693,'XUẤT HÀNG'!G:G)</f>
        <v>0</v>
      </c>
      <c r="M693" s="97">
        <f>SUMIF('XUẤT HÀNG'!D:D,A693,'XUẤT HÀNG'!H:H)</f>
        <v>0</v>
      </c>
      <c r="N693" s="94">
        <f t="shared" si="108"/>
        <v>78</v>
      </c>
      <c r="O693" s="106"/>
      <c r="P693" s="107"/>
      <c r="Q693" s="110">
        <f t="shared" si="109"/>
        <v>78</v>
      </c>
      <c r="R693" s="205"/>
      <c r="S693" s="86" t="str">
        <f t="shared" si="110"/>
        <v>OK</v>
      </c>
    </row>
    <row r="694" spans="1:19" s="85" customFormat="1" ht="35.1" customHeight="1" hidden="1">
      <c r="A694" s="25" t="s">
        <v>4195</v>
      </c>
      <c r="B694" s="98" t="str">
        <f>IF($A694="","",VLOOKUP($A694,'MÃ HH'!$A$1:$C$1879,2,0))</f>
        <v>TÁO XÁ NP JOYA AARSENT 90 - 18KG</v>
      </c>
      <c r="C694" s="98" t="e">
        <f>IF($A694="","",VLOOKUP($A694,'MÃ HH'!$A$1:$C$215,3,0))</f>
        <v>#N/A</v>
      </c>
      <c r="D694" s="94">
        <f>VLOOKUP(A694,'[1]TỔNG HỢP'!$A:$N,14,0)</f>
        <v>0</v>
      </c>
      <c r="E694" s="97">
        <f>SUMIF('NHẬP HÀNG'!$D:$D,A694,'NHẬP HÀNG'!$H:$H)</f>
        <v>0</v>
      </c>
      <c r="F694" s="97">
        <f>SUMIF('NHẬP HÀNG'!D:D,A694,'NHẬP HÀNG'!I:I)</f>
        <v>0</v>
      </c>
      <c r="G694" s="97">
        <f>SUMIF('NHẬP HÀNG'!D:D,A694,'NHẬP HÀNG'!J:J)</f>
        <v>0</v>
      </c>
      <c r="H694" s="97">
        <f>SUMIF('NHẬP HÀNG'!D:D,A694,'NHẬP HÀNG'!K:K)</f>
        <v>0</v>
      </c>
      <c r="I694" s="97">
        <f>SUMIF('NHẬP HÀNG'!D:D,A694,'NHẬP HÀNG'!M:M)</f>
        <v>0</v>
      </c>
      <c r="J694" s="97">
        <f>SUMIF('NHẬP HÀNG'!D:D,A694,'NHẬP HÀNG'!N:N)</f>
        <v>0</v>
      </c>
      <c r="K694" s="97">
        <f>SUMIF('NHẬP HÀNG'!D:D,A694,'NHẬP HÀNG'!L:L)</f>
        <v>0</v>
      </c>
      <c r="L694" s="97">
        <f>SUMIF('XUẤT HÀNG'!D:D,A694,'XUẤT HÀNG'!G:G)</f>
        <v>0</v>
      </c>
      <c r="M694" s="97">
        <f>SUMIF('XUẤT HÀNG'!D:D,A694,'XUẤT HÀNG'!H:H)</f>
        <v>0</v>
      </c>
      <c r="N694" s="94">
        <f t="shared" si="108"/>
        <v>0</v>
      </c>
      <c r="O694" s="106"/>
      <c r="P694" s="107"/>
      <c r="Q694" s="109">
        <f t="shared" si="109"/>
        <v>0</v>
      </c>
      <c r="R694" s="48"/>
      <c r="S694" s="86" t="str">
        <f t="shared" si="110"/>
        <v>NOT OK</v>
      </c>
    </row>
    <row r="695" spans="1:19" s="85" customFormat="1" ht="35.1" customHeight="1" hidden="1">
      <c r="A695" s="39" t="s">
        <v>4267</v>
      </c>
      <c r="B695" s="98" t="str">
        <f>IF($A695="","",VLOOKUP($A695,'MÃ HH'!$A$1:$C$1879,2,0))</f>
        <v>TÁO XÁ NP JOYA AARSENT 100 - 18KG</v>
      </c>
      <c r="C695" s="98" t="e">
        <f>IF($A695="","",VLOOKUP($A695,'MÃ HH'!$A$1:$C$215,3,0))</f>
        <v>#N/A</v>
      </c>
      <c r="D695" s="94">
        <f>VLOOKUP(A695,'[1]TỔNG HỢP'!$A:$N,14,0)</f>
        <v>0</v>
      </c>
      <c r="E695" s="97">
        <f>SUMIF('NHẬP HÀNG'!$D:$D,A695,'NHẬP HÀNG'!$H:$H)</f>
        <v>0</v>
      </c>
      <c r="F695" s="97">
        <f>SUMIF('NHẬP HÀNG'!D:D,A695,'NHẬP HÀNG'!I:I)</f>
        <v>0</v>
      </c>
      <c r="G695" s="97">
        <f>SUMIF('NHẬP HÀNG'!D:D,A695,'NHẬP HÀNG'!J:J)</f>
        <v>0</v>
      </c>
      <c r="H695" s="97">
        <f>SUMIF('NHẬP HÀNG'!D:D,A695,'NHẬP HÀNG'!K:K)</f>
        <v>0</v>
      </c>
      <c r="I695" s="97">
        <f>SUMIF('NHẬP HÀNG'!D:D,A695,'NHẬP HÀNG'!M:M)</f>
        <v>0</v>
      </c>
      <c r="J695" s="97">
        <f>SUMIF('NHẬP HÀNG'!D:D,A695,'NHẬP HÀNG'!N:N)</f>
        <v>0</v>
      </c>
      <c r="K695" s="97">
        <f>SUMIF('NHẬP HÀNG'!D:D,A695,'NHẬP HÀNG'!L:L)</f>
        <v>0</v>
      </c>
      <c r="L695" s="97">
        <f>SUMIF('XUẤT HÀNG'!D:D,A695,'XUẤT HÀNG'!G:G)</f>
        <v>0</v>
      </c>
      <c r="M695" s="97">
        <f>SUMIF('XUẤT HÀNG'!D:D,A695,'XUẤT HÀNG'!H:H)</f>
        <v>0</v>
      </c>
      <c r="N695" s="94">
        <f t="shared" si="108"/>
        <v>0</v>
      </c>
      <c r="O695" s="106"/>
      <c r="P695" s="107"/>
      <c r="Q695" s="109">
        <f t="shared" si="109"/>
        <v>0</v>
      </c>
      <c r="R695" s="48"/>
      <c r="S695" s="86" t="str">
        <f t="shared" si="110"/>
        <v>NOT OK</v>
      </c>
    </row>
    <row r="696" spans="1:19" s="85" customFormat="1" ht="35.1" customHeight="1" hidden="1">
      <c r="A696" s="39" t="s">
        <v>4388</v>
      </c>
      <c r="B696" s="98" t="str">
        <f>IF($A696="","",VLOOKUP($A696,'MÃ HH'!$A$1:$C$1879,2,0))</f>
        <v>TÁO XÁ NP JOYA AARSENT 120 - 18KG</v>
      </c>
      <c r="C696" s="98" t="e">
        <f>IF($A696="","",VLOOKUP($A696,'MÃ HH'!$A$1:$C$215,3,0))</f>
        <v>#N/A</v>
      </c>
      <c r="D696" s="94">
        <f>VLOOKUP(A696,'[1]TỔNG HỢP'!$A:$N,14,0)</f>
        <v>0</v>
      </c>
      <c r="E696" s="97">
        <f>SUMIF('NHẬP HÀNG'!$D:$D,A696,'NHẬP HÀNG'!$H:$H)</f>
        <v>0</v>
      </c>
      <c r="F696" s="97">
        <f>SUMIF('NHẬP HÀNG'!D:D,A696,'NHẬP HÀNG'!I:I)</f>
        <v>0</v>
      </c>
      <c r="G696" s="97">
        <f>SUMIF('NHẬP HÀNG'!D:D,A696,'NHẬP HÀNG'!J:J)</f>
        <v>0</v>
      </c>
      <c r="H696" s="97">
        <f>SUMIF('NHẬP HÀNG'!D:D,A696,'NHẬP HÀNG'!K:K)</f>
        <v>0</v>
      </c>
      <c r="I696" s="97">
        <f>SUMIF('NHẬP HÀNG'!D:D,A696,'NHẬP HÀNG'!M:M)</f>
        <v>0</v>
      </c>
      <c r="J696" s="97">
        <f>SUMIF('NHẬP HÀNG'!D:D,A696,'NHẬP HÀNG'!N:N)</f>
        <v>0</v>
      </c>
      <c r="K696" s="97">
        <f>SUMIF('NHẬP HÀNG'!D:D,A696,'NHẬP HÀNG'!L:L)</f>
        <v>0</v>
      </c>
      <c r="L696" s="97">
        <f>SUMIF('XUẤT HÀNG'!D:D,A696,'XUẤT HÀNG'!G:G)</f>
        <v>0</v>
      </c>
      <c r="M696" s="97">
        <f>SUMIF('XUẤT HÀNG'!D:D,A696,'XUẤT HÀNG'!H:H)</f>
        <v>0</v>
      </c>
      <c r="N696" s="94">
        <f t="shared" si="108"/>
        <v>0</v>
      </c>
      <c r="O696" s="106"/>
      <c r="P696" s="107"/>
      <c r="Q696" s="109">
        <f t="shared" si="109"/>
        <v>0</v>
      </c>
      <c r="R696" s="48"/>
      <c r="S696" s="86" t="str">
        <f t="shared" si="110"/>
        <v>NOT OK</v>
      </c>
    </row>
    <row r="697" spans="1:19" s="85" customFormat="1" ht="35.1" customHeight="1" hidden="1">
      <c r="A697" s="39" t="s">
        <v>4201</v>
      </c>
      <c r="B697" s="98" t="str">
        <f>IF($A697="","",VLOOKUP($A697,'MÃ HH'!$A$1:$C$1879,2,0))</f>
        <v>TÁO XÁ NP JOYA AARSENT 110 - 18KG</v>
      </c>
      <c r="C697" s="98" t="e">
        <f>IF($A697="","",VLOOKUP($A697,'MÃ HH'!$A$1:$C$215,3,0))</f>
        <v>#N/A</v>
      </c>
      <c r="D697" s="94">
        <f>VLOOKUP(A697,'[1]TỔNG HỢP'!$A:$N,14,0)</f>
        <v>0</v>
      </c>
      <c r="E697" s="97">
        <f>SUMIF('NHẬP HÀNG'!$D:$D,A697,'NHẬP HÀNG'!$H:$H)</f>
        <v>0</v>
      </c>
      <c r="F697" s="97">
        <f>SUMIF('NHẬP HÀNG'!D:D,A697,'NHẬP HÀNG'!I:I)</f>
        <v>0</v>
      </c>
      <c r="G697" s="97">
        <f>SUMIF('NHẬP HÀNG'!D:D,A697,'NHẬP HÀNG'!J:J)</f>
        <v>0</v>
      </c>
      <c r="H697" s="97">
        <f>SUMIF('NHẬP HÀNG'!D:D,A697,'NHẬP HÀNG'!K:K)</f>
        <v>0</v>
      </c>
      <c r="I697" s="97">
        <f>SUMIF('NHẬP HÀNG'!D:D,A697,'NHẬP HÀNG'!M:M)</f>
        <v>0</v>
      </c>
      <c r="J697" s="97">
        <f>SUMIF('NHẬP HÀNG'!D:D,A697,'NHẬP HÀNG'!N:N)</f>
        <v>0</v>
      </c>
      <c r="K697" s="97">
        <f>SUMIF('NHẬP HÀNG'!D:D,A697,'NHẬP HÀNG'!L:L)</f>
        <v>0</v>
      </c>
      <c r="L697" s="97">
        <f>SUMIF('XUẤT HÀNG'!D:D,A697,'XUẤT HÀNG'!G:G)</f>
        <v>0</v>
      </c>
      <c r="M697" s="97">
        <f>SUMIF('XUẤT HÀNG'!D:D,A697,'XUẤT HÀNG'!H:H)</f>
        <v>0</v>
      </c>
      <c r="N697" s="94">
        <f t="shared" si="108"/>
        <v>0</v>
      </c>
      <c r="O697" s="106"/>
      <c r="P697" s="107"/>
      <c r="Q697" s="109">
        <f t="shared" si="109"/>
        <v>0</v>
      </c>
      <c r="R697" s="48"/>
      <c r="S697" s="86" t="str">
        <f t="shared" si="110"/>
        <v>NOT OK</v>
      </c>
    </row>
    <row r="698" spans="1:19" s="85" customFormat="1" ht="35.1" customHeight="1" hidden="1">
      <c r="A698" s="25" t="s">
        <v>4366</v>
      </c>
      <c r="B698" s="98" t="str">
        <f>IF($A698="","",VLOOKUP($A698,'MÃ HH'!$A$1:$C$1879,2,0))</f>
        <v>TÁO VÀNG NHẬT THÙNG XANH 8 -3KG</v>
      </c>
      <c r="C698" s="98" t="e">
        <f>IF($A698="","",VLOOKUP($A698,'MÃ HH'!$A$1:$C$215,3,0))</f>
        <v>#N/A</v>
      </c>
      <c r="D698" s="94">
        <f>VLOOKUP(A698,'[1]TỔNG HỢP'!$A:$N,14,0)</f>
        <v>0</v>
      </c>
      <c r="E698" s="97">
        <f>SUMIF('NHẬP HÀNG'!$D:$D,A698,'NHẬP HÀNG'!$H:$H)</f>
        <v>0</v>
      </c>
      <c r="F698" s="97">
        <f>SUMIF('NHẬP HÀNG'!D:D,A698,'NHẬP HÀNG'!I:I)</f>
        <v>0</v>
      </c>
      <c r="G698" s="97">
        <f>SUMIF('NHẬP HÀNG'!D:D,A698,'NHẬP HÀNG'!J:J)</f>
        <v>0</v>
      </c>
      <c r="H698" s="97">
        <f>SUMIF('NHẬP HÀNG'!D:D,A698,'NHẬP HÀNG'!K:K)</f>
        <v>0</v>
      </c>
      <c r="I698" s="97">
        <f>SUMIF('NHẬP HÀNG'!D:D,A698,'NHẬP HÀNG'!M:M)</f>
        <v>0</v>
      </c>
      <c r="J698" s="97">
        <f>SUMIF('NHẬP HÀNG'!D:D,A698,'NHẬP HÀNG'!N:N)</f>
        <v>0</v>
      </c>
      <c r="K698" s="97">
        <f>SUMIF('NHẬP HÀNG'!D:D,A698,'NHẬP HÀNG'!L:L)</f>
        <v>0</v>
      </c>
      <c r="L698" s="97">
        <f>SUMIF('XUẤT HÀNG'!D:D,A698,'XUẤT HÀNG'!G:G)</f>
        <v>0</v>
      </c>
      <c r="M698" s="97">
        <f>SUMIF('XUẤT HÀNG'!D:D,A698,'XUẤT HÀNG'!H:H)</f>
        <v>0</v>
      </c>
      <c r="N698" s="94">
        <f t="shared" si="108"/>
        <v>0</v>
      </c>
      <c r="O698" s="106"/>
      <c r="P698" s="107"/>
      <c r="Q698" s="109">
        <f t="shared" si="109"/>
        <v>0</v>
      </c>
      <c r="R698" s="48"/>
      <c r="S698" s="86" t="str">
        <f t="shared" si="110"/>
        <v>NOT OK</v>
      </c>
    </row>
    <row r="699" spans="1:19" s="85" customFormat="1" ht="35.1" customHeight="1" hidden="1">
      <c r="A699" s="25" t="s">
        <v>4368</v>
      </c>
      <c r="B699" s="98" t="str">
        <f>IF($A699="","",VLOOKUP($A699,'MÃ HH'!$A$1:$C$1879,2,0))</f>
        <v>TÁO VÀNG NHẬT THÙNG HỒNG 8 -3KG</v>
      </c>
      <c r="C699" s="98" t="e">
        <f>IF($A699="","",VLOOKUP($A699,'MÃ HH'!$A$1:$C$215,3,0))</f>
        <v>#N/A</v>
      </c>
      <c r="D699" s="94">
        <f>VLOOKUP(A699,'[1]TỔNG HỢP'!$A:$N,14,0)</f>
        <v>0</v>
      </c>
      <c r="E699" s="97">
        <f>SUMIF('NHẬP HÀNG'!$D:$D,A699,'NHẬP HÀNG'!$H:$H)</f>
        <v>0</v>
      </c>
      <c r="F699" s="97">
        <f>SUMIF('NHẬP HÀNG'!D:D,A699,'NHẬP HÀNG'!I:I)</f>
        <v>0</v>
      </c>
      <c r="G699" s="97">
        <f>SUMIF('NHẬP HÀNG'!D:D,A699,'NHẬP HÀNG'!J:J)</f>
        <v>0</v>
      </c>
      <c r="H699" s="97">
        <f>SUMIF('NHẬP HÀNG'!D:D,A699,'NHẬP HÀNG'!K:K)</f>
        <v>0</v>
      </c>
      <c r="I699" s="97">
        <f>SUMIF('NHẬP HÀNG'!D:D,A699,'NHẬP HÀNG'!M:M)</f>
        <v>0</v>
      </c>
      <c r="J699" s="97">
        <f>SUMIF('NHẬP HÀNG'!D:D,A699,'NHẬP HÀNG'!N:N)</f>
        <v>0</v>
      </c>
      <c r="K699" s="97">
        <f>SUMIF('NHẬP HÀNG'!D:D,A699,'NHẬP HÀNG'!L:L)</f>
        <v>0</v>
      </c>
      <c r="L699" s="97">
        <f>SUMIF('XUẤT HÀNG'!D:D,A699,'XUẤT HÀNG'!G:G)</f>
        <v>0</v>
      </c>
      <c r="M699" s="97">
        <f>SUMIF('XUẤT HÀNG'!D:D,A699,'XUẤT HÀNG'!H:H)</f>
        <v>0</v>
      </c>
      <c r="N699" s="94">
        <f t="shared" si="108"/>
        <v>0</v>
      </c>
      <c r="O699" s="106"/>
      <c r="P699" s="107"/>
      <c r="Q699" s="109">
        <f t="shared" si="109"/>
        <v>0</v>
      </c>
      <c r="R699" s="48"/>
      <c r="S699" s="86" t="str">
        <f t="shared" si="110"/>
        <v>NOT OK</v>
      </c>
    </row>
    <row r="700" spans="1:19" s="85" customFormat="1" ht="35.1" customHeight="1" hidden="1">
      <c r="A700" s="25" t="s">
        <v>4376</v>
      </c>
      <c r="B700" s="98" t="str">
        <f>IF($A700="","",VLOOKUP($A700,'MÃ HH'!$A$1:$C$1879,2,0))</f>
        <v>TÁO VÀNG NHẬT THÙNG HỒNG 10-3KG</v>
      </c>
      <c r="C700" s="98" t="e">
        <f>IF($A700="","",VLOOKUP($A700,'MÃ HH'!$A$1:$C$215,3,0))</f>
        <v>#N/A</v>
      </c>
      <c r="D700" s="94">
        <f>VLOOKUP(A700,'[1]TỔNG HỢP'!$A:$N,14,0)</f>
        <v>0</v>
      </c>
      <c r="E700" s="97">
        <f>SUMIF('NHẬP HÀNG'!$D:$D,A700,'NHẬP HÀNG'!$H:$H)</f>
        <v>0</v>
      </c>
      <c r="F700" s="97">
        <f>SUMIF('NHẬP HÀNG'!D:D,A700,'NHẬP HÀNG'!I:I)</f>
        <v>0</v>
      </c>
      <c r="G700" s="97">
        <f>SUMIF('NHẬP HÀNG'!D:D,A700,'NHẬP HÀNG'!J:J)</f>
        <v>0</v>
      </c>
      <c r="H700" s="97">
        <f>SUMIF('NHẬP HÀNG'!D:D,A700,'NHẬP HÀNG'!K:K)</f>
        <v>0</v>
      </c>
      <c r="I700" s="97">
        <f>SUMIF('NHẬP HÀNG'!D:D,A700,'NHẬP HÀNG'!M:M)</f>
        <v>0</v>
      </c>
      <c r="J700" s="97">
        <f>SUMIF('NHẬP HÀNG'!D:D,A700,'NHẬP HÀNG'!N:N)</f>
        <v>0</v>
      </c>
      <c r="K700" s="97">
        <f>SUMIF('NHẬP HÀNG'!D:D,A700,'NHẬP HÀNG'!L:L)</f>
        <v>0</v>
      </c>
      <c r="L700" s="97">
        <f>SUMIF('XUẤT HÀNG'!D:D,A700,'XUẤT HÀNG'!G:G)</f>
        <v>0</v>
      </c>
      <c r="M700" s="97">
        <f>SUMIF('XUẤT HÀNG'!D:D,A700,'XUẤT HÀNG'!H:H)</f>
        <v>0</v>
      </c>
      <c r="N700" s="94">
        <f t="shared" si="108"/>
        <v>0</v>
      </c>
      <c r="O700" s="106"/>
      <c r="P700" s="107"/>
      <c r="Q700" s="109">
        <f t="shared" si="109"/>
        <v>0</v>
      </c>
      <c r="R700" s="48"/>
      <c r="S700" s="86" t="str">
        <f t="shared" si="110"/>
        <v>NOT OK</v>
      </c>
    </row>
    <row r="701" spans="1:19" s="85" customFormat="1" ht="35.1" customHeight="1" hidden="1">
      <c r="A701" s="25" t="s">
        <v>4416</v>
      </c>
      <c r="B701" s="98" t="str">
        <f>IF($A701="","",VLOOKUP($A701,'MÃ HH'!$A$1:$C$1879,2,0))</f>
        <v>TÁO VÀNG NHẬT THÙNG XANH 10- 3KG</v>
      </c>
      <c r="C701" s="98" t="e">
        <f>IF($A701="","",VLOOKUP($A701,'MÃ HH'!$A$1:$C$215,3,0))</f>
        <v>#N/A</v>
      </c>
      <c r="D701" s="94">
        <f>VLOOKUP(A701,'[1]TỔNG HỢP'!$A:$N,14,0)</f>
        <v>1</v>
      </c>
      <c r="E701" s="97">
        <f>SUMIF('NHẬP HÀNG'!$D:$D,A701,'NHẬP HÀNG'!$H:$H)</f>
        <v>0</v>
      </c>
      <c r="F701" s="97">
        <f>SUMIF('NHẬP HÀNG'!D:D,A701,'NHẬP HÀNG'!I:I)</f>
        <v>0</v>
      </c>
      <c r="G701" s="97">
        <f>SUMIF('NHẬP HÀNG'!D:D,A701,'NHẬP HÀNG'!J:J)</f>
        <v>0</v>
      </c>
      <c r="H701" s="97">
        <f>SUMIF('NHẬP HÀNG'!D:D,A701,'NHẬP HÀNG'!K:K)</f>
        <v>0</v>
      </c>
      <c r="I701" s="97">
        <f>SUMIF('NHẬP HÀNG'!D:D,A701,'NHẬP HÀNG'!M:M)</f>
        <v>0</v>
      </c>
      <c r="J701" s="97">
        <f>SUMIF('NHẬP HÀNG'!D:D,A701,'NHẬP HÀNG'!N:N)</f>
        <v>0</v>
      </c>
      <c r="K701" s="97">
        <f>SUMIF('NHẬP HÀNG'!D:D,A701,'NHẬP HÀNG'!L:L)</f>
        <v>0</v>
      </c>
      <c r="L701" s="97">
        <f>SUMIF('XUẤT HÀNG'!D:D,A701,'XUẤT HÀNG'!G:G)</f>
        <v>0</v>
      </c>
      <c r="M701" s="97">
        <f>SUMIF('XUẤT HÀNG'!D:D,A701,'XUẤT HÀNG'!H:H)</f>
        <v>0</v>
      </c>
      <c r="N701" s="94">
        <f t="shared" si="108"/>
        <v>1</v>
      </c>
      <c r="O701" s="106">
        <v>1</v>
      </c>
      <c r="P701" s="107"/>
      <c r="Q701" s="109">
        <f t="shared" si="109"/>
        <v>0</v>
      </c>
      <c r="R701" s="48" t="s">
        <v>4872</v>
      </c>
      <c r="S701" s="86" t="str">
        <f t="shared" si="110"/>
        <v>OK</v>
      </c>
    </row>
    <row r="702" spans="1:19" s="85" customFormat="1" ht="35.1" customHeight="1" hidden="1">
      <c r="A702" s="100" t="s">
        <v>3726</v>
      </c>
      <c r="B702" s="98" t="str">
        <f>IF($A702="","",VLOOKUP($A702,'MÃ HH'!$A$1:$C$234,2,0))</f>
        <v xml:space="preserve">VẢI KHÔ </v>
      </c>
      <c r="C702" s="98" t="e">
        <f>IF($A702="","",VLOOKUP($A702,'MÃ HH'!$A$1:$C$215,3,0))</f>
        <v>#N/A</v>
      </c>
      <c r="D702" s="94">
        <f>VLOOKUP(A702,'[1]TỔNG HỢP'!$A:$N,14,0)</f>
        <v>0</v>
      </c>
      <c r="E702" s="97">
        <f>SUMIF('NHẬP HÀNG'!$D:$D,A702,'NHẬP HÀNG'!$H:$H)</f>
        <v>0</v>
      </c>
      <c r="F702" s="97">
        <f>SUMIF('NHẬP HÀNG'!D:D,A702,'NHẬP HÀNG'!I:I)</f>
        <v>0</v>
      </c>
      <c r="G702" s="97">
        <f>SUMIF('NHẬP HÀNG'!D:D,A702,'NHẬP HÀNG'!J:J)</f>
        <v>0</v>
      </c>
      <c r="H702" s="97">
        <f>SUMIF('NHẬP HÀNG'!D:D,A702,'NHẬP HÀNG'!K:K)</f>
        <v>0</v>
      </c>
      <c r="I702" s="97">
        <f>SUMIF('NHẬP HÀNG'!D:D,A702,'NHẬP HÀNG'!M:M)</f>
        <v>0</v>
      </c>
      <c r="J702" s="97">
        <f>SUMIF('NHẬP HÀNG'!D:D,A702,'NHẬP HÀNG'!N:N)</f>
        <v>0</v>
      </c>
      <c r="K702" s="97">
        <f>SUMIF('NHẬP HÀNG'!D:D,A702,'NHẬP HÀNG'!L:L)</f>
        <v>0</v>
      </c>
      <c r="L702" s="97">
        <f>SUMIF('XUẤT HÀNG'!D:D,A702,'XUẤT HÀNG'!G:G)</f>
        <v>0</v>
      </c>
      <c r="M702" s="97">
        <f>SUMIF('XUẤT HÀNG'!D:D,A702,'XUẤT HÀNG'!H:H)</f>
        <v>0</v>
      </c>
      <c r="N702" s="94">
        <f t="shared" si="108"/>
        <v>0</v>
      </c>
      <c r="O702" s="106"/>
      <c r="P702" s="107"/>
      <c r="Q702" s="109">
        <f t="shared" si="109"/>
        <v>0</v>
      </c>
      <c r="R702" s="48"/>
      <c r="S702" s="86" t="str">
        <f t="shared" si="110"/>
        <v>NOT OK</v>
      </c>
    </row>
    <row r="703" spans="1:19" ht="32.25" customHeight="1" hidden="1">
      <c r="A703" s="117"/>
      <c r="B703" s="96" t="str">
        <f>IF($A703="","",VLOOKUP($A703,'MÃ HH'!$A$1:$C$234,2,0))</f>
        <v/>
      </c>
      <c r="C703" s="96" t="str">
        <f>IF($A703="","",VLOOKUP($A703,'MÃ HH'!$A$1:$C$215,3,0))</f>
        <v/>
      </c>
      <c r="D703" s="94"/>
      <c r="E703" s="97">
        <f>SUMIF('NHẬP HÀNG'!$D:$D,A703,'NHẬP HÀNG'!$H:$H)</f>
        <v>0</v>
      </c>
      <c r="F703" s="97">
        <f>SUMIF('NHẬP HÀNG'!D:D,A703,'NHẬP HÀNG'!I:I)</f>
        <v>0</v>
      </c>
      <c r="G703" s="97">
        <f>SUMIF('NHẬP HÀNG'!D:D,A703,'NHẬP HÀNG'!J:J)</f>
        <v>0</v>
      </c>
      <c r="H703" s="97">
        <f>SUMIF('NHẬP HÀNG'!D:D,A703,'NHẬP HÀNG'!K:K)</f>
        <v>0</v>
      </c>
      <c r="I703" s="97">
        <f>SUMIF('NHẬP HÀNG'!D:D,A703,'NHẬP HÀNG'!M:M)</f>
        <v>0</v>
      </c>
      <c r="J703" s="97">
        <f>SUMIF('NHẬP HÀNG'!D:D,A703,'NHẬP HÀNG'!N:N)</f>
        <v>0</v>
      </c>
      <c r="K703" s="97">
        <f>SUMIF('NHẬP HÀNG'!D:D,A703,'NHẬP HÀNG'!L:L)</f>
        <v>0</v>
      </c>
      <c r="L703" s="97">
        <f>SUMIF('XUẤT HÀNG'!D:D,A703,'XUẤT HÀNG'!G:G)</f>
        <v>0</v>
      </c>
      <c r="M703" s="97">
        <f>SUMIF('XUẤT HÀNG'!D:D,A703,'XUẤT HÀNG'!H:H)</f>
        <v>0</v>
      </c>
      <c r="N703" s="94"/>
      <c r="O703" s="106"/>
      <c r="Q703" s="109"/>
      <c r="R703" s="48"/>
      <c r="S703" s="86" t="str">
        <f t="shared" si="110"/>
        <v>NOT OK</v>
      </c>
    </row>
    <row r="704" spans="1:19" ht="35.25" customHeight="1" hidden="1">
      <c r="A704" s="138"/>
      <c r="B704" s="138" t="str">
        <f>IF($A704="","",VLOOKUP($A704,'MÃ HH'!$A$1:$C$1876,2,0))</f>
        <v/>
      </c>
      <c r="C704" s="139" t="e">
        <f>IF(#REF!="","",VLOOKUP(#REF!,'MÃ HH'!$A$1:$C$215,3,0))</f>
        <v>#REF!</v>
      </c>
      <c r="D704" s="140">
        <f t="shared" si="117" ref="D704:R704">SUM(D3:D702)</f>
        <v>1084</v>
      </c>
      <c r="E704" s="140">
        <f t="shared" si="117"/>
        <v>3564</v>
      </c>
      <c r="F704" s="140">
        <f t="shared" si="117"/>
        <v>294</v>
      </c>
      <c r="G704" s="140">
        <f t="shared" si="117"/>
        <v>0</v>
      </c>
      <c r="H704" s="140">
        <f t="shared" si="117"/>
        <v>0</v>
      </c>
      <c r="I704" s="140">
        <f t="shared" si="117"/>
        <v>0</v>
      </c>
      <c r="J704" s="140">
        <f t="shared" si="117"/>
        <v>123</v>
      </c>
      <c r="K704" s="140">
        <f t="shared" si="117"/>
        <v>0</v>
      </c>
      <c r="L704" s="140">
        <f t="shared" si="117"/>
        <v>3764</v>
      </c>
      <c r="M704" s="140">
        <f t="shared" si="117"/>
        <v>21</v>
      </c>
      <c r="N704" s="140">
        <f t="shared" si="117"/>
        <v>1280</v>
      </c>
      <c r="O704" s="140">
        <f t="shared" si="117"/>
        <v>1245</v>
      </c>
      <c r="P704" s="140">
        <f t="shared" si="117"/>
        <v>0</v>
      </c>
      <c r="Q704" s="140">
        <f t="shared" si="117"/>
        <v>35</v>
      </c>
      <c r="R704" s="140">
        <f t="shared" si="117"/>
        <v>0</v>
      </c>
      <c r="S704" s="86" t="str">
        <f t="shared" si="110"/>
        <v>OK</v>
      </c>
    </row>
    <row r="705" spans="5:17" ht="35.25" customHeight="1" hidden="1">
      <c r="E705" s="141"/>
      <c r="F705" s="141"/>
      <c r="G705" s="141"/>
      <c r="H705" s="141"/>
      <c r="I705" s="141"/>
      <c r="J705" s="141"/>
      <c r="K705" s="141"/>
      <c r="L705" s="146"/>
      <c r="M705" s="88"/>
      <c r="O705" s="143"/>
      <c r="Q705" s="152"/>
    </row>
    <row r="706" spans="4:17" ht="35.25" customHeight="1" hidden="1">
      <c r="D706" s="142"/>
      <c r="L706" s="146"/>
      <c r="M706" s="147"/>
      <c r="N706" s="143"/>
      <c r="O706" s="143"/>
      <c r="Q706" s="153"/>
    </row>
    <row r="707" spans="4:17" ht="35.25" customHeight="1" hidden="1">
      <c r="D707" s="143"/>
      <c r="F707" s="144"/>
      <c r="G707" s="144"/>
      <c r="H707" s="144"/>
      <c r="I707" s="148"/>
      <c r="N707" s="143"/>
      <c r="O707" s="143"/>
      <c r="Q707" s="152"/>
    </row>
    <row r="708" spans="5:17" ht="35.25" customHeight="1" hidden="1">
      <c r="E708" s="145"/>
      <c r="F708" s="145"/>
      <c r="G708" s="145"/>
      <c r="H708" s="145"/>
      <c r="I708" s="145"/>
      <c r="J708" s="145"/>
      <c r="K708" s="145"/>
      <c r="L708" s="145"/>
      <c r="N708" s="143"/>
      <c r="O708" s="143"/>
      <c r="Q708" s="152"/>
    </row>
    <row r="709" spans="2:11" ht="35.25" customHeight="1" hidden="1">
      <c r="B709" s="87" t="s">
        <v>4792</v>
      </c>
      <c r="J709" s="145"/>
      <c r="K709" s="145"/>
    </row>
    <row r="710" spans="13:15" ht="35.25" customHeight="1" hidden="1">
      <c r="M710" s="149"/>
      <c r="N710" s="150"/>
      <c r="O710" s="143"/>
    </row>
    <row r="711" ht="35.25" customHeight="1" hidden="1"/>
    <row r="712" ht="35.25" customHeight="1" hidden="1"/>
    <row r="713" ht="35.25" customHeight="1" hidden="1"/>
    <row r="714" spans="14:15" ht="35.25" customHeight="1" hidden="1">
      <c r="N714" s="151"/>
      <c r="O714" s="143"/>
    </row>
    <row r="715" spans="15:15" ht="35.25" customHeight="1" hidden="1">
      <c r="O715" s="143"/>
    </row>
    <row r="716" ht="35.25" customHeight="1" hidden="1"/>
    <row r="717" ht="35.25" customHeight="1" hidden="1"/>
    <row r="718" ht="35.25" customHeight="1" hidden="1"/>
    <row r="719" ht="35.25" customHeight="1" hidden="1"/>
    <row r="720" ht="35.25" customHeight="1" hidden="1"/>
    <row r="721" ht="35.25" customHeight="1" hidden="1"/>
    <row r="722" ht="35.25" customHeight="1" hidden="1"/>
    <row r="723" spans="4:4" ht="35.25" customHeight="1" hidden="1">
      <c r="D723" s="89" t="s">
        <v>4849</v>
      </c>
    </row>
    <row r="724" ht="35.25" customHeight="1" hidden="1"/>
    <row r="725" ht="35.25" customHeight="1" hidden="1"/>
    <row r="726" ht="35.25" customHeight="1" hidden="1"/>
    <row r="727" ht="35.25" customHeight="1" hidden="1"/>
    <row r="728" ht="35.25" customHeight="1" hidden="1"/>
    <row r="729" spans="9:9" ht="35.25" customHeight="1" hidden="1">
      <c r="I729" s="83" t="s">
        <v>4873</v>
      </c>
    </row>
  </sheetData>
  <autoFilter ref="A2:Y706">
    <filterColumn colId="18">
      <filters>
        <filter val="OK"/>
      </filters>
    </filterColumn>
  </autoFilter>
  <mergeCells count="52">
    <mergeCell ref="R682:R684"/>
    <mergeCell ref="R686:R693"/>
    <mergeCell ref="R615:R616"/>
    <mergeCell ref="R643:R644"/>
    <mergeCell ref="R665:R668"/>
    <mergeCell ref="R669:R673"/>
    <mergeCell ref="R678:R680"/>
    <mergeCell ref="R554:R557"/>
    <mergeCell ref="R558:R559"/>
    <mergeCell ref="R560:R564"/>
    <mergeCell ref="R574:R578"/>
    <mergeCell ref="R580:R581"/>
    <mergeCell ref="R507:R508"/>
    <mergeCell ref="R522:R524"/>
    <mergeCell ref="R527:R533"/>
    <mergeCell ref="R536:R542"/>
    <mergeCell ref="R545:R549"/>
    <mergeCell ref="R437:R439"/>
    <mergeCell ref="R443:R446"/>
    <mergeCell ref="R453:R454"/>
    <mergeCell ref="R463:R464"/>
    <mergeCell ref="R499:R500"/>
    <mergeCell ref="R399:R400"/>
    <mergeCell ref="R420:R421"/>
    <mergeCell ref="R424:R426"/>
    <mergeCell ref="R429:R431"/>
    <mergeCell ref="R432:R435"/>
    <mergeCell ref="R297:R299"/>
    <mergeCell ref="R341:R342"/>
    <mergeCell ref="R350:R353"/>
    <mergeCell ref="R355:R360"/>
    <mergeCell ref="R395:R398"/>
    <mergeCell ref="R219:R220"/>
    <mergeCell ref="R222:R223"/>
    <mergeCell ref="R226:R227"/>
    <mergeCell ref="R259:R260"/>
    <mergeCell ref="R262:R266"/>
    <mergeCell ref="R161:R165"/>
    <mergeCell ref="R188:R189"/>
    <mergeCell ref="R192:R193"/>
    <mergeCell ref="R206:R207"/>
    <mergeCell ref="R216:R217"/>
    <mergeCell ref="R113:R114"/>
    <mergeCell ref="R115:R119"/>
    <mergeCell ref="R120:R127"/>
    <mergeCell ref="R129:R138"/>
    <mergeCell ref="R139:R143"/>
    <mergeCell ref="R6:R12"/>
    <mergeCell ref="R15:R16"/>
    <mergeCell ref="R20:R21"/>
    <mergeCell ref="R28:R29"/>
    <mergeCell ref="R100:R105"/>
  </mergeCells>
  <conditionalFormatting sqref="A4">
    <cfRule type="duplicateValues" priority="65" dxfId="824">
      <formula>AND(COUNTIF($A$4:$A$4,A4)&gt;1,NOT(ISBLANK(A4)))</formula>
    </cfRule>
    <cfRule type="duplicateValues" priority="66" dxfId="824">
      <formula>AND(COUNTIF($A$4:$A$4,A4)&gt;1,NOT(ISBLANK(A4)))</formula>
    </cfRule>
  </conditionalFormatting>
  <conditionalFormatting sqref="A17">
    <cfRule type="duplicateValues" priority="9" dxfId="824">
      <formula>AND(COUNTIF($A$17:$A$17,A17)&gt;1,NOT(ISBLANK(A17)))</formula>
    </cfRule>
    <cfRule type="duplicateValues" priority="10" dxfId="824">
      <formula>AND(COUNTIF($A$17:$A$17,A17)&gt;1,NOT(ISBLANK(A17)))</formula>
    </cfRule>
  </conditionalFormatting>
  <conditionalFormatting sqref="A18">
    <cfRule type="duplicateValues" priority="7" dxfId="824">
      <formula>AND(COUNTIF($A$18:$A$18,A18)&gt;1,NOT(ISBLANK(A18)))</formula>
    </cfRule>
    <cfRule type="duplicateValues" priority="8" dxfId="824">
      <formula>AND(COUNTIF($A$18:$A$18,A18)&gt;1,NOT(ISBLANK(A18)))</formula>
    </cfRule>
  </conditionalFormatting>
  <conditionalFormatting sqref="A91">
    <cfRule type="duplicateValues" priority="47" dxfId="824">
      <formula>AND(COUNTIF($A$91:$A$91,A91)&gt;1,NOT(ISBLANK(A91)))</formula>
    </cfRule>
    <cfRule type="duplicateValues" priority="48" dxfId="824">
      <formula>AND(COUNTIF($A$91:$A$91,A91)&gt;1,NOT(ISBLANK(A91)))</formula>
    </cfRule>
    <cfRule type="duplicateValues" priority="49" dxfId="824">
      <formula>AND(COUNTIF($A$91:$A$91,A91)&gt;1,NOT(ISBLANK(A91)))</formula>
    </cfRule>
    <cfRule type="duplicateValues" priority="50" dxfId="824">
      <formula>AND(COUNTIF($A$91:$A$91,A91)&gt;1,NOT(ISBLANK(A91)))</formula>
    </cfRule>
  </conditionalFormatting>
  <conditionalFormatting sqref="A121">
    <cfRule type="duplicateValues" priority="11" dxfId="824">
      <formula>AND(COUNTIF($A$121:$A$121,A121)&gt;1,NOT(ISBLANK(A121)))</formula>
    </cfRule>
    <cfRule type="duplicateValues" priority="12" dxfId="824">
      <formula>AND(COUNTIF($A$121:$A$121,A121)&gt;1,NOT(ISBLANK(A121)))</formula>
    </cfRule>
  </conditionalFormatting>
  <conditionalFormatting sqref="A124">
    <cfRule type="duplicateValues" priority="15" dxfId="824">
      <formula>AND(COUNTIF($A$124:$A$124,A124)&gt;1,NOT(ISBLANK(A124)))</formula>
    </cfRule>
    <cfRule type="duplicateValues" priority="16" dxfId="824">
      <formula>AND(COUNTIF($A$124:$A$124,A124)&gt;1,NOT(ISBLANK(A124)))</formula>
    </cfRule>
  </conditionalFormatting>
  <conditionalFormatting sqref="A125">
    <cfRule type="duplicateValues" priority="13" dxfId="824">
      <formula>AND(COUNTIF($A$125:$A$125,A125)&gt;1,NOT(ISBLANK(A125)))</formula>
    </cfRule>
    <cfRule type="duplicateValues" priority="14" dxfId="824">
      <formula>AND(COUNTIF($A$125:$A$125,A125)&gt;1,NOT(ISBLANK(A125)))</formula>
    </cfRule>
  </conditionalFormatting>
  <conditionalFormatting sqref="A126">
    <cfRule type="duplicateValues" priority="19" dxfId="824">
      <formula>AND(COUNTIF($A$126:$A$126,A126)&gt;1,NOT(ISBLANK(A126)))</formula>
    </cfRule>
    <cfRule type="duplicateValues" priority="20" dxfId="824">
      <formula>AND(COUNTIF($A$126:$A$126,A126)&gt;1,NOT(ISBLANK(A126)))</formula>
    </cfRule>
  </conditionalFormatting>
  <conditionalFormatting sqref="A208">
    <cfRule type="duplicateValues" priority="35" dxfId="824">
      <formula>AND(COUNTIF($A$208:$A$208,A208)&gt;1,NOT(ISBLANK(A208)))</formula>
    </cfRule>
    <cfRule type="duplicateValues" priority="36" dxfId="824">
      <formula>AND(COUNTIF($A$208:$A$208,A208)&gt;1,NOT(ISBLANK(A208)))</formula>
    </cfRule>
  </conditionalFormatting>
  <conditionalFormatting sqref="A209">
    <cfRule type="duplicateValues" priority="73" dxfId="824">
      <formula>AND(COUNTIF($A$209:$A$209,A209)&gt;1,NOT(ISBLANK(A209)))</formula>
    </cfRule>
    <cfRule type="duplicateValues" priority="74" dxfId="824">
      <formula>AND(COUNTIF($A$209:$A$209,A209)&gt;1,NOT(ISBLANK(A209)))</formula>
    </cfRule>
  </conditionalFormatting>
  <conditionalFormatting sqref="A214">
    <cfRule type="duplicateValues" priority="105" dxfId="824">
      <formula>AND(COUNTIF($A$214:$A$214,A214)&gt;1,NOT(ISBLANK(A214)))</formula>
    </cfRule>
    <cfRule type="duplicateValues" priority="106" dxfId="824">
      <formula>AND(COUNTIF($A$214:$A$214,A214)&gt;1,NOT(ISBLANK(A214)))</formula>
    </cfRule>
  </conditionalFormatting>
  <conditionalFormatting sqref="A235">
    <cfRule type="duplicateValues" priority="63" dxfId="824">
      <formula>AND(COUNTIF($A$235:$A$235,A235)&gt;1,NOT(ISBLANK(A235)))</formula>
    </cfRule>
    <cfRule type="duplicateValues" priority="64" dxfId="824">
      <formula>AND(COUNTIF($A$235:$A$235,A235)&gt;1,NOT(ISBLANK(A235)))</formula>
    </cfRule>
  </conditionalFormatting>
  <conditionalFormatting sqref="A238">
    <cfRule type="duplicateValues" priority="99" dxfId="824">
      <formula>AND(COUNTIF($A$238:$A$238,A238)&gt;1,NOT(ISBLANK(A238)))</formula>
    </cfRule>
    <cfRule type="duplicateValues" priority="100" dxfId="824">
      <formula>AND(COUNTIF($A$238:$A$238,A238)&gt;1,NOT(ISBLANK(A238)))</formula>
    </cfRule>
  </conditionalFormatting>
  <conditionalFormatting sqref="A304">
    <cfRule type="duplicateValues" priority="119" dxfId="824">
      <formula>AND(COUNTIF($A$304:$A$304,A304)&gt;1,NOT(ISBLANK(A304)))</formula>
    </cfRule>
    <cfRule type="duplicateValues" priority="120" dxfId="824">
      <formula>AND(COUNTIF($A$304:$A$304,A304)&gt;1,NOT(ISBLANK(A304)))</formula>
    </cfRule>
  </conditionalFormatting>
  <conditionalFormatting sqref="A329">
    <cfRule type="duplicateValues" priority="37" dxfId="824">
      <formula>AND(COUNTIF($A$329:$A$329,A329)&gt;1,NOT(ISBLANK(A329)))</formula>
    </cfRule>
    <cfRule type="duplicateValues" priority="38" dxfId="824">
      <formula>AND(COUNTIF($A$329:$A$329,A329)&gt;1,NOT(ISBLANK(A329)))</formula>
    </cfRule>
  </conditionalFormatting>
  <conditionalFormatting sqref="A331">
    <cfRule type="duplicateValues" priority="83" dxfId="824">
      <formula>AND(COUNTIF($A$331:$A$331,A331)&gt;1,NOT(ISBLANK(A331)))</formula>
    </cfRule>
    <cfRule type="duplicateValues" priority="84" dxfId="824">
      <formula>AND(COUNTIF($A$331:$A$331,A331)&gt;1,NOT(ISBLANK(A331)))</formula>
    </cfRule>
  </conditionalFormatting>
  <conditionalFormatting sqref="A363">
    <cfRule type="duplicateValues" priority="85" dxfId="824">
      <formula>AND(COUNTIF($A$363:$A$363,A363)&gt;1,NOT(ISBLANK(A363)))</formula>
    </cfRule>
    <cfRule type="duplicateValues" priority="86" dxfId="824">
      <formula>AND(COUNTIF($A$363:$A$363,A363)&gt;1,NOT(ISBLANK(A363)))</formula>
    </cfRule>
  </conditionalFormatting>
  <conditionalFormatting sqref="A373">
    <cfRule type="duplicateValues" priority="89" dxfId="824">
      <formula>AND(COUNTIF($A$373:$A$373,A373)&gt;1,NOT(ISBLANK(A373)))</formula>
    </cfRule>
    <cfRule type="duplicateValues" priority="90" dxfId="824">
      <formula>AND(COUNTIF($A$373:$A$373,A373)&gt;1,NOT(ISBLANK(A373)))</formula>
    </cfRule>
    <cfRule type="duplicateValues" priority="91" dxfId="824">
      <formula>AND(COUNTIF($A$373:$A$373,A373)&gt;1,NOT(ISBLANK(A373)))</formula>
    </cfRule>
    <cfRule type="duplicateValues" priority="92" dxfId="824">
      <formula>AND(COUNTIF($A$373:$A$373,A373)&gt;1,NOT(ISBLANK(A373)))</formula>
    </cfRule>
  </conditionalFormatting>
  <conditionalFormatting sqref="A405">
    <cfRule type="duplicateValues" priority="21" dxfId="824">
      <formula>AND(COUNTIF($A$405:$A$405,A405)&gt;1,NOT(ISBLANK(A405)))</formula>
    </cfRule>
    <cfRule type="duplicateValues" priority="22" dxfId="824">
      <formula>AND(COUNTIF($A$405:$A$405,A405)&gt;1,NOT(ISBLANK(A405)))</formula>
    </cfRule>
  </conditionalFormatting>
  <conditionalFormatting sqref="A407">
    <cfRule type="duplicateValues" priority="97" dxfId="824">
      <formula>AND(COUNTIF($A$407:$A$407,A407)&gt;1,NOT(ISBLANK(A407)))</formula>
    </cfRule>
    <cfRule type="duplicateValues" priority="98" dxfId="824">
      <formula>AND(COUNTIF($A$407:$A$407,A407)&gt;1,NOT(ISBLANK(A407)))</formula>
    </cfRule>
  </conditionalFormatting>
  <conditionalFormatting sqref="A428">
    <cfRule type="duplicateValues" priority="61" dxfId="824">
      <formula>AND(COUNTIF($A$428:$A$428,A428)&gt;1,NOT(ISBLANK(A428)))</formula>
    </cfRule>
    <cfRule type="duplicateValues" priority="62" dxfId="824">
      <formula>AND(COUNTIF($A$428:$A$428,A428)&gt;1,NOT(ISBLANK(A428)))</formula>
    </cfRule>
  </conditionalFormatting>
  <conditionalFormatting sqref="A505">
    <cfRule type="duplicateValues" priority="69" dxfId="824">
      <formula>AND(COUNTIF($A$505:$A$505,A505)&gt;1,NOT(ISBLANK(A505)))</formula>
    </cfRule>
    <cfRule type="duplicateValues" priority="70" dxfId="824">
      <formula>AND(COUNTIF($A$505:$A$505,A505)&gt;1,NOT(ISBLANK(A505)))</formula>
    </cfRule>
  </conditionalFormatting>
  <conditionalFormatting sqref="A591">
    <cfRule type="duplicateValues" priority="57" dxfId="824">
      <formula>AND(COUNTIF($A$591:$A$591,A591)&gt;1,NOT(ISBLANK(A591)))</formula>
    </cfRule>
    <cfRule type="duplicateValues" priority="58" dxfId="824">
      <formula>AND(COUNTIF($A$591:$A$591,A591)&gt;1,NOT(ISBLANK(A591)))</formula>
    </cfRule>
  </conditionalFormatting>
  <conditionalFormatting sqref="A647">
    <cfRule type="duplicateValues" priority="5" dxfId="824">
      <formula>AND(COUNTIF($A$647:$A$647,A647)&gt;1,NOT(ISBLANK(A647)))</formula>
    </cfRule>
    <cfRule type="duplicateValues" priority="6" dxfId="824">
      <formula>AND(COUNTIF($A$647:$A$647,A647)&gt;1,NOT(ISBLANK(A647)))</formula>
    </cfRule>
  </conditionalFormatting>
  <conditionalFormatting sqref="A703">
    <cfRule type="duplicateValues" priority="199" dxfId="824">
      <formula>AND(COUNTIF($A$703:$A$703,A703)&gt;1,NOT(ISBLANK(A703)))</formula>
    </cfRule>
    <cfRule type="duplicateValues" priority="200" dxfId="824">
      <formula>AND(COUNTIF($A$703:$A$703,A703)&gt;1,NOT(ISBLANK(A703)))</formula>
    </cfRule>
  </conditionalFormatting>
  <conditionalFormatting sqref="A31:A32">
    <cfRule type="duplicateValues" priority="51" dxfId="824">
      <formula>AND(COUNTIF($A$31:$A$32,A31)&gt;1,NOT(ISBLANK(A31)))</formula>
    </cfRule>
    <cfRule type="duplicateValues" priority="52" dxfId="824">
      <formula>AND(COUNTIF($A$31:$A$32,A31)&gt;1,NOT(ISBLANK(A31)))</formula>
    </cfRule>
  </conditionalFormatting>
  <conditionalFormatting sqref="A36:A38">
    <cfRule type="duplicateValues" priority="67" dxfId="824">
      <formula>AND(COUNTIF($A$36:$A$38,A36)&gt;1,NOT(ISBLANK(A36)))</formula>
    </cfRule>
    <cfRule type="duplicateValues" priority="68" dxfId="824">
      <formula>AND(COUNTIF($A$36:$A$38,A36)&gt;1,NOT(ISBLANK(A36)))</formula>
    </cfRule>
  </conditionalFormatting>
  <conditionalFormatting sqref="A164:A165">
    <cfRule type="duplicateValues" priority="115" dxfId="824">
      <formula>AND(COUNTIF($A$164:$A$165,A164)&gt;1,NOT(ISBLANK(A164)))</formula>
    </cfRule>
    <cfRule type="duplicateValues" priority="116" dxfId="824">
      <formula>AND(COUNTIF($A$164:$A$165,A164)&gt;1,NOT(ISBLANK(A164)))</formula>
    </cfRule>
  </conditionalFormatting>
  <conditionalFormatting sqref="A216:A217">
    <cfRule type="duplicateValues" priority="3" dxfId="824">
      <formula>AND(COUNTIF($A$216:$A$217,A216)&gt;1,NOT(ISBLANK(A216)))</formula>
    </cfRule>
    <cfRule type="duplicateValues" priority="4" dxfId="824">
      <formula>AND(COUNTIF($A$216:$A$217,A216)&gt;1,NOT(ISBLANK(A216)))</formula>
    </cfRule>
  </conditionalFormatting>
  <conditionalFormatting sqref="A314:A317">
    <cfRule type="duplicateValues" priority="117" dxfId="824">
      <formula>AND(COUNTIF($A$314:$A$317,A314)&gt;1,NOT(ISBLANK(A314)))</formula>
    </cfRule>
    <cfRule type="duplicateValues" priority="118" dxfId="824">
      <formula>AND(COUNTIF($A$314:$A$317,A314)&gt;1,NOT(ISBLANK(A314)))</formula>
    </cfRule>
  </conditionalFormatting>
  <conditionalFormatting sqref="A372:A373">
    <cfRule type="duplicateValues" priority="95" dxfId="824">
      <formula>AND(COUNTIF($A$372:$A$373,A372)&gt;1,NOT(ISBLANK(A372)))</formula>
    </cfRule>
    <cfRule type="duplicateValues" priority="96" dxfId="824">
      <formula>AND(COUNTIF($A$372:$A$373,A372)&gt;1,NOT(ISBLANK(A372)))</formula>
    </cfRule>
  </conditionalFormatting>
  <conditionalFormatting sqref="A480:A482">
    <cfRule type="duplicateValues" priority="87" dxfId="824">
      <formula>AND(COUNTIF($A$480:$A$482,A480)&gt;1,NOT(ISBLANK(A480)))</formula>
    </cfRule>
    <cfRule type="duplicateValues" priority="88" dxfId="824">
      <formula>AND(COUNTIF($A$480:$A$482,A480)&gt;1,NOT(ISBLANK(A480)))</formula>
    </cfRule>
  </conditionalFormatting>
  <conditionalFormatting sqref="A483:A484">
    <cfRule type="duplicateValues" priority="93" dxfId="824">
      <formula>AND(COUNTIF($A$483:$A$484,A483)&gt;1,NOT(ISBLANK(A483)))</formula>
    </cfRule>
    <cfRule type="duplicateValues" priority="94" dxfId="824">
      <formula>AND(COUNTIF($A$483:$A$484,A483)&gt;1,NOT(ISBLANK(A483)))</formula>
    </cfRule>
  </conditionalFormatting>
  <conditionalFormatting sqref="A588:A590">
    <cfRule type="duplicateValues" priority="109" dxfId="824">
      <formula>AND(COUNTIF($A$588:$A$590,A588)&gt;1,NOT(ISBLANK(A588)))</formula>
    </cfRule>
    <cfRule type="duplicateValues" priority="110" dxfId="824">
      <formula>AND(COUNTIF($A$588:$A$590,A588)&gt;1,NOT(ISBLANK(A588)))</formula>
    </cfRule>
  </conditionalFormatting>
  <conditionalFormatting sqref="A598:A599">
    <cfRule type="duplicateValues" priority="103" dxfId="824">
      <formula>AND(COUNTIF($A$598:$A$599,A598)&gt;1,NOT(ISBLANK(A598)))</formula>
    </cfRule>
    <cfRule type="duplicateValues" priority="104" dxfId="824">
      <formula>AND(COUNTIF($A$598:$A$599,A598)&gt;1,NOT(ISBLANK(A598)))</formula>
    </cfRule>
  </conditionalFormatting>
  <conditionalFormatting sqref="A30 A33">
    <cfRule type="duplicateValues" priority="53" dxfId="824">
      <formula>AND(COUNTIF($A$30:$A$30,A30)+COUNTIF($A$33:$A$33,A30)&gt;1,NOT(ISBLANK(A30)))</formula>
    </cfRule>
    <cfRule type="duplicateValues" priority="54" dxfId="824">
      <formula>AND(COUNTIF($A$30:$A$30,A30)+COUNTIF($A$33:$A$33,A30)&gt;1,NOT(ISBLANK(A30)))</formula>
    </cfRule>
  </conditionalFormatting>
  <conditionalFormatting sqref="A55 A57:A59">
    <cfRule type="duplicateValues" priority="71" dxfId="824">
      <formula>AND(COUNTIF($A$55:$A$55,A55)+COUNTIF($A$57:$A$59,A55)&gt;1,NOT(ISBLANK(A55)))</formula>
    </cfRule>
    <cfRule type="duplicateValues" priority="72" dxfId="824">
      <formula>AND(COUNTIF($A$55:$A$55,A55)+COUNTIF($A$57:$A$59,A55)&gt;1,NOT(ISBLANK(A55)))</formula>
    </cfRule>
  </conditionalFormatting>
  <conditionalFormatting sqref="A120 A122:A123">
    <cfRule type="duplicateValues" priority="17" dxfId="824">
      <formula>AND(COUNTIF($A$120:$A$120,A120)+COUNTIF($A$122:$A$123,A120)&gt;1,NOT(ISBLANK(A120)))</formula>
    </cfRule>
    <cfRule type="duplicateValues" priority="18" dxfId="824">
      <formula>AND(COUNTIF($A$120:$A$120,A120)+COUNTIF($A$122:$A$123,A120)&gt;1,NOT(ISBLANK(A120)))</formula>
    </cfRule>
  </conditionalFormatting>
  <conditionalFormatting sqref="A143 A145:A147 A153:A154 A158:A159 A161:A162">
    <cfRule type="duplicateValues" priority="123" dxfId="824">
      <formula>AND(COUNTIF($A$143:$A$143,A143)+COUNTIF($A$145:$A$147,A143)+COUNTIF($A$153:$A$154,A143)+COUNTIF($A$158:$A$159,A143)+COUNTIF($A$161:$A$162,A143)&gt;1,NOT(ISBLANK(A143)))</formula>
    </cfRule>
    <cfRule type="duplicateValues" priority="124" dxfId="824">
      <formula>AND(COUNTIF($A$143:$A$143,A143)+COUNTIF($A$145:$A$147,A143)+COUNTIF($A$153:$A$154,A143)+COUNTIF($A$158:$A$159,A143)+COUNTIF($A$161:$A$162,A143)&gt;1,NOT(ISBLANK(A143)))</formula>
    </cfRule>
  </conditionalFormatting>
  <conditionalFormatting sqref="A244:A248 A250">
    <cfRule type="duplicateValues" priority="121" dxfId="824">
      <formula>AND(COUNTIF($A$244:$A$248,A244)+COUNTIF($A$250:$A$250,A244)&gt;1,NOT(ISBLANK(A244)))</formula>
    </cfRule>
    <cfRule type="duplicateValues" priority="122" dxfId="824">
      <formula>AND(COUNTIF($A$244:$A$248,A244)+COUNTIF($A$250:$A$250,A244)&gt;1,NOT(ISBLANK(A244)))</formula>
    </cfRule>
  </conditionalFormatting>
  <conditionalFormatting sqref="A258 A261">
    <cfRule type="duplicateValues" priority="77" dxfId="824">
      <formula>AND(COUNTIF($A$258:$A$258,A258)+COUNTIF($A$261:$A$261,A258)&gt;1,NOT(ISBLANK(A258)))</formula>
    </cfRule>
    <cfRule type="duplicateValues" priority="78" dxfId="824">
      <formula>AND(COUNTIF($A$258:$A$258,A258)+COUNTIF($A$261:$A$261,A258)&gt;1,NOT(ISBLANK(A258)))</formula>
    </cfRule>
  </conditionalFormatting>
  <conditionalFormatting sqref="A319:A320 A328 A330">
    <cfRule type="duplicateValues" priority="81" dxfId="824">
      <formula>AND(COUNTIF($A$319:$A$320,A319)+COUNTIF($A$328:$A$328,A319)+COUNTIF($A$330:$A$330,A319)&gt;1,NOT(ISBLANK(A319)))</formula>
    </cfRule>
    <cfRule type="duplicateValues" priority="82" dxfId="824">
      <formula>AND(COUNTIF($A$319:$A$320,A319)+COUNTIF($A$328:$A$328,A319)+COUNTIF($A$330:$A$330,A319)&gt;1,NOT(ISBLANK(A319)))</formula>
    </cfRule>
  </conditionalFormatting>
  <conditionalFormatting sqref="A364 A366">
    <cfRule type="duplicateValues" priority="101" dxfId="824">
      <formula>AND(COUNTIF($A$364:$A$364,A364)+COUNTIF($A$366:$A$366,A364)&gt;1,NOT(ISBLANK(A364)))</formula>
    </cfRule>
    <cfRule type="duplicateValues" priority="102" dxfId="824">
      <formula>AND(COUNTIF($A$364:$A$364,A364)+COUNTIF($A$366:$A$366,A364)&gt;1,NOT(ISBLANK(A364)))</formula>
    </cfRule>
  </conditionalFormatting>
  <conditionalFormatting sqref="A404 A407">
    <cfRule type="duplicateValues" priority="125" dxfId="824">
      <formula>AND(COUNTIF($A$404:$A$404,A404)+COUNTIF($A$407:$A$407,A404)&gt;1,NOT(ISBLANK(A404)))</formula>
    </cfRule>
    <cfRule type="duplicateValues" priority="126" dxfId="824">
      <formula>AND(COUNTIF($A$404:$A$404,A404)+COUNTIF($A$407:$A$407,A404)&gt;1,NOT(ISBLANK(A404)))</formula>
    </cfRule>
  </conditionalFormatting>
  <conditionalFormatting sqref="A520 A565:A566">
    <cfRule type="duplicateValues" priority="113" dxfId="824">
      <formula>AND(COUNTIF($A$520:$A$520,A520)+COUNTIF($A$565:$A$566,A520)&gt;1,NOT(ISBLANK(A520)))</formula>
    </cfRule>
    <cfRule type="duplicateValues" priority="114" dxfId="824">
      <formula>AND(COUNTIF($A$520:$A$520,A520)+COUNTIF($A$565:$A$566,A520)&gt;1,NOT(ISBLANK(A520)))</formula>
    </cfRule>
  </conditionalFormatting>
  <conditionalFormatting sqref="A592:A595 A598:A599">
    <cfRule type="duplicateValues" priority="111" dxfId="824">
      <formula>AND(COUNTIF($A$592:$A$595,A592)+COUNTIF($A$598:$A$599,A592)&gt;1,NOT(ISBLANK(A592)))</formula>
    </cfRule>
    <cfRule type="duplicateValues" priority="112" dxfId="824">
      <formula>AND(COUNTIF($A$592:$A$595,A592)+COUNTIF($A$598:$A$599,A592)&gt;1,NOT(ISBLANK(A592)))</formula>
    </cfRule>
  </conditionalFormatting>
  <conditionalFormatting sqref="A624 A627">
    <cfRule type="duplicateValues" priority="107" dxfId="824">
      <formula>AND(COUNTIF($A$624:$A$624,A624)+COUNTIF($A$627:$A$627,A624)&gt;1,NOT(ISBLANK(A624)))</formula>
    </cfRule>
    <cfRule type="duplicateValues" priority="108" dxfId="824">
      <formula>AND(COUNTIF($A$624:$A$624,A624)+COUNTIF($A$627:$A$627,A624)&gt;1,NOT(ISBLANK(A624)))</formula>
    </cfRule>
  </conditionalFormatting>
  <printOptions verticalCentered="1"/>
  <pageMargins left="0.7" right="0.7" top="0.75" bottom="0.75" header="0.3" footer="0.3"/>
  <pageSetup orientation="portrait" paperSize="9" scale="1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030A0"/>
  </sheetPr>
  <dimension ref="A1:R1530"/>
  <sheetViews>
    <sheetView zoomScale="70" zoomScaleNormal="70" workbookViewId="0" topLeftCell="A1">
      <pane xSplit="2" ySplit="2" topLeftCell="C44" activePane="bottomRight" state="frozen"/>
      <selection pane="topLeft" activeCell="A1" sqref="A1"/>
      <selection pane="bottomLeft" activeCell="A1" sqref="A1"/>
      <selection pane="topRight" activeCell="A1" sqref="A1"/>
      <selection pane="bottomRight" activeCell="R45" sqref="R45"/>
    </sheetView>
  </sheetViews>
  <sheetFormatPr defaultColWidth="10.8542857142857" defaultRowHeight="15.75" customHeight="1"/>
  <cols>
    <col min="1" max="1" width="22.2857142857143" style="52" customWidth="1"/>
    <col min="2" max="2" width="33.1428571428571" style="53" customWidth="1"/>
    <col min="3" max="3" width="18.7142857142857" style="54" customWidth="1"/>
    <col min="4" max="4" width="22" style="55" customWidth="1"/>
    <col min="5" max="5" width="65.5714285714286" style="53" customWidth="1"/>
    <col min="6" max="6" width="10.8571428571429" style="53" customWidth="1"/>
    <col min="7" max="7" width="11.8571428571429" style="53" customWidth="1"/>
    <col min="8" max="8" width="10.8571428571429" style="53" customWidth="1"/>
    <col min="9" max="9" width="10.8571428571429" style="56" customWidth="1"/>
    <col min="10" max="10" width="10.8571428571429" style="53" customWidth="1"/>
    <col min="11" max="11" width="12" style="53" customWidth="1"/>
    <col min="12" max="12" width="9.14285714285714" style="53" customWidth="1"/>
    <col min="13" max="13" width="13.5714285714286" style="53" customWidth="1"/>
    <col min="14" max="14" width="16.7142857142857" style="53" customWidth="1"/>
    <col min="15" max="15" width="16.1428571428571" style="57" hidden="1" customWidth="1"/>
    <col min="16" max="16" width="20.2857142857143" style="53" hidden="1" customWidth="1"/>
    <col min="17" max="17" width="10.8571428571429" style="58" hidden="1" customWidth="1"/>
    <col min="18" max="18" width="34.5714285714286" style="52" customWidth="1"/>
    <col min="19" max="16384" width="10.8571428571429" style="53"/>
  </cols>
  <sheetData>
    <row r="1" spans="1:18" ht="34.5" customHeight="1">
      <c r="A1" s="222" t="s">
        <v>4874</v>
      </c>
      <c r="B1" s="222"/>
      <c r="C1" s="223"/>
      <c r="D1" s="222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22"/>
      <c r="Q1" s="224"/>
      <c r="R1" s="72"/>
    </row>
    <row r="2" spans="1:18" s="49" customFormat="1" ht="58.5">
      <c r="A2" s="59" t="s">
        <v>4875</v>
      </c>
      <c r="B2" s="59" t="s">
        <v>1</v>
      </c>
      <c r="C2" s="60" t="s">
        <v>4876</v>
      </c>
      <c r="D2" s="61" t="s">
        <v>4877</v>
      </c>
      <c r="E2" s="61" t="s">
        <v>3296</v>
      </c>
      <c r="F2" s="61" t="s">
        <v>4878</v>
      </c>
      <c r="G2" s="62" t="s">
        <v>4879</v>
      </c>
      <c r="H2" s="62" t="s">
        <v>4734</v>
      </c>
      <c r="I2" s="67" t="s">
        <v>4880</v>
      </c>
      <c r="J2" s="62" t="s">
        <v>2245</v>
      </c>
      <c r="K2" s="62" t="s">
        <v>4737</v>
      </c>
      <c r="L2" s="62" t="s">
        <v>4740</v>
      </c>
      <c r="M2" s="62" t="s">
        <v>4738</v>
      </c>
      <c r="N2" s="62" t="s">
        <v>4881</v>
      </c>
      <c r="O2" s="68" t="s">
        <v>4882</v>
      </c>
      <c r="P2" s="62" t="s">
        <v>4883</v>
      </c>
      <c r="Q2" s="62" t="s">
        <v>4884</v>
      </c>
      <c r="R2" s="73" t="s">
        <v>4885</v>
      </c>
    </row>
    <row r="3" spans="1:18" s="50" customFormat="1" ht="19.5">
      <c r="A3" s="63"/>
      <c r="B3" s="29" t="str">
        <f>IF($A3="","",VLOOKUP($A3,'MÃ KH'!$A$2:$D$1048573,2,0))</f>
        <v/>
      </c>
      <c r="C3" s="64" t="s">
        <v>4886</v>
      </c>
      <c r="D3" s="25"/>
      <c r="E3" s="29" t="str">
        <f>IF($D3="","",VLOOKUP($D3,'MÃ HH'!$A$2:$C$1873,2,0))</f>
        <v/>
      </c>
      <c r="F3" s="65"/>
      <c r="G3" s="66"/>
      <c r="H3" s="66"/>
      <c r="I3" s="69"/>
      <c r="J3" s="66"/>
      <c r="K3" s="66"/>
      <c r="L3" s="66"/>
      <c r="M3" s="66"/>
      <c r="N3" s="30"/>
      <c r="O3" s="70"/>
      <c r="P3" s="71"/>
      <c r="Q3" s="74"/>
      <c r="R3" s="25"/>
    </row>
    <row r="4" spans="1:18" s="50" customFormat="1" ht="21">
      <c r="A4" s="63" t="s">
        <v>1723</v>
      </c>
      <c r="B4" s="29" t="str">
        <f>IF($A4="","",VLOOKUP($A4,'MÃ KH'!$A$2:$D$1048573,2,0))</f>
        <v>KHO 3</v>
      </c>
      <c r="C4" s="64" t="s">
        <v>4886</v>
      </c>
      <c r="D4" s="28" t="s">
        <v>3882</v>
      </c>
      <c r="E4" s="29" t="str">
        <f>IF($D4="","",VLOOKUP($D4,'MÃ HH'!$A$2:$C$1873,2,0))</f>
        <v>NHO KHÔ LON RAISIN MỸ</v>
      </c>
      <c r="F4" s="65"/>
      <c r="G4" s="66"/>
      <c r="H4" s="66"/>
      <c r="I4" s="69"/>
      <c r="J4" s="66"/>
      <c r="K4" s="66"/>
      <c r="L4" s="66"/>
      <c r="M4" s="66"/>
      <c r="N4" s="30">
        <v>5</v>
      </c>
      <c r="O4" s="70"/>
      <c r="P4" s="71"/>
      <c r="Q4" s="74"/>
      <c r="R4" s="25" t="s">
        <v>4887</v>
      </c>
    </row>
    <row r="5" spans="1:18" s="50" customFormat="1" ht="19.5">
      <c r="A5" s="63" t="s">
        <v>1723</v>
      </c>
      <c r="B5" s="29" t="str">
        <f>IF($A5="","",VLOOKUP($A5,'MÃ KH'!$A$2:$D$1048573,2,0))</f>
        <v>KHO 3</v>
      </c>
      <c r="C5" s="64" t="s">
        <v>4886</v>
      </c>
      <c r="D5" s="25" t="s">
        <v>3940</v>
      </c>
      <c r="E5" s="29" t="str">
        <f>IF($D5="","",VLOOKUP($D5,'MÃ HH'!$A$2:$C$1873,2,0))</f>
        <v xml:space="preserve">CAM KIẾNG THÙNG XANH 40 - 14KG </v>
      </c>
      <c r="F5" s="65"/>
      <c r="G5" s="66"/>
      <c r="H5" s="66"/>
      <c r="I5" s="69"/>
      <c r="J5" s="66"/>
      <c r="K5" s="66"/>
      <c r="L5" s="66"/>
      <c r="M5" s="66"/>
      <c r="N5" s="30">
        <v>5</v>
      </c>
      <c r="O5" s="70"/>
      <c r="P5" s="71"/>
      <c r="Q5" s="74"/>
      <c r="R5" s="25" t="s">
        <v>300</v>
      </c>
    </row>
    <row r="6" spans="1:18" s="50" customFormat="1" ht="19.5">
      <c r="A6" s="63"/>
      <c r="B6" s="29" t="str">
        <f>IF($A6="","",VLOOKUP($A6,'MÃ KH'!$A$2:$D$1048573,2,0))</f>
        <v/>
      </c>
      <c r="C6" s="64" t="s">
        <v>4886</v>
      </c>
      <c r="D6" s="25"/>
      <c r="E6" s="29" t="str">
        <f>IF($D6="","",VLOOKUP($D6,'MÃ HH'!$A$2:$C$1873,2,0))</f>
        <v/>
      </c>
      <c r="F6" s="65"/>
      <c r="G6" s="66"/>
      <c r="H6" s="66"/>
      <c r="I6" s="69"/>
      <c r="J6" s="66"/>
      <c r="K6" s="66"/>
      <c r="L6" s="66"/>
      <c r="M6" s="66"/>
      <c r="N6" s="30"/>
      <c r="O6" s="70"/>
      <c r="P6" s="71"/>
      <c r="Q6" s="74"/>
      <c r="R6" s="25"/>
    </row>
    <row r="7" spans="1:18" s="50" customFormat="1" ht="19.5">
      <c r="A7" s="63"/>
      <c r="B7" s="29" t="str">
        <f>IF($A7="","",VLOOKUP($A7,'MÃ KH'!$A$2:$D$1048573,2,0))</f>
        <v/>
      </c>
      <c r="C7" s="64" t="s">
        <v>4886</v>
      </c>
      <c r="D7" s="25"/>
      <c r="E7" s="29" t="str">
        <f>IF($D7="","",VLOOKUP($D7,'MÃ HH'!$A$2:$C$1873,2,0))</f>
        <v/>
      </c>
      <c r="F7" s="65"/>
      <c r="G7" s="66"/>
      <c r="H7" s="66"/>
      <c r="I7" s="69"/>
      <c r="J7" s="66"/>
      <c r="K7" s="66"/>
      <c r="L7" s="66"/>
      <c r="M7" s="66"/>
      <c r="N7" s="30"/>
      <c r="O7" s="70"/>
      <c r="P7" s="71"/>
      <c r="Q7" s="74"/>
      <c r="R7" s="25"/>
    </row>
    <row r="8" spans="1:18" s="50" customFormat="1" ht="19.5">
      <c r="A8" s="63"/>
      <c r="B8" s="29" t="str">
        <f>IF($A8="","",VLOOKUP($A8,'MÃ KH'!$A$2:$D$1048573,2,0))</f>
        <v/>
      </c>
      <c r="C8" s="64" t="s">
        <v>4886</v>
      </c>
      <c r="D8" s="25"/>
      <c r="E8" s="29" t="str">
        <f>IF($D8="","",VLOOKUP($D8,'MÃ HH'!$A$2:$C$1873,2,0))</f>
        <v/>
      </c>
      <c r="F8" s="65"/>
      <c r="G8" s="66"/>
      <c r="H8" s="66"/>
      <c r="I8" s="69"/>
      <c r="J8" s="66"/>
      <c r="K8" s="66"/>
      <c r="L8" s="66"/>
      <c r="M8" s="66"/>
      <c r="N8" s="30"/>
      <c r="O8" s="70"/>
      <c r="P8" s="71"/>
      <c r="Q8" s="74"/>
      <c r="R8" s="25"/>
    </row>
    <row r="9" spans="1:18" s="50" customFormat="1" ht="19.5">
      <c r="A9" s="63"/>
      <c r="B9" s="29" t="str">
        <f>IF($A9="","",VLOOKUP($A9,'MÃ KH'!$A$2:$D$1048573,2,0))</f>
        <v/>
      </c>
      <c r="C9" s="64" t="s">
        <v>4886</v>
      </c>
      <c r="D9" s="25"/>
      <c r="E9" s="29" t="str">
        <f>IF($D9="","",VLOOKUP($D9,'MÃ HH'!$A$2:$C$1873,2,0))</f>
        <v/>
      </c>
      <c r="F9" s="65"/>
      <c r="G9" s="66"/>
      <c r="H9" s="66"/>
      <c r="I9" s="69"/>
      <c r="J9" s="66"/>
      <c r="K9" s="66"/>
      <c r="L9" s="66"/>
      <c r="M9" s="66"/>
      <c r="N9" s="30"/>
      <c r="O9" s="70"/>
      <c r="P9" s="71"/>
      <c r="Q9" s="74"/>
      <c r="R9" s="25"/>
    </row>
    <row r="10" spans="1:18" s="50" customFormat="1" ht="19.5">
      <c r="A10" s="63"/>
      <c r="B10" s="29" t="str">
        <f>IF($A10="","",VLOOKUP($A10,'MÃ KH'!$A$2:$D$1048573,2,0))</f>
        <v/>
      </c>
      <c r="C10" s="64" t="s">
        <v>4886</v>
      </c>
      <c r="D10" s="25"/>
      <c r="E10" s="29" t="str">
        <f>IF($D10="","",VLOOKUP($D10,'MÃ HH'!$A$2:$C$1873,2,0))</f>
        <v/>
      </c>
      <c r="F10" s="65"/>
      <c r="G10" s="66"/>
      <c r="H10" s="66"/>
      <c r="I10" s="69"/>
      <c r="J10" s="66"/>
      <c r="K10" s="66"/>
      <c r="L10" s="66"/>
      <c r="M10" s="66"/>
      <c r="N10" s="30"/>
      <c r="O10" s="70"/>
      <c r="P10" s="71"/>
      <c r="Q10" s="74"/>
      <c r="R10" s="25"/>
    </row>
    <row r="11" spans="1:18" s="50" customFormat="1" ht="19.5">
      <c r="A11" s="63"/>
      <c r="B11" s="29" t="str">
        <f>IF($A11="","",VLOOKUP($A11,'MÃ KH'!$A$2:$D$1048573,2,0))</f>
        <v/>
      </c>
      <c r="C11" s="64" t="s">
        <v>4886</v>
      </c>
      <c r="D11" s="25"/>
      <c r="E11" s="29" t="str">
        <f>IF($D11="","",VLOOKUP($D11,'MÃ HH'!$A$2:$C$1873,2,0))</f>
        <v/>
      </c>
      <c r="F11" s="65"/>
      <c r="G11" s="66"/>
      <c r="H11" s="66"/>
      <c r="I11" s="69"/>
      <c r="J11" s="66"/>
      <c r="K11" s="66"/>
      <c r="L11" s="66"/>
      <c r="M11" s="66"/>
      <c r="N11" s="30"/>
      <c r="O11" s="70"/>
      <c r="P11" s="71"/>
      <c r="Q11" s="74"/>
      <c r="R11" s="25"/>
    </row>
    <row r="12" spans="1:18" s="50" customFormat="1" ht="19.5">
      <c r="A12" s="63"/>
      <c r="B12" s="29" t="str">
        <f>IF($A12="","",VLOOKUP($A12,'MÃ KH'!$A$2:$D$1048573,2,0))</f>
        <v/>
      </c>
      <c r="C12" s="64" t="s">
        <v>4886</v>
      </c>
      <c r="D12" s="25"/>
      <c r="E12" s="29" t="str">
        <f>IF($D12="","",VLOOKUP($D12,'MÃ HH'!$A$2:$C$1873,2,0))</f>
        <v/>
      </c>
      <c r="F12" s="65"/>
      <c r="G12" s="66"/>
      <c r="H12" s="66"/>
      <c r="I12" s="69"/>
      <c r="J12" s="66"/>
      <c r="K12" s="66"/>
      <c r="L12" s="66"/>
      <c r="M12" s="66"/>
      <c r="N12" s="30"/>
      <c r="O12" s="70"/>
      <c r="P12" s="71"/>
      <c r="Q12" s="74"/>
      <c r="R12" s="25"/>
    </row>
    <row r="13" spans="1:18" s="50" customFormat="1" ht="19.5">
      <c r="A13" s="63"/>
      <c r="B13" s="29" t="str">
        <f>IF($A13="","",VLOOKUP($A13,'MÃ KH'!$A$2:$D$1048573,2,0))</f>
        <v/>
      </c>
      <c r="C13" s="64" t="s">
        <v>4886</v>
      </c>
      <c r="D13" s="25"/>
      <c r="E13" s="29" t="str">
        <f>IF($D13="","",VLOOKUP($D13,'MÃ HH'!$A$2:$C$1873,2,0))</f>
        <v/>
      </c>
      <c r="F13" s="65"/>
      <c r="G13" s="66"/>
      <c r="H13" s="66"/>
      <c r="I13" s="69"/>
      <c r="J13" s="66"/>
      <c r="K13" s="66"/>
      <c r="L13" s="66"/>
      <c r="M13" s="66"/>
      <c r="N13" s="30"/>
      <c r="O13" s="70"/>
      <c r="P13" s="71"/>
      <c r="Q13" s="74"/>
      <c r="R13" s="25"/>
    </row>
    <row r="14" spans="1:18" s="50" customFormat="1" ht="19.5">
      <c r="A14" s="63"/>
      <c r="B14" s="29" t="str">
        <f>IF($A14="","",VLOOKUP($A14,'MÃ KH'!$A$2:$D$1048573,2,0))</f>
        <v/>
      </c>
      <c r="C14" s="64" t="s">
        <v>4886</v>
      </c>
      <c r="D14" s="25"/>
      <c r="E14" s="29" t="str">
        <f>IF($D14="","",VLOOKUP($D14,'MÃ HH'!$A$2:$C$1873,2,0))</f>
        <v/>
      </c>
      <c r="F14" s="65"/>
      <c r="G14" s="66"/>
      <c r="H14" s="66"/>
      <c r="I14" s="69"/>
      <c r="J14" s="66"/>
      <c r="K14" s="66"/>
      <c r="L14" s="66"/>
      <c r="M14" s="66"/>
      <c r="N14" s="30"/>
      <c r="O14" s="70"/>
      <c r="P14" s="71"/>
      <c r="Q14" s="74"/>
      <c r="R14" s="25"/>
    </row>
    <row r="15" spans="1:18" s="50" customFormat="1" ht="19.5">
      <c r="A15" s="63" t="s">
        <v>2003</v>
      </c>
      <c r="B15" s="29" t="str">
        <f>IF($A15="","",VLOOKUP($A15,'MÃ KH'!$A$2:$D$1048573,2,0))</f>
        <v>MAI KA</v>
      </c>
      <c r="C15" s="64" t="s">
        <v>4886</v>
      </c>
      <c r="D15" s="25" t="s">
        <v>4688</v>
      </c>
      <c r="E15" s="29" t="str">
        <f>IF($D15="","",VLOOKUP($D15,'MÃ HH'!$A$2:$C$1873,2,0))</f>
        <v>NHO ĐEN NP FRUIT 2U XL - 4.5KG</v>
      </c>
      <c r="F15" s="65"/>
      <c r="G15" s="66"/>
      <c r="H15" s="66"/>
      <c r="I15" s="69"/>
      <c r="J15" s="66"/>
      <c r="K15" s="66"/>
      <c r="L15" s="66"/>
      <c r="M15" s="66"/>
      <c r="N15" s="30">
        <v>1</v>
      </c>
      <c r="O15" s="70"/>
      <c r="P15" s="71"/>
      <c r="Q15" s="74"/>
      <c r="R15" s="25"/>
    </row>
    <row r="16" spans="1:18" s="50" customFormat="1" ht="19.5">
      <c r="A16" s="63" t="s">
        <v>2129</v>
      </c>
      <c r="B16" s="29" t="str">
        <f>IF($A16="","",VLOOKUP($A16,'MÃ KH'!$A$2:$D$1048573,2,0))</f>
        <v>NGA TRÀ VINH</v>
      </c>
      <c r="C16" s="64" t="s">
        <v>4886</v>
      </c>
      <c r="D16" s="25" t="s">
        <v>4213</v>
      </c>
      <c r="E16" s="29" t="str">
        <f>IF($D16="","",VLOOKUP($D16,'MÃ HH'!$A$2:$C$1873,2,0))</f>
        <v>TÁO PINK GIRL 100 - 17KG</v>
      </c>
      <c r="F16" s="65"/>
      <c r="G16" s="66"/>
      <c r="H16" s="66"/>
      <c r="I16" s="69"/>
      <c r="J16" s="66"/>
      <c r="K16" s="66"/>
      <c r="L16" s="66"/>
      <c r="M16" s="66"/>
      <c r="N16" s="30">
        <v>1</v>
      </c>
      <c r="O16" s="70"/>
      <c r="P16" s="71"/>
      <c r="Q16" s="74"/>
      <c r="R16" s="25"/>
    </row>
    <row r="17" spans="1:18" s="50" customFormat="1" ht="19.5">
      <c r="A17" s="63" t="s">
        <v>1954</v>
      </c>
      <c r="B17" s="29" t="str">
        <f>IF($A17="","",VLOOKUP($A17,'MÃ KH'!$A$2:$D$1048573,2,0))</f>
        <v>LONG TRÀ VINH</v>
      </c>
      <c r="C17" s="64" t="s">
        <v>4886</v>
      </c>
      <c r="D17" s="25" t="s">
        <v>4692</v>
      </c>
      <c r="E17" s="29" t="str">
        <f>IF($D17="","",VLOOKUP($D17,'MÃ HH'!$A$2:$C$1873,2,0))</f>
        <v>NHO ĐỎ RỖ V 1J -8.6 KG</v>
      </c>
      <c r="F17" s="65"/>
      <c r="G17" s="66"/>
      <c r="H17" s="66"/>
      <c r="I17" s="69"/>
      <c r="J17" s="66"/>
      <c r="K17" s="66"/>
      <c r="L17" s="66"/>
      <c r="M17" s="66"/>
      <c r="N17" s="30">
        <v>5</v>
      </c>
      <c r="O17" s="70"/>
      <c r="P17" s="71"/>
      <c r="Q17" s="74"/>
      <c r="R17" s="25"/>
    </row>
    <row r="18" spans="1:18" s="50" customFormat="1" ht="19.5">
      <c r="A18" s="63" t="s">
        <v>2308</v>
      </c>
      <c r="B18" s="29" t="str">
        <f>IF($A18="","",VLOOKUP($A18,'MÃ KH'!$A$2:$D$1048573,2,0))</f>
        <v>OANH ĐÀ LAT</v>
      </c>
      <c r="C18" s="64" t="s">
        <v>4886</v>
      </c>
      <c r="D18" s="25" t="s">
        <v>4688</v>
      </c>
      <c r="E18" s="29" t="str">
        <f>IF($D18="","",VLOOKUP($D18,'MÃ HH'!$A$2:$C$1873,2,0))</f>
        <v>NHO ĐEN NP FRUIT 2U XL - 4.5KG</v>
      </c>
      <c r="F18" s="65"/>
      <c r="G18" s="66"/>
      <c r="H18" s="66"/>
      <c r="I18" s="69"/>
      <c r="J18" s="66"/>
      <c r="K18" s="66"/>
      <c r="L18" s="66"/>
      <c r="M18" s="66"/>
      <c r="N18" s="30">
        <v>33</v>
      </c>
      <c r="O18" s="70"/>
      <c r="P18" s="71"/>
      <c r="Q18" s="74"/>
      <c r="R18" s="25"/>
    </row>
    <row r="19" spans="1:18" s="50" customFormat="1" ht="21">
      <c r="A19" s="63" t="s">
        <v>1358</v>
      </c>
      <c r="B19" s="29" t="str">
        <f>IF($A19="","",VLOOKUP($A19,'MÃ KH'!$A$2:$D$1048573,2,0))</f>
        <v>HÒA ĐÀ LẠT</v>
      </c>
      <c r="C19" s="64" t="s">
        <v>4886</v>
      </c>
      <c r="D19" s="28" t="s">
        <v>4658</v>
      </c>
      <c r="E19" s="29" t="str">
        <f>IF($D19="","",VLOOKUP($D19,'MÃ HH'!$A$2:$C$1873,2,0))</f>
        <v>NHO XANH THE GRAPE XL - 4.5KG</v>
      </c>
      <c r="F19" s="65"/>
      <c r="G19" s="66"/>
      <c r="H19" s="66"/>
      <c r="I19" s="69"/>
      <c r="J19" s="66"/>
      <c r="K19" s="66"/>
      <c r="L19" s="66"/>
      <c r="M19" s="66"/>
      <c r="N19" s="30">
        <v>1</v>
      </c>
      <c r="O19" s="70"/>
      <c r="P19" s="71"/>
      <c r="Q19" s="74"/>
      <c r="R19" s="25"/>
    </row>
    <row r="20" spans="1:18" s="50" customFormat="1" ht="19.5">
      <c r="A20" s="63" t="s">
        <v>451</v>
      </c>
      <c r="B20" s="29" t="str">
        <f>IF($A20="","",VLOOKUP($A20,'MÃ KH'!$A$2:$D$1048573,2,0))</f>
        <v>CHỊ HỒNG SÓC TRĂNG</v>
      </c>
      <c r="C20" s="64" t="s">
        <v>4886</v>
      </c>
      <c r="D20" s="25" t="s">
        <v>3944</v>
      </c>
      <c r="E20" s="29" t="str">
        <f>IF($D20="","",VLOOKUP($D20,'MÃ HH'!$A$2:$C$1873,2,0))</f>
        <v xml:space="preserve">CAM KIẾNG THÙNG XANH 56 - 14KG </v>
      </c>
      <c r="F20" s="65"/>
      <c r="G20" s="66"/>
      <c r="H20" s="66"/>
      <c r="I20" s="69"/>
      <c r="J20" s="66"/>
      <c r="K20" s="66"/>
      <c r="L20" s="66"/>
      <c r="M20" s="66"/>
      <c r="N20" s="30">
        <v>3</v>
      </c>
      <c r="O20" s="70"/>
      <c r="P20" s="71"/>
      <c r="Q20" s="74"/>
      <c r="R20" s="25"/>
    </row>
    <row r="21" spans="1:18" s="50" customFormat="1" ht="19.5">
      <c r="A21" s="63" t="s">
        <v>451</v>
      </c>
      <c r="B21" s="29" t="str">
        <f>IF($A21="","",VLOOKUP($A21,'MÃ KH'!$A$2:$D$1048573,2,0))</f>
        <v>CHỊ HỒNG SÓC TRĂNG</v>
      </c>
      <c r="C21" s="64" t="s">
        <v>4886</v>
      </c>
      <c r="D21" s="25" t="s">
        <v>4692</v>
      </c>
      <c r="E21" s="29" t="str">
        <f>IF($D21="","",VLOOKUP($D21,'MÃ HH'!$A$2:$C$1873,2,0))</f>
        <v>NHO ĐỎ RỖ V 1J -8.6 KG</v>
      </c>
      <c r="F21" s="65"/>
      <c r="G21" s="66"/>
      <c r="H21" s="66"/>
      <c r="I21" s="69"/>
      <c r="J21" s="66"/>
      <c r="K21" s="66"/>
      <c r="L21" s="66"/>
      <c r="M21" s="66"/>
      <c r="N21" s="30">
        <v>3</v>
      </c>
      <c r="O21" s="70"/>
      <c r="P21" s="71"/>
      <c r="Q21" s="74"/>
      <c r="R21" s="25"/>
    </row>
    <row r="22" spans="1:18" s="50" customFormat="1" ht="19.5">
      <c r="A22" s="63" t="s">
        <v>451</v>
      </c>
      <c r="B22" s="29" t="str">
        <f>IF($A22="","",VLOOKUP($A22,'MÃ KH'!$A$2:$D$1048573,2,0))</f>
        <v>CHỊ HỒNG SÓC TRĂNG</v>
      </c>
      <c r="C22" s="64" t="s">
        <v>4886</v>
      </c>
      <c r="D22" s="25" t="s">
        <v>4654</v>
      </c>
      <c r="E22" s="29" t="str">
        <f>IF($D22="","",VLOOKUP($D22,'MÃ HH'!$A$2:$C$1873,2,0))</f>
        <v>CAM AI CẬP MAFA 40 -15KG</v>
      </c>
      <c r="F22" s="65"/>
      <c r="G22" s="66"/>
      <c r="H22" s="66"/>
      <c r="I22" s="69"/>
      <c r="J22" s="66"/>
      <c r="K22" s="66"/>
      <c r="L22" s="66"/>
      <c r="M22" s="66"/>
      <c r="N22" s="30">
        <v>1</v>
      </c>
      <c r="O22" s="70"/>
      <c r="P22" s="71"/>
      <c r="Q22" s="74"/>
      <c r="R22" s="25"/>
    </row>
    <row r="23" spans="1:18" s="50" customFormat="1" ht="19.5">
      <c r="A23" s="63" t="s">
        <v>451</v>
      </c>
      <c r="B23" s="29" t="str">
        <f>IF($A23="","",VLOOKUP($A23,'MÃ KH'!$A$2:$D$1048573,2,0))</f>
        <v>CHỊ HỒNG SÓC TRĂNG</v>
      </c>
      <c r="C23" s="64" t="s">
        <v>4886</v>
      </c>
      <c r="D23" s="25" t="s">
        <v>4688</v>
      </c>
      <c r="E23" s="29" t="str">
        <f>IF($D23="","",VLOOKUP($D23,'MÃ HH'!$A$2:$C$1873,2,0))</f>
        <v>NHO ĐEN NP FRUIT 2U XL - 4.5KG</v>
      </c>
      <c r="F23" s="65"/>
      <c r="G23" s="66"/>
      <c r="H23" s="66"/>
      <c r="I23" s="69"/>
      <c r="J23" s="66"/>
      <c r="K23" s="66"/>
      <c r="L23" s="66"/>
      <c r="M23" s="66"/>
      <c r="N23" s="30">
        <v>4</v>
      </c>
      <c r="O23" s="70"/>
      <c r="P23" s="71"/>
      <c r="Q23" s="74"/>
      <c r="R23" s="25"/>
    </row>
    <row r="24" spans="1:18" s="50" customFormat="1" ht="19.5">
      <c r="A24" s="63" t="s">
        <v>1431</v>
      </c>
      <c r="B24" s="29" t="str">
        <f>IF($A24="","",VLOOKUP($A24,'MÃ KH'!$A$2:$D$1048573,2,0))</f>
        <v>HỒNG CM</v>
      </c>
      <c r="C24" s="64" t="s">
        <v>4886</v>
      </c>
      <c r="D24" s="25" t="s">
        <v>4688</v>
      </c>
      <c r="E24" s="29" t="str">
        <f>IF($D24="","",VLOOKUP($D24,'MÃ HH'!$A$2:$C$1873,2,0))</f>
        <v>NHO ĐEN NP FRUIT 2U XL - 4.5KG</v>
      </c>
      <c r="F24" s="65"/>
      <c r="G24" s="66"/>
      <c r="H24" s="66"/>
      <c r="I24" s="69"/>
      <c r="J24" s="66"/>
      <c r="K24" s="66"/>
      <c r="L24" s="66"/>
      <c r="M24" s="66"/>
      <c r="N24" s="30">
        <v>2</v>
      </c>
      <c r="O24" s="70"/>
      <c r="P24" s="71"/>
      <c r="Q24" s="74"/>
      <c r="R24" s="25"/>
    </row>
    <row r="25" spans="1:18" s="50" customFormat="1" ht="19.5">
      <c r="A25" s="63" t="s">
        <v>1019</v>
      </c>
      <c r="B25" s="29" t="str">
        <f>IF($A25="","",VLOOKUP($A25,'MÃ KH'!$A$2:$D$1048573,2,0))</f>
        <v>DIỆP CẦN THƠ</v>
      </c>
      <c r="C25" s="64" t="s">
        <v>4886</v>
      </c>
      <c r="D25" s="25" t="s">
        <v>4688</v>
      </c>
      <c r="E25" s="29" t="str">
        <f>IF($D25="","",VLOOKUP($D25,'MÃ HH'!$A$2:$C$1873,2,0))</f>
        <v>NHO ĐEN NP FRUIT 2U XL - 4.5KG</v>
      </c>
      <c r="F25" s="65"/>
      <c r="G25" s="66"/>
      <c r="H25" s="66"/>
      <c r="I25" s="69"/>
      <c r="J25" s="66"/>
      <c r="K25" s="66"/>
      <c r="L25" s="66"/>
      <c r="M25" s="66"/>
      <c r="N25" s="30">
        <v>6</v>
      </c>
      <c r="O25" s="70"/>
      <c r="P25" s="71"/>
      <c r="Q25" s="74"/>
      <c r="R25" s="25"/>
    </row>
    <row r="26" spans="1:18" s="50" customFormat="1" ht="19.5">
      <c r="A26" s="63" t="s">
        <v>2997</v>
      </c>
      <c r="B26" s="29" t="str">
        <f>IF($A26="","",VLOOKUP($A26,'MÃ KH'!$A$2:$D$1048573,2,0))</f>
        <v>TRANG TÂY NINH</v>
      </c>
      <c r="C26" s="64" t="s">
        <v>4886</v>
      </c>
      <c r="D26" s="25" t="s">
        <v>4688</v>
      </c>
      <c r="E26" s="29" t="str">
        <f>IF($D26="","",VLOOKUP($D26,'MÃ HH'!$A$2:$C$1873,2,0))</f>
        <v>NHO ĐEN NP FRUIT 2U XL - 4.5KG</v>
      </c>
      <c r="F26" s="65"/>
      <c r="G26" s="66"/>
      <c r="H26" s="66"/>
      <c r="I26" s="69"/>
      <c r="J26" s="66"/>
      <c r="K26" s="66"/>
      <c r="L26" s="66"/>
      <c r="M26" s="66"/>
      <c r="N26" s="30">
        <v>1</v>
      </c>
      <c r="O26" s="70"/>
      <c r="P26" s="71"/>
      <c r="Q26" s="74"/>
      <c r="R26" s="25"/>
    </row>
    <row r="27" spans="1:18" s="50" customFormat="1" ht="19.5">
      <c r="A27" s="63" t="s">
        <v>2997</v>
      </c>
      <c r="B27" s="29" t="str">
        <f>IF($A27="","",VLOOKUP($A27,'MÃ KH'!$A$2:$D$1048573,2,0))</f>
        <v>TRANG TÂY NINH</v>
      </c>
      <c r="C27" s="64" t="s">
        <v>4886</v>
      </c>
      <c r="D27" s="25" t="s">
        <v>4692</v>
      </c>
      <c r="E27" s="29" t="str">
        <f>IF($D27="","",VLOOKUP($D27,'MÃ HH'!$A$2:$C$1873,2,0))</f>
        <v>NHO ĐỎ RỖ V 1J -8.6 KG</v>
      </c>
      <c r="F27" s="65"/>
      <c r="G27" s="66"/>
      <c r="H27" s="66"/>
      <c r="I27" s="69"/>
      <c r="J27" s="66"/>
      <c r="K27" s="66"/>
      <c r="L27" s="66"/>
      <c r="M27" s="66"/>
      <c r="N27" s="30">
        <v>1</v>
      </c>
      <c r="O27" s="70"/>
      <c r="P27" s="71"/>
      <c r="Q27" s="74"/>
      <c r="R27" s="25"/>
    </row>
    <row r="28" spans="1:18" s="50" customFormat="1" ht="21">
      <c r="A28" s="63" t="s">
        <v>2997</v>
      </c>
      <c r="B28" s="29" t="str">
        <f>IF($A28="","",VLOOKUP($A28,'MÃ KH'!$A$2:$D$1048573,2,0))</f>
        <v>TRANG TÂY NINH</v>
      </c>
      <c r="C28" s="64" t="s">
        <v>4886</v>
      </c>
      <c r="D28" s="28" t="s">
        <v>3518</v>
      </c>
      <c r="E28" s="29" t="str">
        <f>IF($D28="","",VLOOKUP($D28,'MÃ HH'!$A$2:$C$1873,2,0))</f>
        <v xml:space="preserve">TÁO GALA KHỈ 125-20KG </v>
      </c>
      <c r="F28" s="65"/>
      <c r="G28" s="66"/>
      <c r="H28" s="66"/>
      <c r="I28" s="69"/>
      <c r="J28" s="66"/>
      <c r="K28" s="66"/>
      <c r="L28" s="66"/>
      <c r="M28" s="66"/>
      <c r="N28" s="30">
        <v>1</v>
      </c>
      <c r="O28" s="70"/>
      <c r="P28" s="71"/>
      <c r="Q28" s="74"/>
      <c r="R28" s="25"/>
    </row>
    <row r="29" spans="1:18" s="50" customFormat="1" ht="19.5">
      <c r="A29" s="63" t="s">
        <v>1380</v>
      </c>
      <c r="B29" s="29" t="str">
        <f>IF($A29="","",VLOOKUP($A29,'MÃ KH'!$A$2:$D$1048573,2,0))</f>
        <v>HÒA THẠNH TRỊ</v>
      </c>
      <c r="C29" s="64" t="s">
        <v>4886</v>
      </c>
      <c r="D29" s="25" t="s">
        <v>4209</v>
      </c>
      <c r="E29" s="29" t="str">
        <f>IF($D29="","",VLOOKUP($D29,'MÃ HH'!$A$2:$C$1873,2,0))</f>
        <v>TÁO PINK GIRL 80 - 17KG</v>
      </c>
      <c r="F29" s="65"/>
      <c r="G29" s="66"/>
      <c r="H29" s="66"/>
      <c r="I29" s="69"/>
      <c r="J29" s="66"/>
      <c r="K29" s="66"/>
      <c r="L29" s="66"/>
      <c r="M29" s="66"/>
      <c r="N29" s="30">
        <v>2</v>
      </c>
      <c r="O29" s="70"/>
      <c r="P29" s="71"/>
      <c r="Q29" s="74"/>
      <c r="R29" s="25"/>
    </row>
    <row r="30" spans="1:18" s="50" customFormat="1" ht="19.5">
      <c r="A30" s="63" t="s">
        <v>546</v>
      </c>
      <c r="B30" s="29" t="str">
        <f>IF($A30="","",VLOOKUP($A30,'MÃ KH'!$A$2:$D$1048573,2,0))</f>
        <v>CHỊ NHÂN HÀM TÂN</v>
      </c>
      <c r="C30" s="64" t="s">
        <v>4886</v>
      </c>
      <c r="D30" s="25" t="s">
        <v>4688</v>
      </c>
      <c r="E30" s="29" t="str">
        <f>IF($D30="","",VLOOKUP($D30,'MÃ HH'!$A$2:$C$1873,2,0))</f>
        <v>NHO ĐEN NP FRUIT 2U XL - 4.5KG</v>
      </c>
      <c r="F30" s="65"/>
      <c r="G30" s="66"/>
      <c r="H30" s="66"/>
      <c r="I30" s="69"/>
      <c r="J30" s="66"/>
      <c r="K30" s="66"/>
      <c r="L30" s="66"/>
      <c r="M30" s="66"/>
      <c r="N30" s="30">
        <v>2</v>
      </c>
      <c r="O30" s="70"/>
      <c r="P30" s="71"/>
      <c r="Q30" s="74"/>
      <c r="R30" s="25"/>
    </row>
    <row r="31" spans="1:18" s="50" customFormat="1" ht="21">
      <c r="A31" s="63" t="s">
        <v>357</v>
      </c>
      <c r="B31" s="29" t="str">
        <f>IF($A31="","",VLOOKUP($A31,'MÃ KH'!$A$2:$D$1048573,2,0))</f>
        <v>CHÂU SA ĐÉC</v>
      </c>
      <c r="C31" s="64" t="s">
        <v>4886</v>
      </c>
      <c r="D31" s="28" t="s">
        <v>3494</v>
      </c>
      <c r="E31" s="29" t="str">
        <f>IF($D31="","",VLOOKUP($D31,'MÃ HH'!$A$2:$C$1873,2,0))</f>
        <v>TÁO FUIJ WOW NƠ 28 - 10KG</v>
      </c>
      <c r="F31" s="65"/>
      <c r="G31" s="66"/>
      <c r="H31" s="66"/>
      <c r="I31" s="69"/>
      <c r="J31" s="66"/>
      <c r="K31" s="66"/>
      <c r="L31" s="66"/>
      <c r="M31" s="66"/>
      <c r="N31" s="30">
        <v>3</v>
      </c>
      <c r="O31" s="70"/>
      <c r="P31" s="71"/>
      <c r="Q31" s="74"/>
      <c r="R31" s="25"/>
    </row>
    <row r="32" spans="1:18" s="50" customFormat="1" ht="19.5">
      <c r="A32" s="63" t="s">
        <v>1019</v>
      </c>
      <c r="B32" s="29" t="str">
        <f>IF($A32="","",VLOOKUP($A32,'MÃ KH'!$A$2:$D$1048573,2,0))</f>
        <v>DIỆP CẦN THƠ</v>
      </c>
      <c r="C32" s="64" t="s">
        <v>4886</v>
      </c>
      <c r="D32" s="25" t="s">
        <v>4692</v>
      </c>
      <c r="E32" s="29" t="str">
        <f>IF($D32="","",VLOOKUP($D32,'MÃ HH'!$A$2:$C$1873,2,0))</f>
        <v>NHO ĐỎ RỖ V 1J -8.6 KG</v>
      </c>
      <c r="F32" s="65"/>
      <c r="G32" s="66"/>
      <c r="H32" s="66"/>
      <c r="I32" s="69"/>
      <c r="J32" s="66"/>
      <c r="K32" s="66"/>
      <c r="L32" s="66"/>
      <c r="M32" s="66"/>
      <c r="N32" s="30">
        <v>42</v>
      </c>
      <c r="O32" s="70"/>
      <c r="P32" s="71"/>
      <c r="Q32" s="74"/>
      <c r="R32" s="25"/>
    </row>
    <row r="33" spans="1:18" s="50" customFormat="1" ht="19.5">
      <c r="A33" s="63" t="s">
        <v>988</v>
      </c>
      <c r="B33" s="29" t="str">
        <f>IF($A33="","",VLOOKUP($A33,'MÃ KH'!$A$2:$D$1048573,2,0))</f>
        <v>DÌ BÉ BIÊN HÒA</v>
      </c>
      <c r="C33" s="64" t="s">
        <v>4886</v>
      </c>
      <c r="D33" s="25" t="s">
        <v>4656</v>
      </c>
      <c r="E33" s="29" t="str">
        <f>IF($D33="","",VLOOKUP($D33,'MÃ HH'!$A$2:$C$1873,2,0))</f>
        <v>CAM AI CẬP MAFA 48 -15KG</v>
      </c>
      <c r="F33" s="65"/>
      <c r="G33" s="66"/>
      <c r="H33" s="66"/>
      <c r="I33" s="69"/>
      <c r="J33" s="66"/>
      <c r="K33" s="66"/>
      <c r="L33" s="66"/>
      <c r="M33" s="66"/>
      <c r="N33" s="30">
        <v>1</v>
      </c>
      <c r="O33" s="70"/>
      <c r="P33" s="71"/>
      <c r="Q33" s="74"/>
      <c r="R33" s="25"/>
    </row>
    <row r="34" spans="1:18" s="50" customFormat="1" ht="19.5">
      <c r="A34" s="63"/>
      <c r="B34" s="29" t="str">
        <f>IF($A34="","",VLOOKUP($A34,'MÃ KH'!$A$2:$D$1048573,2,0))</f>
        <v/>
      </c>
      <c r="C34" s="64" t="s">
        <v>4886</v>
      </c>
      <c r="D34" s="25"/>
      <c r="E34" s="29" t="str">
        <f>IF($D34="","",VLOOKUP($D34,'MÃ HH'!$A$2:$C$1873,2,0))</f>
        <v/>
      </c>
      <c r="F34" s="65"/>
      <c r="G34" s="66"/>
      <c r="H34" s="66"/>
      <c r="I34" s="69"/>
      <c r="J34" s="66"/>
      <c r="K34" s="66"/>
      <c r="L34" s="66"/>
      <c r="M34" s="66"/>
      <c r="N34" s="30"/>
      <c r="O34" s="70"/>
      <c r="P34" s="71"/>
      <c r="Q34" s="74"/>
      <c r="R34" s="25"/>
    </row>
    <row r="35" spans="1:18" s="50" customFormat="1" ht="19.5">
      <c r="A35" s="63"/>
      <c r="B35" s="29" t="str">
        <f>IF($A35="","",VLOOKUP($A35,'MÃ KH'!$A$2:$D$1048573,2,0))</f>
        <v/>
      </c>
      <c r="C35" s="64" t="s">
        <v>4886</v>
      </c>
      <c r="D35" s="25"/>
      <c r="E35" s="29" t="str">
        <f>IF($D35="","",VLOOKUP($D35,'MÃ HH'!$A$2:$C$1873,2,0))</f>
        <v/>
      </c>
      <c r="F35" s="65"/>
      <c r="G35" s="66"/>
      <c r="H35" s="66"/>
      <c r="I35" s="69"/>
      <c r="J35" s="66"/>
      <c r="K35" s="66"/>
      <c r="L35" s="66"/>
      <c r="M35" s="66"/>
      <c r="N35" s="30"/>
      <c r="O35" s="70"/>
      <c r="P35" s="71"/>
      <c r="Q35" s="74"/>
      <c r="R35" s="25"/>
    </row>
    <row r="36" spans="1:18" s="50" customFormat="1" ht="19.5">
      <c r="A36" s="63"/>
      <c r="B36" s="29" t="str">
        <f>IF($A36="","",VLOOKUP($A36,'MÃ KH'!$A$2:$D$1048573,2,0))</f>
        <v/>
      </c>
      <c r="C36" s="64" t="s">
        <v>4886</v>
      </c>
      <c r="D36" s="25"/>
      <c r="E36" s="29" t="str">
        <f>IF($D36="","",VLOOKUP($D36,'MÃ HH'!$A$2:$C$1873,2,0))</f>
        <v/>
      </c>
      <c r="F36" s="65"/>
      <c r="G36" s="66"/>
      <c r="H36" s="66"/>
      <c r="I36" s="69"/>
      <c r="J36" s="66"/>
      <c r="K36" s="66"/>
      <c r="L36" s="66"/>
      <c r="M36" s="66"/>
      <c r="N36" s="30"/>
      <c r="O36" s="70"/>
      <c r="P36" s="71"/>
      <c r="Q36" s="74"/>
      <c r="R36" s="25"/>
    </row>
    <row r="37" spans="1:18" s="50" customFormat="1" ht="19.5">
      <c r="A37" s="63"/>
      <c r="B37" s="29" t="str">
        <f>IF($A37="","",VLOOKUP($A37,'MÃ KH'!$A$2:$D$1048573,2,0))</f>
        <v/>
      </c>
      <c r="C37" s="64" t="s">
        <v>4886</v>
      </c>
      <c r="D37" s="25"/>
      <c r="E37" s="29" t="str">
        <f>IF($D37="","",VLOOKUP($D37,'MÃ HH'!$A$2:$C$1873,2,0))</f>
        <v/>
      </c>
      <c r="F37" s="65"/>
      <c r="G37" s="66"/>
      <c r="H37" s="66"/>
      <c r="I37" s="69"/>
      <c r="J37" s="66"/>
      <c r="K37" s="66"/>
      <c r="L37" s="66"/>
      <c r="M37" s="66"/>
      <c r="N37" s="30"/>
      <c r="O37" s="70"/>
      <c r="P37" s="71"/>
      <c r="Q37" s="74"/>
      <c r="R37" s="25"/>
    </row>
    <row r="38" spans="1:18" s="50" customFormat="1" ht="19.5">
      <c r="A38" s="63"/>
      <c r="B38" s="29" t="str">
        <f>IF($A38="","",VLOOKUP($A38,'MÃ KH'!$A$2:$D$1048573,2,0))</f>
        <v/>
      </c>
      <c r="C38" s="64" t="s">
        <v>4886</v>
      </c>
      <c r="D38" s="25"/>
      <c r="E38" s="29" t="str">
        <f>IF($D38="","",VLOOKUP($D38,'MÃ HH'!$A$2:$C$1873,2,0))</f>
        <v/>
      </c>
      <c r="F38" s="65"/>
      <c r="G38" s="66"/>
      <c r="H38" s="66"/>
      <c r="I38" s="69"/>
      <c r="J38" s="66"/>
      <c r="K38" s="66"/>
      <c r="L38" s="66"/>
      <c r="M38" s="66"/>
      <c r="N38" s="30"/>
      <c r="O38" s="70"/>
      <c r="P38" s="71"/>
      <c r="Q38" s="74"/>
      <c r="R38" s="25"/>
    </row>
    <row r="39" spans="1:18" s="50" customFormat="1" ht="19.5">
      <c r="A39" s="63"/>
      <c r="B39" s="29" t="str">
        <f>IF($A39="","",VLOOKUP($A39,'MÃ KH'!$A$2:$D$1048573,2,0))</f>
        <v/>
      </c>
      <c r="C39" s="64" t="s">
        <v>4886</v>
      </c>
      <c r="D39" s="25"/>
      <c r="E39" s="29" t="str">
        <f>IF($D39="","",VLOOKUP($D39,'MÃ HH'!$A$2:$C$1873,2,0))</f>
        <v/>
      </c>
      <c r="F39" s="65"/>
      <c r="G39" s="66"/>
      <c r="H39" s="66"/>
      <c r="I39" s="69"/>
      <c r="J39" s="66"/>
      <c r="K39" s="66"/>
      <c r="L39" s="66"/>
      <c r="M39" s="66"/>
      <c r="N39" s="30"/>
      <c r="O39" s="70"/>
      <c r="P39" s="71"/>
      <c r="Q39" s="74"/>
      <c r="R39" s="25"/>
    </row>
    <row r="40" spans="1:18" s="50" customFormat="1" ht="19.5">
      <c r="A40" s="63" t="s">
        <v>1751</v>
      </c>
      <c r="B40" s="29" t="str">
        <f>IF($A40="","",VLOOKUP($A40,'MÃ KH'!$A$2:$D$1048573,2,0))</f>
        <v>KHO VINH KHÁNH</v>
      </c>
      <c r="C40" s="64" t="s">
        <v>4886</v>
      </c>
      <c r="D40" s="25" t="s">
        <v>4704</v>
      </c>
      <c r="E40" s="29" t="str">
        <f>IF($D40="","",VLOOKUP($D40,'MÃ HH'!$A$2:$C$1873,2,0))</f>
        <v>CHERRY CHILE 2JD - 2KG</v>
      </c>
      <c r="F40" s="65"/>
      <c r="G40" s="66"/>
      <c r="H40" s="66">
        <f>105*3</f>
        <v>315</v>
      </c>
      <c r="I40" s="69"/>
      <c r="J40" s="66"/>
      <c r="K40" s="66"/>
      <c r="L40" s="66"/>
      <c r="M40" s="66"/>
      <c r="N40" s="30"/>
      <c r="O40" s="70"/>
      <c r="P40" s="71"/>
      <c r="Q40" s="74"/>
      <c r="R40" s="25"/>
    </row>
    <row r="41" spans="1:18" s="50" customFormat="1" ht="19.5">
      <c r="A41" s="63" t="s">
        <v>1751</v>
      </c>
      <c r="B41" s="29" t="str">
        <f>IF($A41="","",VLOOKUP($A41,'MÃ KH'!$A$2:$D$1048573,2,0))</f>
        <v>KHO VINH KHÁNH</v>
      </c>
      <c r="C41" s="64" t="s">
        <v>4886</v>
      </c>
      <c r="D41" s="25" t="s">
        <v>3942</v>
      </c>
      <c r="E41" s="29" t="str">
        <f>IF($D41="","",VLOOKUP($D41,'MÃ HH'!$A$2:$C$1873,2,0))</f>
        <v xml:space="preserve">CAM KIẾNG THÙNG XANH 48 - 14KG </v>
      </c>
      <c r="F41" s="65"/>
      <c r="G41" s="66"/>
      <c r="H41" s="66">
        <v>38</v>
      </c>
      <c r="I41" s="69"/>
      <c r="J41" s="66"/>
      <c r="K41" s="66"/>
      <c r="L41" s="66"/>
      <c r="M41" s="66"/>
      <c r="N41" s="30"/>
      <c r="O41" s="70"/>
      <c r="P41" s="71"/>
      <c r="Q41" s="74"/>
      <c r="R41" s="25"/>
    </row>
    <row r="42" spans="1:18" s="50" customFormat="1" ht="19.5">
      <c r="A42" s="63" t="s">
        <v>1751</v>
      </c>
      <c r="B42" s="29" t="str">
        <f>IF($A42="","",VLOOKUP($A42,'MÃ KH'!$A$2:$D$1048573,2,0))</f>
        <v>KHO VINH KHÁNH</v>
      </c>
      <c r="C42" s="64" t="s">
        <v>4886</v>
      </c>
      <c r="D42" s="25" t="s">
        <v>3944</v>
      </c>
      <c r="E42" s="29" t="str">
        <f>IF($D42="","",VLOOKUP($D42,'MÃ HH'!$A$2:$C$1873,2,0))</f>
        <v xml:space="preserve">CAM KIẾNG THÙNG XANH 56 - 14KG </v>
      </c>
      <c r="F42" s="65"/>
      <c r="G42" s="66"/>
      <c r="H42" s="66">
        <v>48</v>
      </c>
      <c r="I42" s="69"/>
      <c r="J42" s="66"/>
      <c r="K42" s="66"/>
      <c r="L42" s="66"/>
      <c r="M42" s="66"/>
      <c r="N42" s="30"/>
      <c r="O42" s="70"/>
      <c r="P42" s="71"/>
      <c r="Q42" s="74"/>
      <c r="R42" s="25"/>
    </row>
    <row r="43" spans="1:18" s="50" customFormat="1" ht="19.5">
      <c r="A43" s="63" t="s">
        <v>1751</v>
      </c>
      <c r="B43" s="29" t="str">
        <f>IF($A43="","",VLOOKUP($A43,'MÃ KH'!$A$2:$D$1048573,2,0))</f>
        <v>KHO VINH KHÁNH</v>
      </c>
      <c r="C43" s="64" t="s">
        <v>4886</v>
      </c>
      <c r="D43" s="25" t="s">
        <v>4592</v>
      </c>
      <c r="E43" s="29" t="str">
        <f>IF($D43="","",VLOOKUP($D43,'MÃ HH'!$A$2:$C$1873,2,0))</f>
        <v>CHERY CHILE 2JD -5KG</v>
      </c>
      <c r="F43" s="65"/>
      <c r="G43" s="66"/>
      <c r="H43" s="66">
        <v>61</v>
      </c>
      <c r="I43" s="69"/>
      <c r="J43" s="66"/>
      <c r="K43" s="66"/>
      <c r="L43" s="66"/>
      <c r="M43" s="66"/>
      <c r="N43" s="30"/>
      <c r="O43" s="70"/>
      <c r="P43" s="71"/>
      <c r="Q43" s="74"/>
      <c r="R43" s="25"/>
    </row>
    <row r="44" spans="1:18" s="50" customFormat="1" ht="19.5">
      <c r="A44" s="63" t="s">
        <v>1751</v>
      </c>
      <c r="B44" s="29" t="str">
        <f>IF($A44="","",VLOOKUP($A44,'MÃ KH'!$A$2:$D$1048573,2,0))</f>
        <v>KHO VINH KHÁNH</v>
      </c>
      <c r="C44" s="64" t="s">
        <v>4886</v>
      </c>
      <c r="D44" s="25" t="s">
        <v>3298</v>
      </c>
      <c r="E44" s="29" t="str">
        <f>IF($D44="","",VLOOKUP($D44,'MÃ HH'!$A$2:$C$1873,2,0))</f>
        <v>CAM AI CẬP SUNFRESH 42- 15KG</v>
      </c>
      <c r="F44" s="65"/>
      <c r="G44" s="66"/>
      <c r="H44" s="66">
        <v>25</v>
      </c>
      <c r="I44" s="69"/>
      <c r="J44" s="66"/>
      <c r="K44" s="66"/>
      <c r="L44" s="66"/>
      <c r="M44" s="66"/>
      <c r="N44" s="30"/>
      <c r="O44" s="70"/>
      <c r="P44" s="71"/>
      <c r="Q44" s="74"/>
      <c r="R44" s="25"/>
    </row>
    <row r="45" spans="1:18" s="50" customFormat="1" ht="19.5">
      <c r="A45" s="63" t="s">
        <v>1751</v>
      </c>
      <c r="B45" s="29" t="str">
        <f>IF($A45="","",VLOOKUP($A45,'MÃ KH'!$A$2:$D$1048573,2,0))</f>
        <v>KHO VINH KHÁNH</v>
      </c>
      <c r="C45" s="64" t="s">
        <v>4886</v>
      </c>
      <c r="D45" s="25" t="s">
        <v>3301</v>
      </c>
      <c r="E45" s="29" t="str">
        <f>IF($D45="","",VLOOKUP($D45,'MÃ HH'!$A$2:$C$1873,2,0))</f>
        <v>CAM AI CẬP SUNFRESH 48- 15KG</v>
      </c>
      <c r="F45" s="65"/>
      <c r="G45" s="66"/>
      <c r="H45" s="66">
        <v>80</v>
      </c>
      <c r="I45" s="69"/>
      <c r="J45" s="66"/>
      <c r="K45" s="66"/>
      <c r="L45" s="66"/>
      <c r="M45" s="66"/>
      <c r="N45" s="30"/>
      <c r="O45" s="70"/>
      <c r="P45" s="71"/>
      <c r="Q45" s="74"/>
      <c r="R45" s="25"/>
    </row>
    <row r="46" spans="1:18" s="50" customFormat="1" ht="19.5">
      <c r="A46" s="63" t="s">
        <v>1751</v>
      </c>
      <c r="B46" s="29" t="str">
        <f>IF($A46="","",VLOOKUP($A46,'MÃ KH'!$A$2:$D$1048573,2,0))</f>
        <v>KHO VINH KHÁNH</v>
      </c>
      <c r="C46" s="64" t="s">
        <v>4886</v>
      </c>
      <c r="D46" s="25" t="s">
        <v>3336</v>
      </c>
      <c r="E46" s="29" t="str">
        <f>IF($D46="","",VLOOKUP($D46,'MÃ HH'!$A$2:$C$1873,2,0))</f>
        <v>LÊ HÀN QUỐC 26- 15KG</v>
      </c>
      <c r="F46" s="65"/>
      <c r="G46" s="66"/>
      <c r="H46" s="66">
        <v>20</v>
      </c>
      <c r="I46" s="69"/>
      <c r="J46" s="66"/>
      <c r="K46" s="66"/>
      <c r="L46" s="66"/>
      <c r="M46" s="66"/>
      <c r="N46" s="30"/>
      <c r="O46" s="70"/>
      <c r="P46" s="71"/>
      <c r="Q46" s="74"/>
      <c r="R46" s="25"/>
    </row>
    <row r="47" spans="1:18" s="50" customFormat="1" ht="19.5">
      <c r="A47" s="63" t="s">
        <v>1751</v>
      </c>
      <c r="B47" s="29" t="str">
        <f>IF($A47="","",VLOOKUP($A47,'MÃ KH'!$A$2:$D$1048573,2,0))</f>
        <v>KHO VINH KHÁNH</v>
      </c>
      <c r="C47" s="64" t="s">
        <v>4886</v>
      </c>
      <c r="D47" s="25" t="s">
        <v>3354</v>
      </c>
      <c r="E47" s="29" t="str">
        <f>IF($D47="","",VLOOKUP($D47,'MÃ HH'!$A$2:$C$1873,2,0))</f>
        <v>LÊ SỮA 28  - 15KG</v>
      </c>
      <c r="F47" s="65"/>
      <c r="G47" s="66"/>
      <c r="H47" s="66">
        <v>5</v>
      </c>
      <c r="I47" s="69"/>
      <c r="J47" s="66"/>
      <c r="K47" s="66"/>
      <c r="L47" s="66"/>
      <c r="M47" s="66"/>
      <c r="N47" s="30"/>
      <c r="O47" s="70"/>
      <c r="P47" s="71"/>
      <c r="Q47" s="74"/>
      <c r="R47" s="25"/>
    </row>
    <row r="48" spans="1:18" s="50" customFormat="1" ht="19.5">
      <c r="A48" s="63" t="s">
        <v>1751</v>
      </c>
      <c r="B48" s="29" t="str">
        <f>IF($A48="","",VLOOKUP($A48,'MÃ KH'!$A$2:$D$1048573,2,0))</f>
        <v>KHO VINH KHÁNH</v>
      </c>
      <c r="C48" s="64" t="s">
        <v>4886</v>
      </c>
      <c r="D48" s="25" t="s">
        <v>4688</v>
      </c>
      <c r="E48" s="29" t="str">
        <f>IF($D48="","",VLOOKUP($D48,'MÃ HH'!$A$2:$C$1873,2,0))</f>
        <v>NHO ĐEN NP FRUIT 2U XL - 4.5KG</v>
      </c>
      <c r="F48" s="65"/>
      <c r="G48" s="66"/>
      <c r="H48" s="66">
        <v>17</v>
      </c>
      <c r="I48" s="69"/>
      <c r="J48" s="66"/>
      <c r="K48" s="66"/>
      <c r="L48" s="66"/>
      <c r="M48" s="66"/>
      <c r="N48" s="30"/>
      <c r="O48" s="70"/>
      <c r="P48" s="71"/>
      <c r="Q48" s="74"/>
      <c r="R48" s="25"/>
    </row>
    <row r="49" spans="1:18" s="50" customFormat="1" ht="19.5">
      <c r="A49" s="63" t="s">
        <v>1751</v>
      </c>
      <c r="B49" s="29" t="str">
        <f>IF($A49="","",VLOOKUP($A49,'MÃ KH'!$A$2:$D$1048573,2,0))</f>
        <v>KHO VINH KHÁNH</v>
      </c>
      <c r="C49" s="64" t="s">
        <v>4886</v>
      </c>
      <c r="D49" s="25" t="s">
        <v>4724</v>
      </c>
      <c r="E49" s="29" t="str">
        <f>IF($D49="","",VLOOKUP($D49,'MÃ HH'!$A$2:$C$1873,2,0))</f>
        <v>NHO ĐEN NP FRUIT 4U XL - 4.5 KG</v>
      </c>
      <c r="F49" s="65"/>
      <c r="G49" s="66"/>
      <c r="H49" s="66">
        <v>62</v>
      </c>
      <c r="I49" s="69"/>
      <c r="J49" s="66"/>
      <c r="K49" s="66"/>
      <c r="L49" s="66"/>
      <c r="M49" s="66"/>
      <c r="N49" s="30"/>
      <c r="O49" s="70"/>
      <c r="P49" s="71"/>
      <c r="Q49" s="74"/>
      <c r="R49" s="25"/>
    </row>
    <row r="50" spans="1:18" s="50" customFormat="1" ht="19.5">
      <c r="A50" s="63" t="s">
        <v>1751</v>
      </c>
      <c r="B50" s="29" t="str">
        <f>IF($A50="","",VLOOKUP($A50,'MÃ KH'!$A$2:$D$1048573,2,0))</f>
        <v>KHO VINH KHÁNH</v>
      </c>
      <c r="C50" s="64" t="s">
        <v>4886</v>
      </c>
      <c r="D50" s="25" t="s">
        <v>4726</v>
      </c>
      <c r="E50" s="29" t="str">
        <f>IF($D50="","",VLOOKUP($D50,'MÃ HH'!$A$2:$C$1873,2,0))</f>
        <v>NHO ĐEN NP TWEESPRUIT XL - 4.5KG</v>
      </c>
      <c r="F50" s="65"/>
      <c r="G50" s="66"/>
      <c r="H50" s="66">
        <v>1630</v>
      </c>
      <c r="I50" s="69"/>
      <c r="J50" s="66"/>
      <c r="K50" s="66"/>
      <c r="L50" s="66"/>
      <c r="M50" s="66"/>
      <c r="N50" s="30"/>
      <c r="O50" s="70"/>
      <c r="P50" s="71"/>
      <c r="Q50" s="74"/>
      <c r="R50" s="25"/>
    </row>
    <row r="51" spans="1:18" s="50" customFormat="1" ht="19.5">
      <c r="A51" s="63" t="s">
        <v>1751</v>
      </c>
      <c r="B51" s="29" t="str">
        <f>IF($A51="","",VLOOKUP($A51,'MÃ KH'!$A$2:$D$1048573,2,0))</f>
        <v>KHO VINH KHÁNH</v>
      </c>
      <c r="C51" s="64" t="s">
        <v>4886</v>
      </c>
      <c r="D51" s="25" t="s">
        <v>4692</v>
      </c>
      <c r="E51" s="29" t="str">
        <f>IF($D51="","",VLOOKUP($D51,'MÃ HH'!$A$2:$C$1873,2,0))</f>
        <v>NHO ĐỎ RỖ V 1J -8.6 KG</v>
      </c>
      <c r="F51" s="65"/>
      <c r="G51" s="66"/>
      <c r="H51" s="66">
        <v>14</v>
      </c>
      <c r="I51" s="69"/>
      <c r="J51" s="66"/>
      <c r="K51" s="66"/>
      <c r="L51" s="66"/>
      <c r="M51" s="66"/>
      <c r="N51" s="30"/>
      <c r="O51" s="70"/>
      <c r="P51" s="71"/>
      <c r="Q51" s="74"/>
      <c r="R51" s="25"/>
    </row>
    <row r="52" spans="1:18" s="50" customFormat="1" ht="19.5">
      <c r="A52" s="63" t="s">
        <v>1751</v>
      </c>
      <c r="B52" s="29" t="str">
        <f>IF($A52="","",VLOOKUP($A52,'MÃ KH'!$A$2:$D$1048573,2,0))</f>
        <v>KHO VINH KHÁNH</v>
      </c>
      <c r="C52" s="64" t="s">
        <v>4886</v>
      </c>
      <c r="D52" s="25" t="s">
        <v>4728</v>
      </c>
      <c r="E52" s="29" t="str">
        <f>IF($D52="","",VLOOKUP($D52,'MÃ HH'!$A$2:$C$1873,2,0))</f>
        <v>NHO XANH NP CRISP MODDERDRIFT XXL - 4.5KG</v>
      </c>
      <c r="F52" s="65"/>
      <c r="G52" s="66"/>
      <c r="H52" s="66">
        <v>171</v>
      </c>
      <c r="I52" s="69"/>
      <c r="J52" s="66"/>
      <c r="K52" s="66"/>
      <c r="L52" s="66"/>
      <c r="M52" s="66"/>
      <c r="N52" s="30"/>
      <c r="O52" s="70"/>
      <c r="P52" s="71"/>
      <c r="Q52" s="74"/>
      <c r="R52" s="25"/>
    </row>
    <row r="53" spans="1:18" s="50" customFormat="1" ht="19.5">
      <c r="A53" s="63" t="s">
        <v>1751</v>
      </c>
      <c r="B53" s="29" t="str">
        <f>IF($A53="","",VLOOKUP($A53,'MÃ KH'!$A$2:$D$1048573,2,0))</f>
        <v>KHO VINH KHÁNH</v>
      </c>
      <c r="C53" s="64" t="s">
        <v>4886</v>
      </c>
      <c r="D53" s="25" t="s">
        <v>4620</v>
      </c>
      <c r="E53" s="29" t="str">
        <f>IF($D53="","",VLOOKUP($D53,'MÃ HH'!$A$2:$C$1873,2,0))</f>
        <v>NHO XANH NP SWEET GLOBE CORE XL - 4.5KG</v>
      </c>
      <c r="F53" s="65"/>
      <c r="G53" s="66"/>
      <c r="H53" s="66">
        <v>360</v>
      </c>
      <c r="I53" s="69"/>
      <c r="J53" s="66"/>
      <c r="K53" s="66"/>
      <c r="L53" s="66"/>
      <c r="M53" s="66"/>
      <c r="N53" s="30"/>
      <c r="O53" s="70"/>
      <c r="P53" s="71"/>
      <c r="Q53" s="74"/>
      <c r="R53" s="25"/>
    </row>
    <row r="54" spans="1:18" s="50" customFormat="1" ht="19.5">
      <c r="A54" s="63" t="s">
        <v>1751</v>
      </c>
      <c r="B54" s="29" t="str">
        <f>IF($A54="","",VLOOKUP($A54,'MÃ KH'!$A$2:$D$1048573,2,0))</f>
        <v>KHO VINH KHÁNH</v>
      </c>
      <c r="C54" s="64" t="s">
        <v>4886</v>
      </c>
      <c r="D54" s="25" t="s">
        <v>4622</v>
      </c>
      <c r="E54" s="29" t="str">
        <f>IF($D54="","",VLOOKUP($D54,'MÃ HH'!$A$2:$C$1873,2,0))</f>
        <v>NHO XANH NP SWEET GLOBE CORE XXL - 4.5KG</v>
      </c>
      <c r="F54" s="65"/>
      <c r="G54" s="66"/>
      <c r="H54" s="66">
        <v>14</v>
      </c>
      <c r="I54" s="69"/>
      <c r="J54" s="66"/>
      <c r="K54" s="66"/>
      <c r="L54" s="66"/>
      <c r="M54" s="66"/>
      <c r="N54" s="30"/>
      <c r="O54" s="70"/>
      <c r="P54" s="71"/>
      <c r="Q54" s="74"/>
      <c r="R54" s="25"/>
    </row>
    <row r="55" spans="1:18" s="50" customFormat="1" ht="19.5">
      <c r="A55" s="63" t="s">
        <v>1751</v>
      </c>
      <c r="B55" s="29" t="str">
        <f>IF($A55="","",VLOOKUP($A55,'MÃ KH'!$A$2:$D$1048573,2,0))</f>
        <v>KHO VINH KHÁNH</v>
      </c>
      <c r="C55" s="64" t="s">
        <v>4886</v>
      </c>
      <c r="D55" s="25" t="s">
        <v>4255</v>
      </c>
      <c r="E55" s="29" t="str">
        <f>IF($D55="","",VLOOKUP($D55,'MÃ HH'!$A$2:$C$1873,2,0))</f>
        <v>TÁO ENVY MỸ 28 HG -9KG</v>
      </c>
      <c r="F55" s="65"/>
      <c r="G55" s="66"/>
      <c r="H55" s="66">
        <v>10</v>
      </c>
      <c r="I55" s="69"/>
      <c r="J55" s="66"/>
      <c r="K55" s="66"/>
      <c r="L55" s="66"/>
      <c r="M55" s="66"/>
      <c r="N55" s="30"/>
      <c r="O55" s="70"/>
      <c r="P55" s="71"/>
      <c r="Q55" s="74"/>
      <c r="R55" s="25"/>
    </row>
    <row r="56" spans="1:18" s="50" customFormat="1" ht="19.5">
      <c r="A56" s="63" t="s">
        <v>1751</v>
      </c>
      <c r="B56" s="29" t="str">
        <f>IF($A56="","",VLOOKUP($A56,'MÃ KH'!$A$2:$D$1048573,2,0))</f>
        <v>KHO VINH KHÁNH</v>
      </c>
      <c r="C56" s="64" t="s">
        <v>4886</v>
      </c>
      <c r="D56" s="25" t="s">
        <v>3498</v>
      </c>
      <c r="E56" s="29" t="str">
        <f>IF($D56="","",VLOOKUP($D56,'MÃ HH'!$A$2:$C$1873,2,0))</f>
        <v>TÁO FUIJ WOW NƠ 36 - 10KG</v>
      </c>
      <c r="F56" s="65"/>
      <c r="G56" s="66"/>
      <c r="H56" s="66">
        <v>42</v>
      </c>
      <c r="I56" s="69"/>
      <c r="J56" s="66"/>
      <c r="K56" s="66"/>
      <c r="L56" s="66"/>
      <c r="M56" s="66"/>
      <c r="N56" s="30"/>
      <c r="O56" s="70"/>
      <c r="P56" s="71"/>
      <c r="Q56" s="74"/>
      <c r="R56" s="25"/>
    </row>
    <row r="57" spans="1:18" s="50" customFormat="1" ht="19.5">
      <c r="A57" s="63" t="s">
        <v>1751</v>
      </c>
      <c r="B57" s="29" t="str">
        <f>IF($A57="","",VLOOKUP($A57,'MÃ KH'!$A$2:$D$1048573,2,0))</f>
        <v>KHO VINH KHÁNH</v>
      </c>
      <c r="C57" s="64" t="s">
        <v>4886</v>
      </c>
      <c r="D57" s="25" t="s">
        <v>4341</v>
      </c>
      <c r="E57" s="29" t="str">
        <f>IF($D57="","",VLOOKUP($D57,'MÃ HH'!$A$2:$C$1873,2,0))</f>
        <v>TÁO GALA MỸ STAR RANCH 113-20KG</v>
      </c>
      <c r="F57" s="65"/>
      <c r="G57" s="66"/>
      <c r="H57" s="66">
        <v>60</v>
      </c>
      <c r="I57" s="69"/>
      <c r="J57" s="66"/>
      <c r="K57" s="66"/>
      <c r="L57" s="66"/>
      <c r="M57" s="66"/>
      <c r="N57" s="30"/>
      <c r="O57" s="70"/>
      <c r="P57" s="71"/>
      <c r="Q57" s="74"/>
      <c r="R57" s="25"/>
    </row>
    <row r="58" spans="1:18" s="50" customFormat="1" ht="19.5">
      <c r="A58" s="63" t="s">
        <v>1751</v>
      </c>
      <c r="B58" s="29" t="str">
        <f>IF($A58="","",VLOOKUP($A58,'MÃ KH'!$A$2:$D$1048573,2,0))</f>
        <v>KHO VINH KHÁNH</v>
      </c>
      <c r="C58" s="64" t="s">
        <v>4886</v>
      </c>
      <c r="D58" s="25" t="s">
        <v>4560</v>
      </c>
      <c r="E58" s="29" t="str">
        <f>IF($D58="","",VLOOKUP($D58,'MÃ HH'!$A$2:$C$1873,2,0))</f>
        <v>TÁO XANH MỸ GEE WHIZ 100-20KG</v>
      </c>
      <c r="F58" s="65"/>
      <c r="G58" s="66"/>
      <c r="H58" s="66">
        <v>99</v>
      </c>
      <c r="I58" s="69"/>
      <c r="J58" s="66"/>
      <c r="K58" s="66"/>
      <c r="L58" s="66"/>
      <c r="M58" s="66"/>
      <c r="N58" s="30"/>
      <c r="O58" s="70"/>
      <c r="P58" s="71"/>
      <c r="Q58" s="74"/>
      <c r="R58" s="25"/>
    </row>
    <row r="59" spans="1:18" s="50" customFormat="1" ht="19.5">
      <c r="A59" s="63" t="s">
        <v>1751</v>
      </c>
      <c r="B59" s="29" t="str">
        <f>IF($A59="","",VLOOKUP($A59,'MÃ KH'!$A$2:$D$1048573,2,0))</f>
        <v>KHO VINH KHÁNH</v>
      </c>
      <c r="C59" s="64" t="s">
        <v>4886</v>
      </c>
      <c r="D59" s="25" t="s">
        <v>4694</v>
      </c>
      <c r="E59" s="29" t="str">
        <f>IF($D59="","",VLOOKUP($D59,'MÃ HH'!$A$2:$C$1873,2,0))</f>
        <v>TÁO 5 GÓC TOP RED 113 -18KG</v>
      </c>
      <c r="F59" s="65"/>
      <c r="G59" s="66"/>
      <c r="H59" s="66">
        <v>39</v>
      </c>
      <c r="I59" s="69"/>
      <c r="J59" s="66"/>
      <c r="K59" s="66"/>
      <c r="L59" s="66"/>
      <c r="M59" s="66"/>
      <c r="N59" s="30"/>
      <c r="O59" s="70"/>
      <c r="P59" s="71"/>
      <c r="Q59" s="74"/>
      <c r="R59" s="25"/>
    </row>
    <row r="60" spans="1:18" s="50" customFormat="1" ht="30" customHeight="1">
      <c r="A60" s="63" t="s">
        <v>1751</v>
      </c>
      <c r="B60" s="29" t="str">
        <f>IF($A60="","",VLOOKUP($A60,'MÃ KH'!$A$2:$D$1048573,2,0))</f>
        <v>KHO VINH KHÁNH</v>
      </c>
      <c r="C60" s="64" t="s">
        <v>4886</v>
      </c>
      <c r="D60" s="25" t="s">
        <v>4722</v>
      </c>
      <c r="E60" s="29" t="str">
        <f>IF($D60="","",VLOOKUP($D60,'MÃ HH'!$A$2:$C$1873,2,0))</f>
        <v>TÁO 5 GÓC TIGER 100 - 18KG</v>
      </c>
      <c r="F60" s="65"/>
      <c r="G60" s="66"/>
      <c r="H60" s="66">
        <v>15</v>
      </c>
      <c r="I60" s="69"/>
      <c r="J60" s="66"/>
      <c r="K60" s="66"/>
      <c r="L60" s="66"/>
      <c r="M60" s="66"/>
      <c r="N60" s="30"/>
      <c r="O60" s="70"/>
      <c r="P60" s="71"/>
      <c r="Q60" s="74"/>
      <c r="R60" s="25"/>
    </row>
    <row r="61" spans="1:18" s="50" customFormat="1" ht="30" customHeight="1" hidden="1">
      <c r="A61" s="63" t="s">
        <v>1751</v>
      </c>
      <c r="B61" s="29" t="str">
        <f>IF($A61="","",VLOOKUP($A61,'MÃ KH'!$A$2:$D$1048573,2,0))</f>
        <v>KHO VINH KHÁNH</v>
      </c>
      <c r="C61" s="64" t="s">
        <v>4886</v>
      </c>
      <c r="D61" s="25" t="s">
        <v>4303</v>
      </c>
      <c r="E61" s="29" t="str">
        <f>IF($D61="","",VLOOKUP($D61,'MÃ HH'!$A$2:$C$1873,2,0))</f>
        <v>TÁO NHẬT THÙNG HỒNG - 5 KG</v>
      </c>
      <c r="F61" s="65"/>
      <c r="G61" s="66"/>
      <c r="H61" s="66">
        <v>38</v>
      </c>
      <c r="I61" s="69"/>
      <c r="J61" s="66"/>
      <c r="K61" s="66"/>
      <c r="L61" s="66"/>
      <c r="M61" s="66"/>
      <c r="N61" s="30"/>
      <c r="O61" s="70"/>
      <c r="P61" s="71"/>
      <c r="Q61" s="74"/>
      <c r="R61" s="25"/>
    </row>
    <row r="62" spans="1:18" s="50" customFormat="1" ht="30" customHeight="1" hidden="1">
      <c r="A62" s="63" t="s">
        <v>1751</v>
      </c>
      <c r="B62" s="29" t="str">
        <f>IF($A62="","",VLOOKUP($A62,'MÃ KH'!$A$2:$D$1048573,2,0))</f>
        <v>KHO VINH KHÁNH</v>
      </c>
      <c r="C62" s="64" t="s">
        <v>4886</v>
      </c>
      <c r="D62" s="25" t="s">
        <v>4151</v>
      </c>
      <c r="E62" s="29" t="str">
        <f>IF($D62="","",VLOOKUP($D62,'MÃ HH'!$A$2:$C$1873,2,0))</f>
        <v xml:space="preserve">TÁO XÁ NP CRIPS RED CORE 90- 18KG </v>
      </c>
      <c r="F62" s="65"/>
      <c r="G62" s="66"/>
      <c r="H62" s="66">
        <v>35</v>
      </c>
      <c r="I62" s="69"/>
      <c r="J62" s="66"/>
      <c r="K62" s="66"/>
      <c r="L62" s="66"/>
      <c r="M62" s="66"/>
      <c r="N62" s="30"/>
      <c r="O62" s="70"/>
      <c r="P62" s="71"/>
      <c r="Q62" s="74"/>
      <c r="R62" s="25"/>
    </row>
    <row r="63" spans="1:18" s="50" customFormat="1" ht="30" customHeight="1" hidden="1">
      <c r="A63" s="63" t="s">
        <v>1751</v>
      </c>
      <c r="B63" s="29" t="str">
        <f>IF($A63="","",VLOOKUP($A63,'MÃ KH'!$A$2:$D$1048573,2,0))</f>
        <v>KHO VINH KHÁNH</v>
      </c>
      <c r="C63" s="64" t="s">
        <v>4886</v>
      </c>
      <c r="D63" s="41" t="s">
        <v>3588</v>
      </c>
      <c r="E63" s="29" t="str">
        <f>IF($D63="","",VLOOKUP($D63,'MÃ HH'!$A$2:$C$1873,2,0))</f>
        <v>TÁO TÚI FUJI CORE 3 KG - 18KG</v>
      </c>
      <c r="F63" s="65"/>
      <c r="G63" s="66"/>
      <c r="H63" s="66">
        <v>56</v>
      </c>
      <c r="I63" s="69"/>
      <c r="J63" s="66"/>
      <c r="K63" s="66"/>
      <c r="L63" s="66"/>
      <c r="M63" s="66"/>
      <c r="N63" s="30"/>
      <c r="O63" s="70"/>
      <c r="P63" s="71"/>
      <c r="Q63" s="74"/>
      <c r="R63" s="25"/>
    </row>
    <row r="64" spans="1:18" s="50" customFormat="1" ht="30" customHeight="1" hidden="1">
      <c r="A64" s="63" t="s">
        <v>1751</v>
      </c>
      <c r="B64" s="29" t="str">
        <f>IF($A64="","",VLOOKUP($A64,'MÃ KH'!$A$2:$D$1048573,2,0))</f>
        <v>KHO VINH KHÁNH</v>
      </c>
      <c r="C64" s="64" t="s">
        <v>4886</v>
      </c>
      <c r="D64" s="25" t="s">
        <v>4213</v>
      </c>
      <c r="E64" s="29" t="str">
        <f>IF($D64="","",VLOOKUP($D64,'MÃ HH'!$A$2:$C$1873,2,0))</f>
        <v>TÁO PINK GIRL 100 - 17KG</v>
      </c>
      <c r="F64" s="65"/>
      <c r="G64" s="66"/>
      <c r="H64" s="66">
        <v>17</v>
      </c>
      <c r="I64" s="69"/>
      <c r="J64" s="66"/>
      <c r="K64" s="66"/>
      <c r="L64" s="66"/>
      <c r="M64" s="66"/>
      <c r="N64" s="30"/>
      <c r="O64" s="70"/>
      <c r="P64" s="71"/>
      <c r="Q64" s="74"/>
      <c r="R64" s="25"/>
    </row>
    <row r="65" spans="1:18" s="50" customFormat="1" ht="30" customHeight="1" hidden="1">
      <c r="A65" s="63" t="s">
        <v>1751</v>
      </c>
      <c r="B65" s="29" t="str">
        <f>IF($A65="","",VLOOKUP($A65,'MÃ KH'!$A$2:$D$1048573,2,0))</f>
        <v>KHO VINH KHÁNH</v>
      </c>
      <c r="C65" s="64" t="s">
        <v>4886</v>
      </c>
      <c r="D65" s="25" t="s">
        <v>4101</v>
      </c>
      <c r="E65" s="29" t="str">
        <f>IF($D65="","",VLOOKUP($D65,'MÃ HH'!$A$2:$C$1873,2,0))</f>
        <v>TÁO XÁ NP YOYA 100 - 18KG</v>
      </c>
      <c r="F65" s="65"/>
      <c r="G65" s="66"/>
      <c r="H65" s="66">
        <v>83</v>
      </c>
      <c r="I65" s="69"/>
      <c r="J65" s="66"/>
      <c r="K65" s="66"/>
      <c r="L65" s="66"/>
      <c r="M65" s="66"/>
      <c r="N65" s="30"/>
      <c r="O65" s="70"/>
      <c r="P65" s="71"/>
      <c r="Q65" s="74"/>
      <c r="R65" s="25"/>
    </row>
    <row r="66" spans="1:18" s="50" customFormat="1" ht="30" customHeight="1" hidden="1">
      <c r="A66" s="63" t="s">
        <v>1751</v>
      </c>
      <c r="B66" s="29" t="str">
        <f>IF($A66="","",VLOOKUP($A66,'MÃ KH'!$A$2:$D$1048573,2,0))</f>
        <v>KHO VINH KHÁNH</v>
      </c>
      <c r="C66" s="64" t="s">
        <v>4886</v>
      </c>
      <c r="D66" s="25" t="s">
        <v>4103</v>
      </c>
      <c r="E66" s="29" t="str">
        <f>IF($D66="","",VLOOKUP($D66,'MÃ HH'!$A$2:$C$1873,2,0))</f>
        <v>TÁO XÁ NP YOYA 110 - 18KG</v>
      </c>
      <c r="F66" s="65"/>
      <c r="G66" s="66"/>
      <c r="H66" s="66">
        <v>66</v>
      </c>
      <c r="I66" s="69"/>
      <c r="J66" s="66"/>
      <c r="K66" s="66"/>
      <c r="L66" s="66"/>
      <c r="M66" s="66"/>
      <c r="N66" s="30"/>
      <c r="O66" s="70"/>
      <c r="P66" s="71"/>
      <c r="Q66" s="74"/>
      <c r="R66" s="25"/>
    </row>
    <row r="67" spans="1:18" s="50" customFormat="1" ht="30" customHeight="1" hidden="1">
      <c r="A67" s="63" t="s">
        <v>1751</v>
      </c>
      <c r="B67" s="29" t="str">
        <f>IF($A67="","",VLOOKUP($A67,'MÃ KH'!$A$2:$D$1048573,2,0))</f>
        <v>KHO VINH KHÁNH</v>
      </c>
      <c r="C67" s="64" t="s">
        <v>4886</v>
      </c>
      <c r="D67" s="25" t="s">
        <v>4718</v>
      </c>
      <c r="E67" s="29" t="str">
        <f>IF($D67="","",VLOOKUP($D67,'MÃ HH'!$A$2:$C$1873,2,0))</f>
        <v>NHO ĐỎ VERFRUIT 1J - 8.2KG</v>
      </c>
      <c r="F67" s="65"/>
      <c r="G67" s="66"/>
      <c r="H67" s="66">
        <v>144</v>
      </c>
      <c r="I67" s="69"/>
      <c r="J67" s="66"/>
      <c r="K67" s="66"/>
      <c r="L67" s="66"/>
      <c r="M67" s="66"/>
      <c r="N67" s="30"/>
      <c r="O67" s="70"/>
      <c r="P67" s="71"/>
      <c r="Q67" s="74"/>
      <c r="R67" s="25"/>
    </row>
    <row r="68" spans="1:18" s="50" customFormat="1" ht="30" customHeight="1" hidden="1">
      <c r="A68" s="63"/>
      <c r="B68" s="29" t="str">
        <f>IF($A68="","",VLOOKUP($A68,'MÃ KH'!$A$2:$D$1048573,2,0))</f>
        <v/>
      </c>
      <c r="C68" s="64" t="s">
        <v>4886</v>
      </c>
      <c r="D68" s="25"/>
      <c r="E68" s="29" t="str">
        <f>IF($D68="","",VLOOKUP($D68,'MÃ HH'!$A$2:$C$1873,2,0))</f>
        <v/>
      </c>
      <c r="F68" s="65"/>
      <c r="G68" s="66"/>
      <c r="H68" s="66"/>
      <c r="I68" s="69"/>
      <c r="J68" s="66"/>
      <c r="K68" s="66"/>
      <c r="L68" s="66"/>
      <c r="M68" s="66"/>
      <c r="N68" s="30"/>
      <c r="O68" s="70"/>
      <c r="P68" s="71"/>
      <c r="Q68" s="74"/>
      <c r="R68" s="25"/>
    </row>
    <row r="69" spans="1:18" s="50" customFormat="1" ht="30" customHeight="1" hidden="1">
      <c r="A69" s="63"/>
      <c r="B69" s="29" t="str">
        <f>IF($A69="","",VLOOKUP($A69,'MÃ KH'!$A$2:$D$1048573,2,0))</f>
        <v/>
      </c>
      <c r="C69" s="64" t="s">
        <v>4886</v>
      </c>
      <c r="D69" s="25"/>
      <c r="E69" s="29" t="str">
        <f>IF($D69="","",VLOOKUP($D69,'MÃ HH'!$A$2:$C$1873,2,0))</f>
        <v/>
      </c>
      <c r="F69" s="65"/>
      <c r="G69" s="66"/>
      <c r="H69" s="66"/>
      <c r="I69" s="69"/>
      <c r="J69" s="66"/>
      <c r="K69" s="66"/>
      <c r="L69" s="66"/>
      <c r="M69" s="66"/>
      <c r="N69" s="30"/>
      <c r="O69" s="70"/>
      <c r="P69" s="71"/>
      <c r="Q69" s="74"/>
      <c r="R69" s="25"/>
    </row>
    <row r="70" spans="1:18" s="50" customFormat="1" ht="30" customHeight="1" hidden="1">
      <c r="A70" s="63"/>
      <c r="B70" s="29" t="str">
        <f>IF($A70="","",VLOOKUP($A70,'MÃ KH'!$A$2:$D$1048573,2,0))</f>
        <v/>
      </c>
      <c r="C70" s="64" t="s">
        <v>4886</v>
      </c>
      <c r="D70" s="25"/>
      <c r="E70" s="29" t="str">
        <f>IF($D70="","",VLOOKUP($D70,'MÃ HH'!$A$2:$C$1873,2,0))</f>
        <v/>
      </c>
      <c r="F70" s="65"/>
      <c r="G70" s="66"/>
      <c r="H70" s="66"/>
      <c r="I70" s="69"/>
      <c r="J70" s="66"/>
      <c r="K70" s="66"/>
      <c r="L70" s="66"/>
      <c r="M70" s="66"/>
      <c r="N70" s="30"/>
      <c r="O70" s="70"/>
      <c r="P70" s="71"/>
      <c r="Q70" s="74"/>
      <c r="R70" s="25"/>
    </row>
    <row r="71" spans="1:18" s="50" customFormat="1" ht="30" customHeight="1" hidden="1">
      <c r="A71" s="63"/>
      <c r="B71" s="29" t="str">
        <f>IF($A71="","",VLOOKUP($A71,'MÃ KH'!$A$2:$D$1048573,2,0))</f>
        <v/>
      </c>
      <c r="C71" s="64" t="s">
        <v>4886</v>
      </c>
      <c r="D71" s="25"/>
      <c r="E71" s="29" t="str">
        <f>IF($D71="","",VLOOKUP($D71,'MÃ HH'!$A$2:$C$1873,2,0))</f>
        <v/>
      </c>
      <c r="F71" s="65"/>
      <c r="G71" s="66"/>
      <c r="H71" s="66"/>
      <c r="I71" s="69"/>
      <c r="J71" s="66"/>
      <c r="K71" s="66"/>
      <c r="L71" s="66"/>
      <c r="M71" s="66"/>
      <c r="N71" s="30"/>
      <c r="O71" s="70"/>
      <c r="P71" s="71"/>
      <c r="Q71" s="74"/>
      <c r="R71" s="25"/>
    </row>
    <row r="72" spans="1:18" s="50" customFormat="1" ht="30" customHeight="1" hidden="1">
      <c r="A72" s="63"/>
      <c r="B72" s="29" t="str">
        <f>IF($A72="","",VLOOKUP($A72,'MÃ KH'!$A$2:$D$1048573,2,0))</f>
        <v/>
      </c>
      <c r="C72" s="64" t="s">
        <v>4886</v>
      </c>
      <c r="D72" s="25"/>
      <c r="E72" s="29" t="str">
        <f>IF($D72="","",VLOOKUP($D72,'MÃ HH'!$A$2:$C$1873,2,0))</f>
        <v/>
      </c>
      <c r="F72" s="65"/>
      <c r="G72" s="66"/>
      <c r="H72" s="66"/>
      <c r="I72" s="69"/>
      <c r="J72" s="66"/>
      <c r="K72" s="66"/>
      <c r="L72" s="66"/>
      <c r="M72" s="66"/>
      <c r="N72" s="30"/>
      <c r="O72" s="70"/>
      <c r="P72" s="71"/>
      <c r="Q72" s="74"/>
      <c r="R72" s="25"/>
    </row>
    <row r="73" spans="1:18" s="50" customFormat="1" ht="30" customHeight="1" hidden="1">
      <c r="A73" s="63" t="s">
        <v>1747</v>
      </c>
      <c r="B73" s="29" t="str">
        <f>IF($A73="","",VLOOKUP($A73,'MÃ KH'!$A$2:$D$1048573,2,0))</f>
        <v>KHO NGÔ CHÍ QUỐC</v>
      </c>
      <c r="C73" s="64" t="s">
        <v>4886</v>
      </c>
      <c r="D73" s="25" t="s">
        <v>4285</v>
      </c>
      <c r="E73" s="29" t="str">
        <f>IF($D73="","",VLOOKUP($D73,'MÃ HH'!$A$2:$C$1873,2,0))</f>
        <v>TÁO XÁ NP CRIPS RED BOARD 100- 18KG</v>
      </c>
      <c r="F73" s="65"/>
      <c r="G73" s="66"/>
      <c r="H73" s="66"/>
      <c r="I73" s="69">
        <v>56</v>
      </c>
      <c r="J73" s="66"/>
      <c r="K73" s="66"/>
      <c r="L73" s="66"/>
      <c r="M73" s="66"/>
      <c r="N73" s="30"/>
      <c r="O73" s="70"/>
      <c r="P73" s="71"/>
      <c r="Q73" s="74"/>
      <c r="R73" s="75" t="s">
        <v>1724</v>
      </c>
    </row>
    <row r="74" spans="1:18" s="50" customFormat="1" ht="30" customHeight="1" hidden="1">
      <c r="A74" s="63" t="s">
        <v>1747</v>
      </c>
      <c r="B74" s="29" t="str">
        <f>IF($A74="","",VLOOKUP($A74,'MÃ KH'!$A$2:$D$1048573,2,0))</f>
        <v>KHO NGÔ CHÍ QUỐC</v>
      </c>
      <c r="C74" s="64" t="s">
        <v>4886</v>
      </c>
      <c r="D74" s="25" t="s">
        <v>3944</v>
      </c>
      <c r="E74" s="29" t="str">
        <f>IF($D74="","",VLOOKUP($D74,'MÃ HH'!$A$2:$C$1873,2,0))</f>
        <v xml:space="preserve">CAM KIẾNG THÙNG XANH 56 - 14KG </v>
      </c>
      <c r="F74" s="65"/>
      <c r="G74" s="66"/>
      <c r="H74" s="66"/>
      <c r="I74" s="69">
        <v>100</v>
      </c>
      <c r="J74" s="66"/>
      <c r="K74" s="66"/>
      <c r="L74" s="66"/>
      <c r="M74" s="66"/>
      <c r="N74" s="30"/>
      <c r="O74" s="70"/>
      <c r="P74" s="71"/>
      <c r="Q74" s="74"/>
      <c r="R74" s="75"/>
    </row>
    <row r="75" spans="1:18" s="50" customFormat="1" ht="30" customHeight="1" hidden="1">
      <c r="A75" s="63" t="s">
        <v>1747</v>
      </c>
      <c r="B75" s="29" t="str">
        <f>IF($A75="","",VLOOKUP($A75,'MÃ KH'!$A$2:$D$1048573,2,0))</f>
        <v>KHO NGÔ CHÍ QUỐC</v>
      </c>
      <c r="C75" s="64" t="s">
        <v>4886</v>
      </c>
      <c r="D75" s="25" t="s">
        <v>3944</v>
      </c>
      <c r="E75" s="29" t="str">
        <f>IF($D75="","",VLOOKUP($D75,'MÃ HH'!$A$2:$C$1873,2,0))</f>
        <v xml:space="preserve">CAM KIẾNG THÙNG XANH 56 - 14KG </v>
      </c>
      <c r="F75" s="65"/>
      <c r="G75" s="66"/>
      <c r="H75" s="66"/>
      <c r="I75" s="69">
        <v>62</v>
      </c>
      <c r="J75" s="66"/>
      <c r="K75" s="66"/>
      <c r="L75" s="66"/>
      <c r="M75" s="66"/>
      <c r="N75" s="30"/>
      <c r="O75" s="70"/>
      <c r="P75" s="71"/>
      <c r="Q75" s="74"/>
      <c r="R75" s="75"/>
    </row>
    <row r="76" spans="1:18" s="50" customFormat="1" ht="30" customHeight="1" hidden="1">
      <c r="A76" s="63" t="s">
        <v>1747</v>
      </c>
      <c r="B76" s="29" t="str">
        <f>IF($A76="","",VLOOKUP($A76,'MÃ KH'!$A$2:$D$1048573,2,0))</f>
        <v>KHO NGÔ CHÍ QUỐC</v>
      </c>
      <c r="C76" s="64" t="s">
        <v>4886</v>
      </c>
      <c r="D76" s="25" t="s">
        <v>4542</v>
      </c>
      <c r="E76" s="29" t="str">
        <f>IF($D76="","",VLOOKUP($D76,'MÃ HH'!$A$2:$C$1873,2,0))</f>
        <v>TÁO XÁ NP CRIPS RED BOARD 120- 18KG</v>
      </c>
      <c r="F76" s="65"/>
      <c r="G76" s="66"/>
      <c r="H76" s="66"/>
      <c r="I76" s="69">
        <v>20</v>
      </c>
      <c r="J76" s="66"/>
      <c r="K76" s="66"/>
      <c r="L76" s="66"/>
      <c r="M76" s="66"/>
      <c r="N76" s="30"/>
      <c r="O76" s="70"/>
      <c r="P76" s="71"/>
      <c r="Q76" s="74"/>
      <c r="R76" s="75" t="s">
        <v>1724</v>
      </c>
    </row>
    <row r="77" spans="1:18" s="50" customFormat="1" ht="30" customHeight="1" hidden="1">
      <c r="A77" s="63" t="s">
        <v>1747</v>
      </c>
      <c r="B77" s="29" t="str">
        <f>IF($A77="","",VLOOKUP($A77,'MÃ KH'!$A$2:$D$1048573,2,0))</f>
        <v>KHO NGÔ CHÍ QUỐC</v>
      </c>
      <c r="C77" s="64" t="s">
        <v>4886</v>
      </c>
      <c r="D77" s="25" t="s">
        <v>4542</v>
      </c>
      <c r="E77" s="29" t="str">
        <f>IF($D77="","",VLOOKUP($D77,'MÃ HH'!$A$2:$C$1873,2,0))</f>
        <v>TÁO XÁ NP CRIPS RED BOARD 120- 18KG</v>
      </c>
      <c r="F77" s="65"/>
      <c r="G77" s="66"/>
      <c r="H77" s="66"/>
      <c r="I77" s="69">
        <v>56</v>
      </c>
      <c r="J77" s="66"/>
      <c r="K77" s="66"/>
      <c r="L77" s="66"/>
      <c r="M77" s="66"/>
      <c r="N77" s="30"/>
      <c r="O77" s="70"/>
      <c r="P77" s="71"/>
      <c r="Q77" s="74"/>
      <c r="R77" s="75"/>
    </row>
    <row r="78" spans="1:18" s="50" customFormat="1" ht="30" customHeight="1" hidden="1">
      <c r="A78" s="63"/>
      <c r="B78" s="29" t="str">
        <f>IF($A78="","",VLOOKUP($A78,'MÃ KH'!$A$2:$D$1048573,2,0))</f>
        <v/>
      </c>
      <c r="C78" s="64" t="s">
        <v>4886</v>
      </c>
      <c r="D78" s="25"/>
      <c r="E78" s="29" t="str">
        <f>IF($D78="","",VLOOKUP($D78,'MÃ HH'!$A$2:$C$1873,2,0))</f>
        <v/>
      </c>
      <c r="F78" s="65"/>
      <c r="G78" s="66"/>
      <c r="H78" s="66"/>
      <c r="I78" s="69"/>
      <c r="J78" s="66"/>
      <c r="K78" s="66"/>
      <c r="L78" s="66"/>
      <c r="M78" s="66"/>
      <c r="N78" s="30"/>
      <c r="O78" s="70"/>
      <c r="P78" s="71"/>
      <c r="Q78" s="74"/>
      <c r="R78" s="25"/>
    </row>
    <row r="79" spans="1:18" s="50" customFormat="1" ht="30" customHeight="1" hidden="1">
      <c r="A79" s="63"/>
      <c r="B79" s="29" t="str">
        <f>IF($A79="","",VLOOKUP($A79,'MÃ KH'!$A$2:$D$1048573,2,0))</f>
        <v/>
      </c>
      <c r="C79" s="64" t="s">
        <v>4886</v>
      </c>
      <c r="D79" s="25"/>
      <c r="E79" s="29" t="str">
        <f>IF($D79="","",VLOOKUP($D79,'MÃ HH'!$A$2:$C$1873,2,0))</f>
        <v/>
      </c>
      <c r="F79" s="65"/>
      <c r="G79" s="66"/>
      <c r="H79" s="66"/>
      <c r="I79" s="69"/>
      <c r="J79" s="66"/>
      <c r="K79" s="66"/>
      <c r="L79" s="66"/>
      <c r="M79" s="66"/>
      <c r="N79" s="30"/>
      <c r="O79" s="70"/>
      <c r="P79" s="71"/>
      <c r="Q79" s="74"/>
      <c r="R79" s="25"/>
    </row>
    <row r="80" spans="1:18" s="50" customFormat="1" ht="30" customHeight="1" hidden="1">
      <c r="A80" s="63"/>
      <c r="B80" s="29" t="str">
        <f>IF($A80="","",VLOOKUP($A80,'MÃ KH'!$A$2:$D$1048573,2,0))</f>
        <v/>
      </c>
      <c r="C80" s="64" t="s">
        <v>4886</v>
      </c>
      <c r="D80" s="25"/>
      <c r="E80" s="29" t="str">
        <f>IF($D80="","",VLOOKUP($D80,'MÃ HH'!$A$2:$C$1873,2,0))</f>
        <v/>
      </c>
      <c r="F80" s="65"/>
      <c r="G80" s="66"/>
      <c r="H80" s="66"/>
      <c r="I80" s="69"/>
      <c r="J80" s="66"/>
      <c r="K80" s="66"/>
      <c r="L80" s="66"/>
      <c r="M80" s="66"/>
      <c r="N80" s="30"/>
      <c r="O80" s="70"/>
      <c r="P80" s="71"/>
      <c r="Q80" s="74"/>
      <c r="R80" s="25"/>
    </row>
    <row r="81" spans="1:18" s="50" customFormat="1" ht="30" customHeight="1" hidden="1">
      <c r="A81" s="63"/>
      <c r="B81" s="29" t="str">
        <f>IF($A81="","",VLOOKUP($A81,'MÃ KH'!$A$2:$D$1048573,2,0))</f>
        <v/>
      </c>
      <c r="C81" s="64" t="s">
        <v>4886</v>
      </c>
      <c r="D81" s="25"/>
      <c r="E81" s="29" t="str">
        <f>IF($D81="","",VLOOKUP($D81,'MÃ HH'!$A$2:$C$1873,2,0))</f>
        <v/>
      </c>
      <c r="F81" s="65"/>
      <c r="G81" s="66"/>
      <c r="H81" s="66"/>
      <c r="I81" s="69"/>
      <c r="J81" s="66"/>
      <c r="K81" s="66"/>
      <c r="L81" s="66"/>
      <c r="M81" s="66"/>
      <c r="N81" s="30"/>
      <c r="O81" s="70"/>
      <c r="P81" s="71"/>
      <c r="Q81" s="74"/>
      <c r="R81" s="25"/>
    </row>
    <row r="82" spans="1:18" s="50" customFormat="1" ht="30" customHeight="1" hidden="1">
      <c r="A82" s="63"/>
      <c r="B82" s="29" t="str">
        <f>IF($A82="","",VLOOKUP($A82,'MÃ KH'!$A$2:$D$1048573,2,0))</f>
        <v/>
      </c>
      <c r="C82" s="64" t="s">
        <v>4886</v>
      </c>
      <c r="D82" s="25"/>
      <c r="E82" s="29" t="str">
        <f>IF($D82="","",VLOOKUP($D82,'MÃ HH'!$A$2:$C$1873,2,0))</f>
        <v/>
      </c>
      <c r="F82" s="65"/>
      <c r="G82" s="66"/>
      <c r="H82" s="66"/>
      <c r="I82" s="69"/>
      <c r="J82" s="66"/>
      <c r="K82" s="66"/>
      <c r="L82" s="66"/>
      <c r="M82" s="66"/>
      <c r="N82" s="30"/>
      <c r="O82" s="70"/>
      <c r="P82" s="71"/>
      <c r="Q82" s="74"/>
      <c r="R82" s="25"/>
    </row>
    <row r="83" spans="1:18" s="50" customFormat="1" ht="30" customHeight="1" hidden="1">
      <c r="A83" s="63"/>
      <c r="B83" s="29" t="str">
        <f>IF($A83="","",VLOOKUP($A83,'MÃ KH'!$A$2:$D$1048573,2,0))</f>
        <v/>
      </c>
      <c r="C83" s="64" t="s">
        <v>4886</v>
      </c>
      <c r="D83" s="25"/>
      <c r="E83" s="29" t="str">
        <f>IF($D83="","",VLOOKUP($D83,'MÃ HH'!$A$2:$C$1873,2,0))</f>
        <v/>
      </c>
      <c r="F83" s="65"/>
      <c r="G83" s="66"/>
      <c r="H83" s="66"/>
      <c r="I83" s="69"/>
      <c r="J83" s="66"/>
      <c r="K83" s="66"/>
      <c r="L83" s="66"/>
      <c r="M83" s="66"/>
      <c r="N83" s="30"/>
      <c r="O83" s="70"/>
      <c r="P83" s="71"/>
      <c r="Q83" s="74"/>
      <c r="R83" s="25"/>
    </row>
    <row r="84" spans="1:18" s="50" customFormat="1" ht="30" customHeight="1" hidden="1">
      <c r="A84" s="63"/>
      <c r="B84" s="29" t="str">
        <f>IF($A84="","",VLOOKUP($A84,'MÃ KH'!$A$2:$D$1048573,2,0))</f>
        <v/>
      </c>
      <c r="C84" s="64" t="s">
        <v>4886</v>
      </c>
      <c r="D84" s="25"/>
      <c r="E84" s="29" t="str">
        <f>IF($D84="","",VLOOKUP($D84,'MÃ HH'!$A$2:$C$1873,2,0))</f>
        <v/>
      </c>
      <c r="F84" s="65"/>
      <c r="G84" s="66"/>
      <c r="H84" s="66"/>
      <c r="I84" s="69"/>
      <c r="J84" s="66"/>
      <c r="K84" s="66"/>
      <c r="L84" s="66"/>
      <c r="M84" s="66"/>
      <c r="N84" s="30"/>
      <c r="O84" s="70"/>
      <c r="P84" s="71"/>
      <c r="Q84" s="74"/>
      <c r="R84" s="25"/>
    </row>
    <row r="85" spans="1:18" s="50" customFormat="1" ht="30" customHeight="1" hidden="1">
      <c r="A85" s="63"/>
      <c r="B85" s="29" t="str">
        <f>IF($A85="","",VLOOKUP($A85,'MÃ KH'!$A$2:$D$1048573,2,0))</f>
        <v/>
      </c>
      <c r="C85" s="64" t="s">
        <v>4886</v>
      </c>
      <c r="D85" s="25"/>
      <c r="E85" s="29" t="str">
        <f>IF($D85="","",VLOOKUP($D85,'MÃ HH'!$A$2:$C$1873,2,0))</f>
        <v/>
      </c>
      <c r="F85" s="65"/>
      <c r="G85" s="66"/>
      <c r="H85" s="66"/>
      <c r="I85" s="69"/>
      <c r="J85" s="66"/>
      <c r="K85" s="66"/>
      <c r="L85" s="66"/>
      <c r="M85" s="66"/>
      <c r="N85" s="30"/>
      <c r="O85" s="70"/>
      <c r="P85" s="71"/>
      <c r="Q85" s="74"/>
      <c r="R85" s="25"/>
    </row>
    <row r="86" spans="1:18" s="50" customFormat="1" ht="30" customHeight="1" hidden="1">
      <c r="A86" s="63"/>
      <c r="B86" s="29" t="str">
        <f>IF($A86="","",VLOOKUP($A86,'MÃ KH'!$A$2:$D$1048573,2,0))</f>
        <v/>
      </c>
      <c r="C86" s="64" t="s">
        <v>4886</v>
      </c>
      <c r="D86" s="25"/>
      <c r="E86" s="29" t="str">
        <f>IF($D86="","",VLOOKUP($D86,'MÃ HH'!$A$2:$C$1873,2,0))</f>
        <v/>
      </c>
      <c r="F86" s="65"/>
      <c r="G86" s="66"/>
      <c r="H86" s="66"/>
      <c r="I86" s="69"/>
      <c r="J86" s="66"/>
      <c r="K86" s="66"/>
      <c r="L86" s="66"/>
      <c r="M86" s="66"/>
      <c r="N86" s="30"/>
      <c r="O86" s="70"/>
      <c r="P86" s="71"/>
      <c r="Q86" s="74"/>
      <c r="R86" s="25"/>
    </row>
    <row r="87" spans="1:18" s="50" customFormat="1" ht="30" customHeight="1" hidden="1">
      <c r="A87" s="63"/>
      <c r="B87" s="29" t="str">
        <f>IF($A87="","",VLOOKUP($A87,'MÃ KH'!$A$2:$D$1048573,2,0))</f>
        <v/>
      </c>
      <c r="C87" s="64" t="s">
        <v>4886</v>
      </c>
      <c r="D87" s="25"/>
      <c r="E87" s="29" t="str">
        <f>IF($D87="","",VLOOKUP($D87,'MÃ HH'!$A$2:$C$1873,2,0))</f>
        <v/>
      </c>
      <c r="F87" s="65"/>
      <c r="G87" s="66"/>
      <c r="H87" s="66"/>
      <c r="I87" s="69"/>
      <c r="J87" s="66"/>
      <c r="K87" s="66"/>
      <c r="L87" s="66"/>
      <c r="M87" s="66"/>
      <c r="N87" s="30"/>
      <c r="O87" s="70"/>
      <c r="P87" s="71"/>
      <c r="Q87" s="74"/>
      <c r="R87" s="25"/>
    </row>
    <row r="88" spans="1:18" s="50" customFormat="1" ht="30" customHeight="1" hidden="1">
      <c r="A88" s="63"/>
      <c r="B88" s="29" t="str">
        <f>IF($A88="","",VLOOKUP($A88,'MÃ KH'!$A$2:$D$1048573,2,0))</f>
        <v/>
      </c>
      <c r="C88" s="64" t="s">
        <v>4886</v>
      </c>
      <c r="D88" s="25"/>
      <c r="E88" s="29" t="str">
        <f>IF($D88="","",VLOOKUP($D88,'MÃ HH'!$A$2:$C$1873,2,0))</f>
        <v/>
      </c>
      <c r="F88" s="65"/>
      <c r="G88" s="66"/>
      <c r="H88" s="66"/>
      <c r="I88" s="69"/>
      <c r="J88" s="66"/>
      <c r="K88" s="66"/>
      <c r="L88" s="66"/>
      <c r="M88" s="66"/>
      <c r="N88" s="30"/>
      <c r="O88" s="70"/>
      <c r="P88" s="71"/>
      <c r="Q88" s="74"/>
      <c r="R88" s="25"/>
    </row>
    <row r="89" spans="1:18" s="50" customFormat="1" ht="30" customHeight="1" hidden="1">
      <c r="A89" s="63"/>
      <c r="B89" s="29" t="str">
        <f>IF($A89="","",VLOOKUP($A89,'MÃ KH'!$A$2:$D$1048573,2,0))</f>
        <v/>
      </c>
      <c r="C89" s="64" t="s">
        <v>4886</v>
      </c>
      <c r="D89" s="25"/>
      <c r="E89" s="29" t="str">
        <f>IF($D89="","",VLOOKUP($D89,'MÃ HH'!$A$2:$C$1873,2,0))</f>
        <v/>
      </c>
      <c r="F89" s="65"/>
      <c r="G89" s="66"/>
      <c r="H89" s="66"/>
      <c r="I89" s="69"/>
      <c r="J89" s="66"/>
      <c r="K89" s="66"/>
      <c r="L89" s="66"/>
      <c r="M89" s="66"/>
      <c r="N89" s="30"/>
      <c r="O89" s="70"/>
      <c r="P89" s="71"/>
      <c r="Q89" s="74"/>
      <c r="R89" s="25"/>
    </row>
    <row r="90" spans="1:18" s="50" customFormat="1" ht="30" customHeight="1" hidden="1">
      <c r="A90" s="63"/>
      <c r="B90" s="29" t="str">
        <f>IF($A90="","",VLOOKUP($A90,'MÃ KH'!$A$2:$D$1048573,2,0))</f>
        <v/>
      </c>
      <c r="C90" s="64" t="s">
        <v>4886</v>
      </c>
      <c r="D90" s="25"/>
      <c r="E90" s="29" t="str">
        <f>IF($D90="","",VLOOKUP($D90,'MÃ HH'!$A$2:$C$1873,2,0))</f>
        <v/>
      </c>
      <c r="F90" s="65"/>
      <c r="G90" s="66"/>
      <c r="H90" s="66"/>
      <c r="I90" s="69"/>
      <c r="J90" s="66"/>
      <c r="K90" s="66"/>
      <c r="L90" s="66"/>
      <c r="M90" s="66"/>
      <c r="N90" s="30"/>
      <c r="O90" s="70"/>
      <c r="P90" s="71"/>
      <c r="Q90" s="74"/>
      <c r="R90" s="25"/>
    </row>
    <row r="91" spans="1:18" s="50" customFormat="1" ht="30" customHeight="1" hidden="1">
      <c r="A91" s="63"/>
      <c r="B91" s="29" t="str">
        <f>IF($A91="","",VLOOKUP($A91,'MÃ KH'!$A$2:$D$1048573,2,0))</f>
        <v/>
      </c>
      <c r="C91" s="64" t="s">
        <v>4886</v>
      </c>
      <c r="D91" s="25"/>
      <c r="E91" s="29" t="str">
        <f>IF($D91="","",VLOOKUP($D91,'MÃ HH'!$A$2:$C$1873,2,0))</f>
        <v/>
      </c>
      <c r="F91" s="65"/>
      <c r="G91" s="66"/>
      <c r="H91" s="66"/>
      <c r="I91" s="69"/>
      <c r="J91" s="66"/>
      <c r="K91" s="66"/>
      <c r="L91" s="66"/>
      <c r="M91" s="66"/>
      <c r="N91" s="30"/>
      <c r="O91" s="70"/>
      <c r="P91" s="71"/>
      <c r="Q91" s="74"/>
      <c r="R91" s="25"/>
    </row>
    <row r="92" spans="1:18" s="50" customFormat="1" ht="30" customHeight="1" hidden="1">
      <c r="A92" s="63"/>
      <c r="B92" s="29" t="str">
        <f>IF($A92="","",VLOOKUP($A92,'MÃ KH'!$A$2:$D$1048573,2,0))</f>
        <v/>
      </c>
      <c r="C92" s="64" t="s">
        <v>4886</v>
      </c>
      <c r="D92" s="25"/>
      <c r="E92" s="29" t="str">
        <f>IF($D92="","",VLOOKUP($D92,'MÃ HH'!$A$2:$C$1873,2,0))</f>
        <v/>
      </c>
      <c r="F92" s="65"/>
      <c r="G92" s="66"/>
      <c r="H92" s="66"/>
      <c r="I92" s="69"/>
      <c r="J92" s="66"/>
      <c r="K92" s="66"/>
      <c r="L92" s="66"/>
      <c r="M92" s="66"/>
      <c r="N92" s="30"/>
      <c r="O92" s="70"/>
      <c r="P92" s="71"/>
      <c r="Q92" s="74"/>
      <c r="R92" s="25"/>
    </row>
    <row r="93" spans="1:18" s="50" customFormat="1" ht="30" customHeight="1" hidden="1">
      <c r="A93" s="63"/>
      <c r="B93" s="29" t="str">
        <f>IF($A93="","",VLOOKUP($A93,'MÃ KH'!$A$2:$D$1048573,2,0))</f>
        <v/>
      </c>
      <c r="C93" s="64" t="s">
        <v>4886</v>
      </c>
      <c r="D93" s="25"/>
      <c r="E93" s="29" t="str">
        <f>IF($D93="","",VLOOKUP($D93,'MÃ HH'!$A$2:$C$1873,2,0))</f>
        <v/>
      </c>
      <c r="F93" s="65"/>
      <c r="G93" s="66"/>
      <c r="H93" s="66"/>
      <c r="I93" s="69"/>
      <c r="J93" s="66"/>
      <c r="K93" s="66"/>
      <c r="L93" s="66"/>
      <c r="M93" s="66"/>
      <c r="N93" s="30"/>
      <c r="O93" s="70"/>
      <c r="P93" s="71"/>
      <c r="Q93" s="74"/>
      <c r="R93" s="25"/>
    </row>
    <row r="94" spans="1:18" s="50" customFormat="1" ht="30" customHeight="1" hidden="1">
      <c r="A94" s="63"/>
      <c r="B94" s="29" t="str">
        <f>IF($A94="","",VLOOKUP($A94,'MÃ KH'!$A$2:$D$1048573,2,0))</f>
        <v/>
      </c>
      <c r="C94" s="64" t="s">
        <v>4886</v>
      </c>
      <c r="D94" s="25"/>
      <c r="E94" s="29" t="str">
        <f>IF($D94="","",VLOOKUP($D94,'MÃ HH'!$A$2:$C$1873,2,0))</f>
        <v/>
      </c>
      <c r="F94" s="65"/>
      <c r="G94" s="66"/>
      <c r="H94" s="66"/>
      <c r="I94" s="69"/>
      <c r="J94" s="66"/>
      <c r="K94" s="66"/>
      <c r="L94" s="66"/>
      <c r="M94" s="66"/>
      <c r="N94" s="30"/>
      <c r="O94" s="70"/>
      <c r="P94" s="71"/>
      <c r="Q94" s="74"/>
      <c r="R94" s="25"/>
    </row>
    <row r="95" spans="1:18" s="50" customFormat="1" ht="30" customHeight="1" hidden="1">
      <c r="A95" s="63"/>
      <c r="B95" s="29" t="str">
        <f>IF($A95="","",VLOOKUP($A95,'MÃ KH'!$A$2:$D$1048573,2,0))</f>
        <v/>
      </c>
      <c r="C95" s="64" t="s">
        <v>4886</v>
      </c>
      <c r="D95" s="25"/>
      <c r="E95" s="29" t="str">
        <f>IF($D95="","",VLOOKUP($D95,'MÃ HH'!$A$2:$C$1873,2,0))</f>
        <v/>
      </c>
      <c r="F95" s="65"/>
      <c r="G95" s="66"/>
      <c r="H95" s="66"/>
      <c r="I95" s="69"/>
      <c r="J95" s="66"/>
      <c r="K95" s="66"/>
      <c r="L95" s="66"/>
      <c r="M95" s="66"/>
      <c r="N95" s="30"/>
      <c r="O95" s="70"/>
      <c r="P95" s="71"/>
      <c r="Q95" s="74"/>
      <c r="R95" s="25"/>
    </row>
    <row r="96" spans="1:18" s="50" customFormat="1" ht="30" customHeight="1" hidden="1">
      <c r="A96" s="63"/>
      <c r="B96" s="29" t="str">
        <f>IF($A96="","",VLOOKUP($A96,'MÃ KH'!$A$2:$D$1048573,2,0))</f>
        <v/>
      </c>
      <c r="C96" s="64" t="s">
        <v>4886</v>
      </c>
      <c r="D96" s="25"/>
      <c r="E96" s="29" t="str">
        <f>IF($D96="","",VLOOKUP($D96,'MÃ HH'!$A$2:$C$1873,2,0))</f>
        <v/>
      </c>
      <c r="F96" s="65"/>
      <c r="G96" s="66"/>
      <c r="H96" s="66"/>
      <c r="I96" s="69"/>
      <c r="J96" s="66"/>
      <c r="K96" s="66"/>
      <c r="L96" s="66"/>
      <c r="M96" s="66"/>
      <c r="N96" s="30"/>
      <c r="O96" s="70"/>
      <c r="P96" s="71"/>
      <c r="Q96" s="74"/>
      <c r="R96" s="25"/>
    </row>
    <row r="97" spans="1:18" s="50" customFormat="1" ht="30" customHeight="1" hidden="1">
      <c r="A97" s="63"/>
      <c r="B97" s="29" t="str">
        <f>IF($A97="","",VLOOKUP($A97,'MÃ KH'!$A$2:$D$1048573,2,0))</f>
        <v/>
      </c>
      <c r="C97" s="64" t="s">
        <v>4886</v>
      </c>
      <c r="D97" s="25"/>
      <c r="E97" s="29" t="str">
        <f>IF($D97="","",VLOOKUP($D97,'MÃ HH'!$A$2:$C$1873,2,0))</f>
        <v/>
      </c>
      <c r="F97" s="65"/>
      <c r="G97" s="66"/>
      <c r="H97" s="66"/>
      <c r="I97" s="69"/>
      <c r="J97" s="66"/>
      <c r="K97" s="66"/>
      <c r="L97" s="66"/>
      <c r="M97" s="66"/>
      <c r="N97" s="30"/>
      <c r="O97" s="70"/>
      <c r="P97" s="71"/>
      <c r="Q97" s="74"/>
      <c r="R97" s="25"/>
    </row>
    <row r="98" spans="1:18" s="50" customFormat="1" ht="30" customHeight="1" hidden="1">
      <c r="A98" s="63"/>
      <c r="B98" s="29" t="str">
        <f>IF($A98="","",VLOOKUP($A98,'MÃ KH'!$A$2:$D$1048573,2,0))</f>
        <v/>
      </c>
      <c r="C98" s="64" t="s">
        <v>4886</v>
      </c>
      <c r="D98" s="25"/>
      <c r="E98" s="29" t="str">
        <f>IF($D98="","",VLOOKUP($D98,'MÃ HH'!$A$2:$C$1873,2,0))</f>
        <v/>
      </c>
      <c r="F98" s="65"/>
      <c r="G98" s="66"/>
      <c r="H98" s="66"/>
      <c r="I98" s="69"/>
      <c r="J98" s="66"/>
      <c r="K98" s="66"/>
      <c r="L98" s="66"/>
      <c r="M98" s="66"/>
      <c r="N98" s="30"/>
      <c r="O98" s="70"/>
      <c r="P98" s="71"/>
      <c r="Q98" s="74"/>
      <c r="R98" s="25"/>
    </row>
    <row r="99" spans="1:18" s="50" customFormat="1" ht="30" customHeight="1" hidden="1">
      <c r="A99" s="63"/>
      <c r="B99" s="29" t="str">
        <f>IF($A99="","",VLOOKUP($A99,'MÃ KH'!$A$2:$D$1048573,2,0))</f>
        <v/>
      </c>
      <c r="C99" s="64" t="s">
        <v>4886</v>
      </c>
      <c r="D99" s="25"/>
      <c r="E99" s="29" t="str">
        <f>IF($D99="","",VLOOKUP($D99,'MÃ HH'!$A$2:$C$1873,2,0))</f>
        <v/>
      </c>
      <c r="F99" s="65"/>
      <c r="G99" s="66"/>
      <c r="H99" s="66"/>
      <c r="I99" s="69"/>
      <c r="J99" s="66"/>
      <c r="K99" s="66"/>
      <c r="L99" s="66"/>
      <c r="M99" s="66"/>
      <c r="N99" s="30"/>
      <c r="O99" s="70"/>
      <c r="P99" s="71"/>
      <c r="Q99" s="74"/>
      <c r="R99" s="25"/>
    </row>
    <row r="100" spans="1:18" s="50" customFormat="1" ht="30" customHeight="1" hidden="1">
      <c r="A100" s="63"/>
      <c r="B100" s="29" t="str">
        <f>IF($A100="","",VLOOKUP($A100,'MÃ KH'!$A$2:$D$1048573,2,0))</f>
        <v/>
      </c>
      <c r="C100" s="64" t="s">
        <v>4886</v>
      </c>
      <c r="D100" s="25"/>
      <c r="E100" s="29" t="str">
        <f>IF($D100="","",VLOOKUP($D100,'MÃ HH'!$A$2:$C$1873,2,0))</f>
        <v/>
      </c>
      <c r="F100" s="65"/>
      <c r="G100" s="66"/>
      <c r="H100" s="66"/>
      <c r="I100" s="69"/>
      <c r="J100" s="66"/>
      <c r="K100" s="66"/>
      <c r="L100" s="66"/>
      <c r="M100" s="66"/>
      <c r="N100" s="30"/>
      <c r="O100" s="70"/>
      <c r="P100" s="71"/>
      <c r="Q100" s="74"/>
      <c r="R100" s="25"/>
    </row>
    <row r="101" spans="1:18" s="50" customFormat="1" ht="30" customHeight="1" hidden="1">
      <c r="A101" s="63"/>
      <c r="B101" s="29" t="str">
        <f>IF($A101="","",VLOOKUP($A101,'MÃ KH'!$A$2:$D$1048573,2,0))</f>
        <v/>
      </c>
      <c r="C101" s="64" t="s">
        <v>4886</v>
      </c>
      <c r="D101" s="25"/>
      <c r="E101" s="29" t="str">
        <f>IF($D101="","",VLOOKUP($D101,'MÃ HH'!$A$2:$C$1873,2,0))</f>
        <v/>
      </c>
      <c r="F101" s="65"/>
      <c r="G101" s="66"/>
      <c r="H101" s="66"/>
      <c r="I101" s="69"/>
      <c r="J101" s="66"/>
      <c r="K101" s="66"/>
      <c r="L101" s="66"/>
      <c r="M101" s="66"/>
      <c r="N101" s="30"/>
      <c r="O101" s="70"/>
      <c r="P101" s="71"/>
      <c r="Q101" s="74"/>
      <c r="R101" s="25"/>
    </row>
    <row r="102" spans="1:18" s="50" customFormat="1" ht="30" customHeight="1" hidden="1">
      <c r="A102" s="63"/>
      <c r="B102" s="29" t="str">
        <f>IF($A102="","",VLOOKUP($A102,'MÃ KH'!$A$2:$D$1048573,2,0))</f>
        <v/>
      </c>
      <c r="C102" s="64" t="s">
        <v>4886</v>
      </c>
      <c r="D102" s="25"/>
      <c r="E102" s="29" t="str">
        <f>IF($D102="","",VLOOKUP($D102,'MÃ HH'!$A$2:$C$1873,2,0))</f>
        <v/>
      </c>
      <c r="F102" s="65"/>
      <c r="G102" s="66"/>
      <c r="H102" s="66"/>
      <c r="I102" s="69"/>
      <c r="J102" s="66"/>
      <c r="K102" s="66"/>
      <c r="L102" s="66"/>
      <c r="M102" s="66"/>
      <c r="N102" s="30"/>
      <c r="O102" s="70"/>
      <c r="P102" s="71"/>
      <c r="Q102" s="74"/>
      <c r="R102" s="25"/>
    </row>
    <row r="103" spans="1:18" s="50" customFormat="1" ht="30" customHeight="1" hidden="1">
      <c r="A103" s="63"/>
      <c r="B103" s="29" t="str">
        <f>IF($A103="","",VLOOKUP($A103,'MÃ KH'!$A$2:$D$1048573,2,0))</f>
        <v/>
      </c>
      <c r="C103" s="64" t="s">
        <v>4886</v>
      </c>
      <c r="D103" s="25"/>
      <c r="E103" s="29" t="str">
        <f>IF($D103="","",VLOOKUP($D103,'MÃ HH'!$A$2:$C$1873,2,0))</f>
        <v/>
      </c>
      <c r="F103" s="65"/>
      <c r="G103" s="66"/>
      <c r="H103" s="66"/>
      <c r="I103" s="69"/>
      <c r="J103" s="66"/>
      <c r="K103" s="66"/>
      <c r="L103" s="66"/>
      <c r="M103" s="66"/>
      <c r="N103" s="30"/>
      <c r="O103" s="70"/>
      <c r="P103" s="71"/>
      <c r="Q103" s="74"/>
      <c r="R103" s="25"/>
    </row>
    <row r="104" spans="1:18" s="50" customFormat="1" ht="30" customHeight="1" hidden="1">
      <c r="A104" s="63"/>
      <c r="B104" s="29" t="str">
        <f>IF($A104="","",VLOOKUP($A104,'MÃ KH'!$A$2:$D$1048573,2,0))</f>
        <v/>
      </c>
      <c r="C104" s="64" t="s">
        <v>4886</v>
      </c>
      <c r="D104" s="25"/>
      <c r="E104" s="29" t="str">
        <f>IF($D104="","",VLOOKUP($D104,'MÃ HH'!$A$2:$C$1873,2,0))</f>
        <v/>
      </c>
      <c r="F104" s="65"/>
      <c r="G104" s="66"/>
      <c r="H104" s="66"/>
      <c r="I104" s="69"/>
      <c r="J104" s="66"/>
      <c r="K104" s="66"/>
      <c r="L104" s="66"/>
      <c r="M104" s="66"/>
      <c r="N104" s="30"/>
      <c r="O104" s="70"/>
      <c r="P104" s="71"/>
      <c r="Q104" s="74"/>
      <c r="R104" s="25"/>
    </row>
    <row r="105" spans="1:18" s="50" customFormat="1" ht="30" customHeight="1" hidden="1">
      <c r="A105" s="63"/>
      <c r="B105" s="29" t="str">
        <f>IF($A105="","",VLOOKUP($A105,'MÃ KH'!$A$2:$D$1048573,2,0))</f>
        <v/>
      </c>
      <c r="C105" s="64" t="s">
        <v>4886</v>
      </c>
      <c r="D105" s="25"/>
      <c r="E105" s="29" t="str">
        <f>IF($D105="","",VLOOKUP($D105,'MÃ HH'!$A$2:$C$1873,2,0))</f>
        <v/>
      </c>
      <c r="F105" s="65"/>
      <c r="G105" s="66"/>
      <c r="H105" s="66"/>
      <c r="I105" s="69"/>
      <c r="J105" s="66"/>
      <c r="K105" s="66"/>
      <c r="L105" s="66"/>
      <c r="M105" s="66"/>
      <c r="N105" s="30"/>
      <c r="O105" s="70"/>
      <c r="P105" s="71"/>
      <c r="Q105" s="74"/>
      <c r="R105" s="25"/>
    </row>
    <row r="106" spans="1:18" s="50" customFormat="1" ht="30" customHeight="1" hidden="1">
      <c r="A106" s="63"/>
      <c r="B106" s="29" t="str">
        <f>IF($A106="","",VLOOKUP($A106,'MÃ KH'!$A$2:$D$1048573,2,0))</f>
        <v/>
      </c>
      <c r="C106" s="64" t="s">
        <v>4886</v>
      </c>
      <c r="D106" s="25"/>
      <c r="E106" s="29" t="str">
        <f>IF($D106="","",VLOOKUP($D106,'MÃ HH'!$A$2:$C$1873,2,0))</f>
        <v/>
      </c>
      <c r="F106" s="65"/>
      <c r="G106" s="66"/>
      <c r="H106" s="66"/>
      <c r="I106" s="69"/>
      <c r="J106" s="66"/>
      <c r="K106" s="66"/>
      <c r="L106" s="66"/>
      <c r="M106" s="66"/>
      <c r="N106" s="30"/>
      <c r="O106" s="70"/>
      <c r="P106" s="71"/>
      <c r="Q106" s="74"/>
      <c r="R106" s="25"/>
    </row>
    <row r="107" spans="1:18" s="50" customFormat="1" ht="30" customHeight="1" hidden="1">
      <c r="A107" s="63"/>
      <c r="B107" s="29" t="str">
        <f>IF($A107="","",VLOOKUP($A107,'MÃ KH'!$A$2:$D$1048573,2,0))</f>
        <v/>
      </c>
      <c r="C107" s="64" t="s">
        <v>4886</v>
      </c>
      <c r="D107" s="25"/>
      <c r="E107" s="29" t="str">
        <f>IF($D107="","",VLOOKUP($D107,'MÃ HH'!$A$2:$C$1873,2,0))</f>
        <v/>
      </c>
      <c r="F107" s="65"/>
      <c r="G107" s="66"/>
      <c r="H107" s="66"/>
      <c r="I107" s="69"/>
      <c r="J107" s="66"/>
      <c r="K107" s="66"/>
      <c r="L107" s="66"/>
      <c r="M107" s="66"/>
      <c r="N107" s="30"/>
      <c r="O107" s="70"/>
      <c r="P107" s="71"/>
      <c r="Q107" s="74"/>
      <c r="R107" s="25"/>
    </row>
    <row r="108" spans="1:18" s="50" customFormat="1" ht="30" customHeight="1" hidden="1">
      <c r="A108" s="63"/>
      <c r="B108" s="29" t="str">
        <f>IF($A108="","",VLOOKUP($A108,'MÃ KH'!$A$2:$D$1048573,2,0))</f>
        <v/>
      </c>
      <c r="C108" s="64" t="s">
        <v>4886</v>
      </c>
      <c r="D108" s="25"/>
      <c r="E108" s="29" t="str">
        <f>IF($D108="","",VLOOKUP($D108,'MÃ HH'!$A$2:$C$1873,2,0))</f>
        <v/>
      </c>
      <c r="F108" s="65"/>
      <c r="G108" s="66"/>
      <c r="H108" s="66"/>
      <c r="I108" s="69"/>
      <c r="J108" s="66"/>
      <c r="K108" s="66"/>
      <c r="L108" s="66"/>
      <c r="M108" s="66"/>
      <c r="N108" s="30"/>
      <c r="O108" s="70"/>
      <c r="P108" s="71"/>
      <c r="Q108" s="74"/>
      <c r="R108" s="25"/>
    </row>
    <row r="109" spans="1:18" s="50" customFormat="1" ht="30" customHeight="1" hidden="1">
      <c r="A109" s="63"/>
      <c r="B109" s="29" t="str">
        <f>IF($A109="","",VLOOKUP($A109,'MÃ KH'!$A$2:$D$1048573,2,0))</f>
        <v/>
      </c>
      <c r="C109" s="64" t="s">
        <v>4886</v>
      </c>
      <c r="D109" s="25"/>
      <c r="E109" s="29" t="str">
        <f>IF($D109="","",VLOOKUP($D109,'MÃ HH'!$A$2:$C$1873,2,0))</f>
        <v/>
      </c>
      <c r="F109" s="65"/>
      <c r="G109" s="66"/>
      <c r="H109" s="66"/>
      <c r="I109" s="69"/>
      <c r="J109" s="66"/>
      <c r="K109" s="66"/>
      <c r="L109" s="66"/>
      <c r="M109" s="66"/>
      <c r="N109" s="30"/>
      <c r="O109" s="70"/>
      <c r="P109" s="71"/>
      <c r="Q109" s="74"/>
      <c r="R109" s="25"/>
    </row>
    <row r="110" spans="1:18" s="50" customFormat="1" ht="30" customHeight="1" hidden="1">
      <c r="A110" s="63"/>
      <c r="B110" s="29" t="str">
        <f>IF($A110="","",VLOOKUP($A110,'MÃ KH'!$A$2:$D$1048573,2,0))</f>
        <v/>
      </c>
      <c r="C110" s="64" t="s">
        <v>4886</v>
      </c>
      <c r="D110" s="25"/>
      <c r="E110" s="29" t="str">
        <f>IF($D110="","",VLOOKUP($D110,'MÃ HH'!$A$2:$C$1873,2,0))</f>
        <v/>
      </c>
      <c r="F110" s="65"/>
      <c r="G110" s="66"/>
      <c r="H110" s="66"/>
      <c r="I110" s="69"/>
      <c r="J110" s="66"/>
      <c r="K110" s="66"/>
      <c r="L110" s="66"/>
      <c r="M110" s="66"/>
      <c r="N110" s="30"/>
      <c r="O110" s="70"/>
      <c r="P110" s="71"/>
      <c r="Q110" s="74"/>
      <c r="R110" s="25"/>
    </row>
    <row r="111" spans="1:18" s="50" customFormat="1" ht="30" customHeight="1" hidden="1">
      <c r="A111" s="63"/>
      <c r="B111" s="29" t="str">
        <f>IF($A111="","",VLOOKUP($A111,'MÃ KH'!$A$2:$D$1048573,2,0))</f>
        <v/>
      </c>
      <c r="C111" s="64" t="s">
        <v>4886</v>
      </c>
      <c r="D111" s="25"/>
      <c r="E111" s="29" t="str">
        <f>IF($D111="","",VLOOKUP($D111,'MÃ HH'!$A$2:$C$1873,2,0))</f>
        <v/>
      </c>
      <c r="F111" s="65"/>
      <c r="G111" s="66"/>
      <c r="H111" s="66"/>
      <c r="I111" s="69"/>
      <c r="J111" s="66"/>
      <c r="K111" s="66"/>
      <c r="L111" s="66"/>
      <c r="M111" s="66"/>
      <c r="N111" s="30"/>
      <c r="O111" s="70"/>
      <c r="P111" s="71"/>
      <c r="Q111" s="74"/>
      <c r="R111" s="25"/>
    </row>
    <row r="112" spans="1:18" s="50" customFormat="1" ht="30" customHeight="1" hidden="1">
      <c r="A112" s="63"/>
      <c r="B112" s="29" t="str">
        <f>IF($A112="","",VLOOKUP($A112,'MÃ KH'!$A$2:$D$1048573,2,0))</f>
        <v/>
      </c>
      <c r="C112" s="64" t="s">
        <v>4886</v>
      </c>
      <c r="D112" s="25"/>
      <c r="E112" s="29" t="str">
        <f>IF($D112="","",VLOOKUP($D112,'MÃ HH'!$A$2:$C$1873,2,0))</f>
        <v/>
      </c>
      <c r="F112" s="65"/>
      <c r="G112" s="66"/>
      <c r="H112" s="66"/>
      <c r="I112" s="69"/>
      <c r="J112" s="66"/>
      <c r="K112" s="66"/>
      <c r="L112" s="66"/>
      <c r="M112" s="66"/>
      <c r="N112" s="30"/>
      <c r="O112" s="70"/>
      <c r="P112" s="71"/>
      <c r="Q112" s="74"/>
      <c r="R112" s="25"/>
    </row>
    <row r="113" spans="1:18" s="50" customFormat="1" ht="30" customHeight="1" hidden="1">
      <c r="A113" s="63"/>
      <c r="B113" s="29" t="str">
        <f>IF($A113="","",VLOOKUP($A113,'MÃ KH'!$A$2:$D$1048573,2,0))</f>
        <v/>
      </c>
      <c r="C113" s="64" t="s">
        <v>4886</v>
      </c>
      <c r="D113" s="25"/>
      <c r="E113" s="29" t="str">
        <f>IF($D113="","",VLOOKUP($D113,'MÃ HH'!$A$2:$C$1873,2,0))</f>
        <v/>
      </c>
      <c r="F113" s="65"/>
      <c r="G113" s="66"/>
      <c r="H113" s="66"/>
      <c r="I113" s="69"/>
      <c r="J113" s="66"/>
      <c r="K113" s="66"/>
      <c r="L113" s="66"/>
      <c r="M113" s="66"/>
      <c r="N113" s="30"/>
      <c r="O113" s="70"/>
      <c r="P113" s="71"/>
      <c r="Q113" s="74"/>
      <c r="R113" s="25"/>
    </row>
    <row r="114" spans="1:18" s="50" customFormat="1" ht="30" customHeight="1" hidden="1">
      <c r="A114" s="63"/>
      <c r="B114" s="29" t="str">
        <f>IF($A114="","",VLOOKUP($A114,'MÃ KH'!$A$2:$D$1048573,2,0))</f>
        <v/>
      </c>
      <c r="C114" s="64" t="s">
        <v>4886</v>
      </c>
      <c r="D114" s="25"/>
      <c r="E114" s="29" t="str">
        <f>IF($D114="","",VLOOKUP($D114,'MÃ HH'!$A$2:$C$1873,2,0))</f>
        <v/>
      </c>
      <c r="F114" s="65"/>
      <c r="G114" s="66"/>
      <c r="H114" s="66"/>
      <c r="I114" s="69"/>
      <c r="J114" s="66"/>
      <c r="K114" s="66"/>
      <c r="L114" s="66"/>
      <c r="M114" s="66"/>
      <c r="N114" s="30"/>
      <c r="O114" s="70"/>
      <c r="P114" s="71"/>
      <c r="Q114" s="74"/>
      <c r="R114" s="25"/>
    </row>
    <row r="115" spans="1:18" s="50" customFormat="1" ht="30" customHeight="1" hidden="1">
      <c r="A115" s="63"/>
      <c r="B115" s="29" t="str">
        <f>IF($A115="","",VLOOKUP($A115,'MÃ KH'!$A$2:$D$1048573,2,0))</f>
        <v/>
      </c>
      <c r="C115" s="64" t="s">
        <v>4886</v>
      </c>
      <c r="D115" s="25"/>
      <c r="E115" s="29" t="str">
        <f>IF($D115="","",VLOOKUP($D115,'MÃ HH'!$A$2:$C$1873,2,0))</f>
        <v/>
      </c>
      <c r="F115" s="65"/>
      <c r="G115" s="66"/>
      <c r="H115" s="66"/>
      <c r="I115" s="69"/>
      <c r="J115" s="66"/>
      <c r="K115" s="66"/>
      <c r="L115" s="66"/>
      <c r="M115" s="66"/>
      <c r="N115" s="30"/>
      <c r="O115" s="70"/>
      <c r="P115" s="71"/>
      <c r="Q115" s="74"/>
      <c r="R115" s="25"/>
    </row>
    <row r="116" spans="1:18" s="50" customFormat="1" ht="30" customHeight="1" hidden="1">
      <c r="A116" s="63"/>
      <c r="B116" s="29" t="str">
        <f>IF($A116="","",VLOOKUP($A116,'MÃ KH'!$A$2:$D$1048573,2,0))</f>
        <v/>
      </c>
      <c r="C116" s="64" t="s">
        <v>4886</v>
      </c>
      <c r="D116" s="25"/>
      <c r="E116" s="29" t="str">
        <f>IF($D116="","",VLOOKUP($D116,'MÃ HH'!$A$2:$C$1873,2,0))</f>
        <v/>
      </c>
      <c r="F116" s="65"/>
      <c r="G116" s="66"/>
      <c r="H116" s="66"/>
      <c r="I116" s="69"/>
      <c r="J116" s="66"/>
      <c r="K116" s="66"/>
      <c r="L116" s="66"/>
      <c r="M116" s="66"/>
      <c r="N116" s="30"/>
      <c r="O116" s="70"/>
      <c r="P116" s="71"/>
      <c r="Q116" s="74"/>
      <c r="R116" s="25"/>
    </row>
    <row r="117" spans="1:18" s="50" customFormat="1" ht="30" customHeight="1" hidden="1">
      <c r="A117" s="63"/>
      <c r="B117" s="29" t="str">
        <f>IF($A117="","",VLOOKUP($A117,'MÃ KH'!$A$2:$D$1048573,2,0))</f>
        <v/>
      </c>
      <c r="C117" s="64" t="s">
        <v>4886</v>
      </c>
      <c r="D117" s="25"/>
      <c r="E117" s="29" t="str">
        <f>IF($D117="","",VLOOKUP($D117,'MÃ HH'!$A$2:$C$1873,2,0))</f>
        <v/>
      </c>
      <c r="F117" s="65"/>
      <c r="G117" s="66"/>
      <c r="H117" s="66"/>
      <c r="I117" s="69"/>
      <c r="J117" s="66"/>
      <c r="K117" s="66"/>
      <c r="L117" s="66"/>
      <c r="M117" s="66"/>
      <c r="N117" s="30"/>
      <c r="O117" s="70"/>
      <c r="P117" s="71"/>
      <c r="Q117" s="74"/>
      <c r="R117" s="25"/>
    </row>
    <row r="118" spans="1:18" s="50" customFormat="1" ht="30" customHeight="1" hidden="1">
      <c r="A118" s="63"/>
      <c r="B118" s="29" t="str">
        <f>IF($A118="","",VLOOKUP($A118,'MÃ KH'!$A$2:$D$1048573,2,0))</f>
        <v/>
      </c>
      <c r="C118" s="64" t="s">
        <v>4886</v>
      </c>
      <c r="D118" s="25"/>
      <c r="E118" s="29" t="str">
        <f>IF($D118="","",VLOOKUP($D118,'MÃ HH'!$A$2:$C$1873,2,0))</f>
        <v/>
      </c>
      <c r="F118" s="65"/>
      <c r="G118" s="66"/>
      <c r="H118" s="66"/>
      <c r="I118" s="69"/>
      <c r="J118" s="66"/>
      <c r="K118" s="66"/>
      <c r="L118" s="66"/>
      <c r="M118" s="66"/>
      <c r="N118" s="30"/>
      <c r="O118" s="70"/>
      <c r="P118" s="71"/>
      <c r="Q118" s="74"/>
      <c r="R118" s="25"/>
    </row>
    <row r="119" spans="1:18" s="50" customFormat="1" ht="30" customHeight="1" hidden="1">
      <c r="A119" s="63"/>
      <c r="B119" s="29" t="str">
        <f>IF($A119="","",VLOOKUP($A119,'MÃ KH'!$A$2:$D$1048573,2,0))</f>
        <v/>
      </c>
      <c r="C119" s="64" t="s">
        <v>4886</v>
      </c>
      <c r="D119" s="25"/>
      <c r="E119" s="29" t="str">
        <f>IF($D119="","",VLOOKUP($D119,'MÃ HH'!$A$2:$C$1873,2,0))</f>
        <v/>
      </c>
      <c r="F119" s="65"/>
      <c r="G119" s="66"/>
      <c r="H119" s="66"/>
      <c r="I119" s="69"/>
      <c r="J119" s="66"/>
      <c r="K119" s="66"/>
      <c r="L119" s="66"/>
      <c r="M119" s="66"/>
      <c r="N119" s="30"/>
      <c r="O119" s="70"/>
      <c r="P119" s="71"/>
      <c r="Q119" s="74"/>
      <c r="R119" s="25"/>
    </row>
    <row r="120" spans="1:18" s="50" customFormat="1" ht="30" customHeight="1" hidden="1">
      <c r="A120" s="63"/>
      <c r="B120" s="29" t="str">
        <f>IF($A120="","",VLOOKUP($A120,'MÃ KH'!$A$2:$D$1048573,2,0))</f>
        <v/>
      </c>
      <c r="C120" s="64" t="s">
        <v>4886</v>
      </c>
      <c r="D120" s="25"/>
      <c r="E120" s="29" t="str">
        <f>IF($D120="","",VLOOKUP($D120,'MÃ HH'!$A$2:$C$1873,2,0))</f>
        <v/>
      </c>
      <c r="F120" s="65"/>
      <c r="G120" s="66"/>
      <c r="H120" s="66"/>
      <c r="I120" s="69"/>
      <c r="J120" s="66"/>
      <c r="K120" s="66"/>
      <c r="L120" s="66"/>
      <c r="M120" s="66"/>
      <c r="N120" s="30"/>
      <c r="O120" s="70"/>
      <c r="P120" s="71"/>
      <c r="Q120" s="74"/>
      <c r="R120" s="25"/>
    </row>
    <row r="121" spans="1:18" s="50" customFormat="1" ht="30" customHeight="1" hidden="1">
      <c r="A121" s="63"/>
      <c r="B121" s="29" t="str">
        <f>IF($A121="","",VLOOKUP($A121,'MÃ KH'!$A$2:$D$1048573,2,0))</f>
        <v/>
      </c>
      <c r="C121" s="64" t="s">
        <v>4886</v>
      </c>
      <c r="D121" s="25"/>
      <c r="E121" s="29" t="str">
        <f>IF($D121="","",VLOOKUP($D121,'MÃ HH'!$A$2:$C$1873,2,0))</f>
        <v/>
      </c>
      <c r="F121" s="65"/>
      <c r="G121" s="66"/>
      <c r="H121" s="66"/>
      <c r="I121" s="69"/>
      <c r="J121" s="66"/>
      <c r="K121" s="66"/>
      <c r="L121" s="66"/>
      <c r="M121" s="66"/>
      <c r="N121" s="30"/>
      <c r="O121" s="70"/>
      <c r="P121" s="71"/>
      <c r="Q121" s="74"/>
      <c r="R121" s="25"/>
    </row>
    <row r="122" spans="1:18" s="50" customFormat="1" ht="30" customHeight="1" hidden="1">
      <c r="A122" s="63"/>
      <c r="B122" s="29" t="str">
        <f>IF($A122="","",VLOOKUP($A122,'MÃ KH'!$A$2:$D$1048573,2,0))</f>
        <v/>
      </c>
      <c r="C122" s="64" t="s">
        <v>4886</v>
      </c>
      <c r="D122" s="25"/>
      <c r="E122" s="29" t="str">
        <f>IF($D122="","",VLOOKUP($D122,'MÃ HH'!$A$2:$C$1873,2,0))</f>
        <v/>
      </c>
      <c r="F122" s="65"/>
      <c r="G122" s="66"/>
      <c r="H122" s="66"/>
      <c r="I122" s="69"/>
      <c r="J122" s="66"/>
      <c r="K122" s="66"/>
      <c r="L122" s="66"/>
      <c r="M122" s="66"/>
      <c r="N122" s="30"/>
      <c r="O122" s="70"/>
      <c r="P122" s="71"/>
      <c r="Q122" s="74"/>
      <c r="R122" s="25"/>
    </row>
    <row r="123" spans="1:18" s="50" customFormat="1" ht="30" customHeight="1" hidden="1">
      <c r="A123" s="63"/>
      <c r="B123" s="29" t="str">
        <f>IF($A123="","",VLOOKUP($A123,'MÃ KH'!$A$2:$D$1048573,2,0))</f>
        <v/>
      </c>
      <c r="C123" s="64" t="s">
        <v>4886</v>
      </c>
      <c r="D123" s="25"/>
      <c r="E123" s="29" t="str">
        <f>IF($D123="","",VLOOKUP($D123,'MÃ HH'!$A$2:$C$1873,2,0))</f>
        <v/>
      </c>
      <c r="F123" s="65"/>
      <c r="G123" s="66"/>
      <c r="H123" s="66"/>
      <c r="I123" s="69"/>
      <c r="J123" s="66"/>
      <c r="K123" s="66"/>
      <c r="L123" s="66"/>
      <c r="M123" s="66"/>
      <c r="N123" s="30"/>
      <c r="O123" s="70"/>
      <c r="P123" s="71"/>
      <c r="Q123" s="74"/>
      <c r="R123" s="25"/>
    </row>
    <row r="124" spans="1:18" s="50" customFormat="1" ht="30" customHeight="1" hidden="1">
      <c r="A124" s="63"/>
      <c r="B124" s="29" t="str">
        <f>IF($A124="","",VLOOKUP($A124,'MÃ KH'!$A$2:$D$1048573,2,0))</f>
        <v/>
      </c>
      <c r="C124" s="64" t="s">
        <v>4886</v>
      </c>
      <c r="D124" s="25"/>
      <c r="E124" s="29" t="str">
        <f>IF($D124="","",VLOOKUP($D124,'MÃ HH'!$A$2:$C$1873,2,0))</f>
        <v/>
      </c>
      <c r="F124" s="65"/>
      <c r="G124" s="66"/>
      <c r="H124" s="66"/>
      <c r="I124" s="69"/>
      <c r="J124" s="66"/>
      <c r="K124" s="66"/>
      <c r="L124" s="66"/>
      <c r="M124" s="66"/>
      <c r="N124" s="30"/>
      <c r="O124" s="70"/>
      <c r="P124" s="71"/>
      <c r="Q124" s="74"/>
      <c r="R124" s="25"/>
    </row>
    <row r="125" spans="1:18" s="50" customFormat="1" ht="30" customHeight="1" hidden="1">
      <c r="A125" s="63"/>
      <c r="B125" s="29" t="str">
        <f>IF($A125="","",VLOOKUP($A125,'MÃ KH'!$A$2:$D$1048573,2,0))</f>
        <v/>
      </c>
      <c r="C125" s="64" t="s">
        <v>4886</v>
      </c>
      <c r="D125" s="25"/>
      <c r="E125" s="29" t="str">
        <f>IF($D125="","",VLOOKUP($D125,'MÃ HH'!$A$2:$C$1873,2,0))</f>
        <v/>
      </c>
      <c r="F125" s="65"/>
      <c r="G125" s="66"/>
      <c r="H125" s="66"/>
      <c r="I125" s="69"/>
      <c r="J125" s="66"/>
      <c r="K125" s="66"/>
      <c r="L125" s="66"/>
      <c r="M125" s="66"/>
      <c r="N125" s="30"/>
      <c r="O125" s="70"/>
      <c r="P125" s="71"/>
      <c r="Q125" s="74"/>
      <c r="R125" s="25"/>
    </row>
    <row r="126" spans="1:18" s="50" customFormat="1" ht="30" customHeight="1" hidden="1">
      <c r="A126" s="63"/>
      <c r="B126" s="29" t="str">
        <f>IF($A126="","",VLOOKUP($A126,'MÃ KH'!$A$2:$D$1048573,2,0))</f>
        <v/>
      </c>
      <c r="C126" s="64" t="s">
        <v>4886</v>
      </c>
      <c r="D126" s="25"/>
      <c r="E126" s="29" t="str">
        <f>IF($D126="","",VLOOKUP($D126,'MÃ HH'!$A$2:$C$1873,2,0))</f>
        <v/>
      </c>
      <c r="F126" s="65"/>
      <c r="G126" s="66"/>
      <c r="H126" s="66"/>
      <c r="I126" s="69"/>
      <c r="J126" s="66"/>
      <c r="K126" s="66"/>
      <c r="L126" s="66"/>
      <c r="M126" s="66"/>
      <c r="N126" s="30"/>
      <c r="O126" s="70"/>
      <c r="P126" s="71"/>
      <c r="Q126" s="74"/>
      <c r="R126" s="25"/>
    </row>
    <row r="127" spans="1:18" s="50" customFormat="1" ht="30" customHeight="1" hidden="1">
      <c r="A127" s="63"/>
      <c r="B127" s="29" t="str">
        <f>IF($A127="","",VLOOKUP($A127,'MÃ KH'!$A$2:$D$1048573,2,0))</f>
        <v/>
      </c>
      <c r="C127" s="64" t="s">
        <v>4886</v>
      </c>
      <c r="D127" s="25"/>
      <c r="E127" s="29" t="str">
        <f>IF($D127="","",VLOOKUP($D127,'MÃ HH'!$A$2:$C$1873,2,0))</f>
        <v/>
      </c>
      <c r="F127" s="65"/>
      <c r="G127" s="66"/>
      <c r="H127" s="66"/>
      <c r="I127" s="69"/>
      <c r="J127" s="66"/>
      <c r="K127" s="66"/>
      <c r="L127" s="66"/>
      <c r="M127" s="66"/>
      <c r="N127" s="30"/>
      <c r="O127" s="70"/>
      <c r="P127" s="71"/>
      <c r="Q127" s="74"/>
      <c r="R127" s="25"/>
    </row>
    <row r="128" spans="1:18" s="50" customFormat="1" ht="30" customHeight="1" hidden="1">
      <c r="A128" s="63"/>
      <c r="B128" s="29" t="str">
        <f>IF($A128="","",VLOOKUP($A128,'MÃ KH'!$A$2:$D$1048573,2,0))</f>
        <v/>
      </c>
      <c r="C128" s="64" t="s">
        <v>4886</v>
      </c>
      <c r="D128" s="25"/>
      <c r="E128" s="29" t="str">
        <f>IF($D128="","",VLOOKUP($D128,'MÃ HH'!$A$2:$C$1873,2,0))</f>
        <v/>
      </c>
      <c r="F128" s="65"/>
      <c r="G128" s="66"/>
      <c r="H128" s="66"/>
      <c r="I128" s="69"/>
      <c r="J128" s="66"/>
      <c r="K128" s="66"/>
      <c r="L128" s="66"/>
      <c r="M128" s="66"/>
      <c r="N128" s="30"/>
      <c r="O128" s="70"/>
      <c r="P128" s="71"/>
      <c r="Q128" s="74"/>
      <c r="R128" s="25"/>
    </row>
    <row r="129" spans="1:18" s="50" customFormat="1" ht="30" customHeight="1" hidden="1">
      <c r="A129" s="63"/>
      <c r="B129" s="29" t="str">
        <f>IF($A129="","",VLOOKUP($A129,'MÃ KH'!$A$2:$D$1048573,2,0))</f>
        <v/>
      </c>
      <c r="C129" s="64" t="s">
        <v>4886</v>
      </c>
      <c r="D129" s="25"/>
      <c r="E129" s="29" t="str">
        <f>IF($D129="","",VLOOKUP($D129,'MÃ HH'!$A$2:$C$1873,2,0))</f>
        <v/>
      </c>
      <c r="F129" s="65"/>
      <c r="G129" s="66"/>
      <c r="H129" s="66"/>
      <c r="I129" s="69"/>
      <c r="J129" s="66"/>
      <c r="K129" s="66"/>
      <c r="L129" s="66"/>
      <c r="M129" s="66"/>
      <c r="N129" s="30"/>
      <c r="O129" s="70"/>
      <c r="P129" s="71"/>
      <c r="Q129" s="74"/>
      <c r="R129" s="25"/>
    </row>
    <row r="130" spans="1:18" s="50" customFormat="1" ht="30" customHeight="1" hidden="1">
      <c r="A130" s="63"/>
      <c r="B130" s="29" t="str">
        <f>IF($A130="","",VLOOKUP($A130,'MÃ KH'!$A$2:$D$1048573,2,0))</f>
        <v/>
      </c>
      <c r="C130" s="64" t="s">
        <v>4886</v>
      </c>
      <c r="D130" s="25"/>
      <c r="E130" s="29" t="str">
        <f>IF($D130="","",VLOOKUP($D130,'MÃ HH'!$A$2:$C$1873,2,0))</f>
        <v/>
      </c>
      <c r="F130" s="65"/>
      <c r="G130" s="66"/>
      <c r="H130" s="66"/>
      <c r="I130" s="69"/>
      <c r="J130" s="66"/>
      <c r="K130" s="66"/>
      <c r="L130" s="66"/>
      <c r="M130" s="66"/>
      <c r="N130" s="30"/>
      <c r="O130" s="70"/>
      <c r="P130" s="71"/>
      <c r="Q130" s="74"/>
      <c r="R130" s="25"/>
    </row>
    <row r="131" spans="1:18" s="50" customFormat="1" ht="30" customHeight="1" hidden="1">
      <c r="A131" s="63"/>
      <c r="B131" s="29" t="str">
        <f>IF($A131="","",VLOOKUP($A131,'MÃ KH'!$A$2:$D$1048573,2,0))</f>
        <v/>
      </c>
      <c r="C131" s="64" t="s">
        <v>4886</v>
      </c>
      <c r="D131" s="25"/>
      <c r="E131" s="29" t="str">
        <f>IF($D131="","",VLOOKUP($D131,'MÃ HH'!$A$2:$C$1873,2,0))</f>
        <v/>
      </c>
      <c r="F131" s="65"/>
      <c r="G131" s="66"/>
      <c r="H131" s="66"/>
      <c r="I131" s="69"/>
      <c r="J131" s="66"/>
      <c r="K131" s="66"/>
      <c r="L131" s="66"/>
      <c r="M131" s="66"/>
      <c r="N131" s="30"/>
      <c r="O131" s="70"/>
      <c r="P131" s="71"/>
      <c r="Q131" s="74"/>
      <c r="R131" s="25"/>
    </row>
    <row r="132" spans="1:18" s="50" customFormat="1" ht="30" customHeight="1" hidden="1">
      <c r="A132" s="63"/>
      <c r="B132" s="29" t="str">
        <f>IF($A132="","",VLOOKUP($A132,'MÃ KH'!$A$2:$D$1048573,2,0))</f>
        <v/>
      </c>
      <c r="C132" s="64" t="s">
        <v>4886</v>
      </c>
      <c r="D132" s="25"/>
      <c r="E132" s="29" t="str">
        <f>IF($D132="","",VLOOKUP($D132,'MÃ HH'!$A$2:$C$1873,2,0))</f>
        <v/>
      </c>
      <c r="F132" s="65"/>
      <c r="G132" s="66"/>
      <c r="H132" s="66"/>
      <c r="I132" s="69"/>
      <c r="J132" s="66"/>
      <c r="K132" s="66"/>
      <c r="L132" s="66"/>
      <c r="M132" s="66"/>
      <c r="N132" s="30"/>
      <c r="O132" s="70"/>
      <c r="P132" s="71"/>
      <c r="Q132" s="74"/>
      <c r="R132" s="25"/>
    </row>
    <row r="133" spans="1:18" s="50" customFormat="1" ht="30" customHeight="1" hidden="1">
      <c r="A133" s="63"/>
      <c r="B133" s="29" t="str">
        <f>IF($A133="","",VLOOKUP($A133,'MÃ KH'!$A$2:$D$1048573,2,0))</f>
        <v/>
      </c>
      <c r="C133" s="64" t="s">
        <v>4886</v>
      </c>
      <c r="D133" s="25"/>
      <c r="E133" s="29" t="str">
        <f>IF($D133="","",VLOOKUP($D133,'MÃ HH'!$A$2:$C$1873,2,0))</f>
        <v/>
      </c>
      <c r="F133" s="65"/>
      <c r="G133" s="66"/>
      <c r="H133" s="66"/>
      <c r="I133" s="69"/>
      <c r="J133" s="66"/>
      <c r="K133" s="66"/>
      <c r="L133" s="66"/>
      <c r="M133" s="66"/>
      <c r="N133" s="30"/>
      <c r="O133" s="70"/>
      <c r="P133" s="71"/>
      <c r="Q133" s="74"/>
      <c r="R133" s="25"/>
    </row>
    <row r="134" spans="1:18" s="50" customFormat="1" ht="30" customHeight="1" hidden="1">
      <c r="A134" s="63"/>
      <c r="B134" s="29" t="str">
        <f>IF($A134="","",VLOOKUP($A134,'MÃ KH'!$A$2:$D$1048573,2,0))</f>
        <v/>
      </c>
      <c r="C134" s="64" t="s">
        <v>4886</v>
      </c>
      <c r="D134" s="25"/>
      <c r="E134" s="29" t="str">
        <f>IF($D134="","",VLOOKUP($D134,'MÃ HH'!$A$2:$C$1873,2,0))</f>
        <v/>
      </c>
      <c r="F134" s="65"/>
      <c r="G134" s="66"/>
      <c r="H134" s="66"/>
      <c r="I134" s="69"/>
      <c r="J134" s="66"/>
      <c r="K134" s="66"/>
      <c r="L134" s="66"/>
      <c r="M134" s="66"/>
      <c r="N134" s="30"/>
      <c r="O134" s="70"/>
      <c r="P134" s="71"/>
      <c r="Q134" s="74"/>
      <c r="R134" s="25"/>
    </row>
    <row r="135" spans="1:18" s="50" customFormat="1" ht="30" customHeight="1" hidden="1">
      <c r="A135" s="63"/>
      <c r="B135" s="29" t="str">
        <f>IF($A135="","",VLOOKUP($A135,'MÃ KH'!$A$2:$D$1048573,2,0))</f>
        <v/>
      </c>
      <c r="C135" s="64" t="s">
        <v>4886</v>
      </c>
      <c r="D135" s="25"/>
      <c r="E135" s="29" t="str">
        <f>IF($D135="","",VLOOKUP($D135,'MÃ HH'!$A$2:$C$1873,2,0))</f>
        <v/>
      </c>
      <c r="F135" s="65"/>
      <c r="G135" s="66"/>
      <c r="H135" s="66"/>
      <c r="I135" s="69"/>
      <c r="J135" s="66"/>
      <c r="K135" s="66"/>
      <c r="L135" s="66"/>
      <c r="M135" s="66"/>
      <c r="N135" s="30"/>
      <c r="O135" s="70"/>
      <c r="P135" s="71"/>
      <c r="Q135" s="74"/>
      <c r="R135" s="25"/>
    </row>
    <row r="136" spans="1:18" s="50" customFormat="1" ht="30" customHeight="1" hidden="1">
      <c r="A136" s="63"/>
      <c r="B136" s="29" t="str">
        <f>IF($A136="","",VLOOKUP($A136,'MÃ KH'!$A$2:$D$1048573,2,0))</f>
        <v/>
      </c>
      <c r="C136" s="64" t="s">
        <v>4886</v>
      </c>
      <c r="D136" s="25"/>
      <c r="E136" s="29" t="str">
        <f>IF($D136="","",VLOOKUP($D136,'MÃ HH'!$A$2:$C$1873,2,0))</f>
        <v/>
      </c>
      <c r="F136" s="65"/>
      <c r="G136" s="66"/>
      <c r="H136" s="66"/>
      <c r="I136" s="69"/>
      <c r="J136" s="66"/>
      <c r="K136" s="66"/>
      <c r="L136" s="66"/>
      <c r="M136" s="66"/>
      <c r="N136" s="30"/>
      <c r="O136" s="70"/>
      <c r="P136" s="71"/>
      <c r="Q136" s="74"/>
      <c r="R136" s="25"/>
    </row>
    <row r="137" spans="1:18" s="50" customFormat="1" ht="30" customHeight="1" hidden="1">
      <c r="A137" s="63"/>
      <c r="B137" s="29" t="str">
        <f>IF($A137="","",VLOOKUP($A137,'MÃ KH'!$A$2:$D$1048573,2,0))</f>
        <v/>
      </c>
      <c r="C137" s="64" t="s">
        <v>4886</v>
      </c>
      <c r="D137" s="25"/>
      <c r="E137" s="29" t="str">
        <f>IF($D137="","",VLOOKUP($D137,'MÃ HH'!$A$2:$C$1873,2,0))</f>
        <v/>
      </c>
      <c r="F137" s="65"/>
      <c r="G137" s="66"/>
      <c r="H137" s="66"/>
      <c r="I137" s="69"/>
      <c r="J137" s="66"/>
      <c r="K137" s="66"/>
      <c r="L137" s="66"/>
      <c r="M137" s="66"/>
      <c r="N137" s="30"/>
      <c r="O137" s="70"/>
      <c r="P137" s="71"/>
      <c r="Q137" s="74"/>
      <c r="R137" s="25"/>
    </row>
    <row r="138" spans="1:18" s="50" customFormat="1" ht="30" customHeight="1" hidden="1">
      <c r="A138" s="63"/>
      <c r="B138" s="29" t="str">
        <f>IF($A138="","",VLOOKUP($A138,'MÃ KH'!$A$2:$D$1048573,2,0))</f>
        <v/>
      </c>
      <c r="C138" s="64" t="s">
        <v>4886</v>
      </c>
      <c r="D138" s="25"/>
      <c r="E138" s="29" t="str">
        <f>IF($D138="","",VLOOKUP($D138,'MÃ HH'!$A$2:$C$1873,2,0))</f>
        <v/>
      </c>
      <c r="F138" s="65"/>
      <c r="G138" s="66"/>
      <c r="H138" s="66"/>
      <c r="I138" s="69"/>
      <c r="J138" s="66"/>
      <c r="K138" s="66"/>
      <c r="L138" s="66"/>
      <c r="M138" s="66"/>
      <c r="N138" s="30"/>
      <c r="O138" s="70"/>
      <c r="P138" s="71"/>
      <c r="Q138" s="74"/>
      <c r="R138" s="25"/>
    </row>
    <row r="139" spans="1:18" s="50" customFormat="1" ht="30" customHeight="1" hidden="1">
      <c r="A139" s="63"/>
      <c r="B139" s="29" t="str">
        <f>IF($A139="","",VLOOKUP($A139,'MÃ KH'!$A$2:$D$1048573,2,0))</f>
        <v/>
      </c>
      <c r="C139" s="64" t="s">
        <v>4886</v>
      </c>
      <c r="D139" s="25"/>
      <c r="E139" s="29" t="str">
        <f>IF($D139="","",VLOOKUP($D139,'MÃ HH'!$A$2:$C$1873,2,0))</f>
        <v/>
      </c>
      <c r="F139" s="65"/>
      <c r="G139" s="66"/>
      <c r="H139" s="66"/>
      <c r="I139" s="69"/>
      <c r="J139" s="66"/>
      <c r="K139" s="66"/>
      <c r="L139" s="66"/>
      <c r="M139" s="66"/>
      <c r="N139" s="30"/>
      <c r="O139" s="70"/>
      <c r="P139" s="71"/>
      <c r="Q139" s="74"/>
      <c r="R139" s="25"/>
    </row>
    <row r="140" spans="1:18" s="50" customFormat="1" ht="30" customHeight="1" hidden="1">
      <c r="A140" s="63"/>
      <c r="B140" s="29" t="str">
        <f>IF($A140="","",VLOOKUP($A140,'MÃ KH'!$A$2:$D$1048573,2,0))</f>
        <v/>
      </c>
      <c r="C140" s="64" t="s">
        <v>4886</v>
      </c>
      <c r="D140" s="25"/>
      <c r="E140" s="29" t="str">
        <f>IF($D140="","",VLOOKUP($D140,'MÃ HH'!$A$2:$C$1873,2,0))</f>
        <v/>
      </c>
      <c r="F140" s="65"/>
      <c r="G140" s="66"/>
      <c r="H140" s="66"/>
      <c r="I140" s="69"/>
      <c r="J140" s="66"/>
      <c r="K140" s="66"/>
      <c r="L140" s="66"/>
      <c r="M140" s="66"/>
      <c r="N140" s="30"/>
      <c r="O140" s="70"/>
      <c r="P140" s="71"/>
      <c r="Q140" s="74"/>
      <c r="R140" s="25"/>
    </row>
    <row r="141" spans="1:18" s="50" customFormat="1" ht="30" customHeight="1" hidden="1">
      <c r="A141" s="63"/>
      <c r="B141" s="29" t="str">
        <f>IF($A141="","",VLOOKUP($A141,'MÃ KH'!$A$2:$D$1048573,2,0))</f>
        <v/>
      </c>
      <c r="C141" s="64" t="s">
        <v>4886</v>
      </c>
      <c r="D141" s="25"/>
      <c r="E141" s="29" t="str">
        <f>IF($D141="","",VLOOKUP($D141,'MÃ HH'!$A$2:$C$1873,2,0))</f>
        <v/>
      </c>
      <c r="F141" s="65"/>
      <c r="G141" s="66"/>
      <c r="H141" s="66"/>
      <c r="I141" s="69"/>
      <c r="J141" s="66"/>
      <c r="K141" s="66"/>
      <c r="L141" s="66"/>
      <c r="M141" s="66"/>
      <c r="N141" s="30"/>
      <c r="O141" s="70"/>
      <c r="P141" s="71"/>
      <c r="Q141" s="74"/>
      <c r="R141" s="25"/>
    </row>
    <row r="142" spans="1:18" s="50" customFormat="1" ht="30" customHeight="1" hidden="1">
      <c r="A142" s="63"/>
      <c r="B142" s="29" t="str">
        <f>IF($A142="","",VLOOKUP($A142,'MÃ KH'!$A$2:$D$1048573,2,0))</f>
        <v/>
      </c>
      <c r="C142" s="64" t="s">
        <v>4886</v>
      </c>
      <c r="D142" s="25"/>
      <c r="E142" s="29" t="str">
        <f>IF($D142="","",VLOOKUP($D142,'MÃ HH'!$A$2:$C$1873,2,0))</f>
        <v/>
      </c>
      <c r="F142" s="65"/>
      <c r="G142" s="66"/>
      <c r="H142" s="66"/>
      <c r="I142" s="69"/>
      <c r="J142" s="66"/>
      <c r="K142" s="66"/>
      <c r="L142" s="66"/>
      <c r="M142" s="66"/>
      <c r="N142" s="30"/>
      <c r="O142" s="70"/>
      <c r="P142" s="71"/>
      <c r="Q142" s="74"/>
      <c r="R142" s="25"/>
    </row>
    <row r="143" spans="1:18" s="50" customFormat="1" ht="30" customHeight="1" hidden="1">
      <c r="A143" s="63"/>
      <c r="B143" s="29" t="str">
        <f>IF($A143="","",VLOOKUP($A143,'MÃ KH'!$A$2:$D$1048573,2,0))</f>
        <v/>
      </c>
      <c r="C143" s="64" t="s">
        <v>4886</v>
      </c>
      <c r="D143" s="25"/>
      <c r="E143" s="29" t="str">
        <f>IF($D143="","",VLOOKUP($D143,'MÃ HH'!$A$2:$C$1873,2,0))</f>
        <v/>
      </c>
      <c r="F143" s="65"/>
      <c r="G143" s="66"/>
      <c r="H143" s="66"/>
      <c r="I143" s="69"/>
      <c r="J143" s="66"/>
      <c r="K143" s="66"/>
      <c r="L143" s="66"/>
      <c r="M143" s="66"/>
      <c r="N143" s="30"/>
      <c r="O143" s="70"/>
      <c r="P143" s="71"/>
      <c r="Q143" s="74"/>
      <c r="R143" s="25"/>
    </row>
    <row r="144" spans="1:18" s="50" customFormat="1" ht="30" customHeight="1" hidden="1">
      <c r="A144" s="63"/>
      <c r="B144" s="29" t="str">
        <f>IF($A144="","",VLOOKUP($A144,'MÃ KH'!$A$2:$D$1048573,2,0))</f>
        <v/>
      </c>
      <c r="C144" s="64" t="s">
        <v>4886</v>
      </c>
      <c r="D144" s="25"/>
      <c r="E144" s="29" t="str">
        <f>IF($D144="","",VLOOKUP($D144,'MÃ HH'!$A$2:$C$1873,2,0))</f>
        <v/>
      </c>
      <c r="F144" s="65"/>
      <c r="G144" s="66"/>
      <c r="H144" s="66"/>
      <c r="I144" s="69"/>
      <c r="J144" s="66"/>
      <c r="K144" s="66"/>
      <c r="L144" s="66"/>
      <c r="M144" s="66"/>
      <c r="N144" s="30"/>
      <c r="O144" s="70"/>
      <c r="P144" s="71"/>
      <c r="Q144" s="74"/>
      <c r="R144" s="25"/>
    </row>
    <row r="145" spans="1:18" s="50" customFormat="1" ht="30" customHeight="1" hidden="1">
      <c r="A145" s="63"/>
      <c r="B145" s="29" t="str">
        <f>IF($A145="","",VLOOKUP($A145,'MÃ KH'!$A$2:$D$1048573,2,0))</f>
        <v/>
      </c>
      <c r="C145" s="64" t="s">
        <v>4886</v>
      </c>
      <c r="D145" s="25"/>
      <c r="E145" s="29" t="str">
        <f>IF($D145="","",VLOOKUP($D145,'MÃ HH'!$A$2:$C$1873,2,0))</f>
        <v/>
      </c>
      <c r="F145" s="65"/>
      <c r="G145" s="66"/>
      <c r="H145" s="66"/>
      <c r="I145" s="69"/>
      <c r="J145" s="66"/>
      <c r="K145" s="66"/>
      <c r="L145" s="66"/>
      <c r="M145" s="66"/>
      <c r="N145" s="30"/>
      <c r="O145" s="70"/>
      <c r="P145" s="71"/>
      <c r="Q145" s="74"/>
      <c r="R145" s="25"/>
    </row>
    <row r="146" spans="1:18" s="50" customFormat="1" ht="30" customHeight="1" hidden="1">
      <c r="A146" s="63"/>
      <c r="B146" s="29" t="str">
        <f>IF($A146="","",VLOOKUP($A146,'MÃ KH'!$A$2:$D$1048573,2,0))</f>
        <v/>
      </c>
      <c r="C146" s="64" t="s">
        <v>4886</v>
      </c>
      <c r="D146" s="25"/>
      <c r="E146" s="29" t="str">
        <f>IF($D146="","",VLOOKUP($D146,'MÃ HH'!$A$2:$C$1873,2,0))</f>
        <v/>
      </c>
      <c r="F146" s="65"/>
      <c r="G146" s="66"/>
      <c r="H146" s="66"/>
      <c r="I146" s="69"/>
      <c r="J146" s="66"/>
      <c r="K146" s="66"/>
      <c r="L146" s="66"/>
      <c r="M146" s="66"/>
      <c r="N146" s="30"/>
      <c r="O146" s="70"/>
      <c r="P146" s="71"/>
      <c r="Q146" s="74"/>
      <c r="R146" s="25"/>
    </row>
    <row r="147" spans="1:18" s="50" customFormat="1" ht="30" customHeight="1" hidden="1">
      <c r="A147" s="63"/>
      <c r="B147" s="29" t="str">
        <f>IF($A147="","",VLOOKUP($A147,'MÃ KH'!$A$2:$D$1048573,2,0))</f>
        <v/>
      </c>
      <c r="C147" s="64" t="s">
        <v>4886</v>
      </c>
      <c r="D147" s="25"/>
      <c r="E147" s="29" t="str">
        <f>IF($D147="","",VLOOKUP($D147,'MÃ HH'!$A$2:$C$1873,2,0))</f>
        <v/>
      </c>
      <c r="F147" s="65"/>
      <c r="G147" s="66"/>
      <c r="H147" s="66"/>
      <c r="I147" s="69"/>
      <c r="J147" s="66"/>
      <c r="K147" s="66"/>
      <c r="L147" s="66"/>
      <c r="M147" s="66"/>
      <c r="N147" s="30"/>
      <c r="O147" s="70"/>
      <c r="P147" s="71"/>
      <c r="Q147" s="74"/>
      <c r="R147" s="25"/>
    </row>
    <row r="148" spans="1:18" s="50" customFormat="1" ht="30" customHeight="1" hidden="1">
      <c r="A148" s="63"/>
      <c r="B148" s="29" t="str">
        <f>IF($A148="","",VLOOKUP($A148,'MÃ KH'!$A$2:$D$1048573,2,0))</f>
        <v/>
      </c>
      <c r="C148" s="64" t="s">
        <v>4886</v>
      </c>
      <c r="D148" s="25"/>
      <c r="E148" s="29" t="str">
        <f>IF($D148="","",VLOOKUP($D148,'MÃ HH'!$A$2:$C$1873,2,0))</f>
        <v/>
      </c>
      <c r="F148" s="65"/>
      <c r="G148" s="66"/>
      <c r="H148" s="66"/>
      <c r="I148" s="69"/>
      <c r="J148" s="66"/>
      <c r="K148" s="66"/>
      <c r="L148" s="66"/>
      <c r="M148" s="66"/>
      <c r="N148" s="30"/>
      <c r="O148" s="70"/>
      <c r="P148" s="71"/>
      <c r="Q148" s="74"/>
      <c r="R148" s="25"/>
    </row>
    <row r="149" spans="1:18" s="50" customFormat="1" ht="30" customHeight="1" hidden="1">
      <c r="A149" s="63"/>
      <c r="B149" s="29" t="str">
        <f>IF($A149="","",VLOOKUP($A149,'MÃ KH'!$A$2:$D$1048573,2,0))</f>
        <v/>
      </c>
      <c r="C149" s="64" t="s">
        <v>4886</v>
      </c>
      <c r="D149" s="25"/>
      <c r="E149" s="29" t="str">
        <f>IF($D149="","",VLOOKUP($D149,'MÃ HH'!$A$2:$C$1873,2,0))</f>
        <v/>
      </c>
      <c r="F149" s="65"/>
      <c r="G149" s="66"/>
      <c r="H149" s="66"/>
      <c r="I149" s="69"/>
      <c r="J149" s="66"/>
      <c r="K149" s="66"/>
      <c r="L149" s="66"/>
      <c r="M149" s="66"/>
      <c r="N149" s="30"/>
      <c r="O149" s="70"/>
      <c r="P149" s="71"/>
      <c r="Q149" s="74"/>
      <c r="R149" s="25"/>
    </row>
    <row r="150" spans="1:18" s="50" customFormat="1" ht="30" customHeight="1" hidden="1">
      <c r="A150" s="63"/>
      <c r="B150" s="29" t="str">
        <f>IF($A150="","",VLOOKUP($A150,'MÃ KH'!$A$2:$D$1048573,2,0))</f>
        <v/>
      </c>
      <c r="C150" s="64" t="s">
        <v>4886</v>
      </c>
      <c r="D150" s="25"/>
      <c r="E150" s="29" t="str">
        <f>IF($D150="","",VLOOKUP($D150,'MÃ HH'!$A$2:$C$1873,2,0))</f>
        <v/>
      </c>
      <c r="F150" s="65"/>
      <c r="G150" s="66"/>
      <c r="H150" s="66"/>
      <c r="I150" s="69"/>
      <c r="J150" s="66"/>
      <c r="K150" s="66"/>
      <c r="L150" s="66"/>
      <c r="M150" s="66"/>
      <c r="N150" s="30"/>
      <c r="O150" s="70"/>
      <c r="P150" s="71"/>
      <c r="Q150" s="74"/>
      <c r="R150" s="25"/>
    </row>
    <row r="151" spans="1:18" s="50" customFormat="1" ht="30" customHeight="1" hidden="1">
      <c r="A151" s="63"/>
      <c r="B151" s="29" t="str">
        <f>IF($A151="","",VLOOKUP($A151,'MÃ KH'!$A$2:$D$1048573,2,0))</f>
        <v/>
      </c>
      <c r="C151" s="64" t="s">
        <v>4886</v>
      </c>
      <c r="D151" s="25"/>
      <c r="E151" s="29" t="str">
        <f>IF($D151="","",VLOOKUP($D151,'MÃ HH'!$A$2:$C$1873,2,0))</f>
        <v/>
      </c>
      <c r="F151" s="65"/>
      <c r="G151" s="66"/>
      <c r="H151" s="66"/>
      <c r="I151" s="69"/>
      <c r="J151" s="66"/>
      <c r="K151" s="66"/>
      <c r="L151" s="66"/>
      <c r="M151" s="66"/>
      <c r="N151" s="30"/>
      <c r="O151" s="70"/>
      <c r="P151" s="71"/>
      <c r="Q151" s="74"/>
      <c r="R151" s="25"/>
    </row>
    <row r="152" spans="1:18" s="50" customFormat="1" ht="30" customHeight="1" hidden="1">
      <c r="A152" s="63"/>
      <c r="B152" s="29" t="str">
        <f>IF($A152="","",VLOOKUP($A152,'MÃ KH'!$A$2:$D$1048573,2,0))</f>
        <v/>
      </c>
      <c r="C152" s="64" t="s">
        <v>4886</v>
      </c>
      <c r="D152" s="25"/>
      <c r="E152" s="29" t="str">
        <f>IF($D152="","",VLOOKUP($D152,'MÃ HH'!$A$2:$C$1873,2,0))</f>
        <v/>
      </c>
      <c r="F152" s="65"/>
      <c r="G152" s="66"/>
      <c r="H152" s="66"/>
      <c r="I152" s="69"/>
      <c r="J152" s="66"/>
      <c r="K152" s="66"/>
      <c r="L152" s="66"/>
      <c r="M152" s="66"/>
      <c r="N152" s="30"/>
      <c r="O152" s="70"/>
      <c r="P152" s="71"/>
      <c r="Q152" s="74"/>
      <c r="R152" s="25"/>
    </row>
    <row r="153" spans="1:18" s="50" customFormat="1" ht="30" customHeight="1" hidden="1">
      <c r="A153" s="63"/>
      <c r="B153" s="29" t="str">
        <f>IF($A153="","",VLOOKUP($A153,'MÃ KH'!$A$2:$D$1048573,2,0))</f>
        <v/>
      </c>
      <c r="C153" s="64" t="s">
        <v>4886</v>
      </c>
      <c r="D153" s="25"/>
      <c r="E153" s="29" t="str">
        <f>IF($D153="","",VLOOKUP($D153,'MÃ HH'!$A$2:$C$1873,2,0))</f>
        <v/>
      </c>
      <c r="F153" s="65"/>
      <c r="G153" s="66"/>
      <c r="H153" s="66"/>
      <c r="I153" s="69"/>
      <c r="J153" s="66"/>
      <c r="K153" s="66"/>
      <c r="L153" s="66"/>
      <c r="M153" s="66"/>
      <c r="N153" s="30"/>
      <c r="O153" s="70"/>
      <c r="P153" s="71"/>
      <c r="Q153" s="74"/>
      <c r="R153" s="25"/>
    </row>
    <row r="154" spans="1:18" s="50" customFormat="1" ht="30" customHeight="1" hidden="1">
      <c r="A154" s="63"/>
      <c r="B154" s="29" t="str">
        <f>IF($A154="","",VLOOKUP($A154,'MÃ KH'!$A$2:$D$1048573,2,0))</f>
        <v/>
      </c>
      <c r="C154" s="64" t="s">
        <v>4886</v>
      </c>
      <c r="D154" s="25"/>
      <c r="E154" s="29" t="str">
        <f>IF($D154="","",VLOOKUP($D154,'MÃ HH'!$A$2:$C$1873,2,0))</f>
        <v/>
      </c>
      <c r="F154" s="65"/>
      <c r="G154" s="66"/>
      <c r="H154" s="66"/>
      <c r="I154" s="69"/>
      <c r="J154" s="66"/>
      <c r="K154" s="66"/>
      <c r="L154" s="66"/>
      <c r="M154" s="66"/>
      <c r="N154" s="30"/>
      <c r="O154" s="70"/>
      <c r="P154" s="71"/>
      <c r="Q154" s="74"/>
      <c r="R154" s="25"/>
    </row>
    <row r="155" spans="1:18" s="50" customFormat="1" ht="30" customHeight="1" hidden="1">
      <c r="A155" s="63"/>
      <c r="B155" s="29" t="str">
        <f>IF($A155="","",VLOOKUP($A155,'MÃ KH'!$A$2:$D$1048573,2,0))</f>
        <v/>
      </c>
      <c r="C155" s="64" t="s">
        <v>4886</v>
      </c>
      <c r="D155" s="25"/>
      <c r="E155" s="29" t="str">
        <f>IF($D155="","",VLOOKUP($D155,'MÃ HH'!$A$2:$C$1873,2,0))</f>
        <v/>
      </c>
      <c r="F155" s="65"/>
      <c r="G155" s="66"/>
      <c r="H155" s="66"/>
      <c r="I155" s="69"/>
      <c r="J155" s="66"/>
      <c r="K155" s="66"/>
      <c r="L155" s="66"/>
      <c r="M155" s="66"/>
      <c r="N155" s="30"/>
      <c r="O155" s="70"/>
      <c r="P155" s="71"/>
      <c r="Q155" s="74"/>
      <c r="R155" s="25"/>
    </row>
    <row r="156" spans="1:18" s="50" customFormat="1" ht="30" customHeight="1" hidden="1">
      <c r="A156" s="63"/>
      <c r="B156" s="29" t="str">
        <f>IF($A156="","",VLOOKUP($A156,'MÃ KH'!$A$2:$D$1048573,2,0))</f>
        <v/>
      </c>
      <c r="C156" s="64" t="s">
        <v>4886</v>
      </c>
      <c r="D156" s="25"/>
      <c r="E156" s="29" t="str">
        <f>IF($D156="","",VLOOKUP($D156,'MÃ HH'!$A$2:$C$1873,2,0))</f>
        <v/>
      </c>
      <c r="F156" s="65"/>
      <c r="G156" s="66"/>
      <c r="H156" s="66"/>
      <c r="I156" s="69"/>
      <c r="J156" s="66"/>
      <c r="K156" s="66"/>
      <c r="L156" s="66"/>
      <c r="M156" s="66"/>
      <c r="N156" s="30"/>
      <c r="O156" s="70"/>
      <c r="P156" s="71"/>
      <c r="Q156" s="74"/>
      <c r="R156" s="25"/>
    </row>
    <row r="157" spans="1:18" s="50" customFormat="1" ht="30" customHeight="1" hidden="1">
      <c r="A157" s="63"/>
      <c r="B157" s="29" t="str">
        <f>IF($A157="","",VLOOKUP($A157,'MÃ KH'!$A$2:$D$1048573,2,0))</f>
        <v/>
      </c>
      <c r="C157" s="64" t="s">
        <v>4886</v>
      </c>
      <c r="D157" s="25"/>
      <c r="E157" s="29" t="str">
        <f>IF($D157="","",VLOOKUP($D157,'MÃ HH'!$A$2:$C$1873,2,0))</f>
        <v/>
      </c>
      <c r="F157" s="65"/>
      <c r="G157" s="66"/>
      <c r="H157" s="66"/>
      <c r="I157" s="69"/>
      <c r="J157" s="66"/>
      <c r="K157" s="66"/>
      <c r="L157" s="66"/>
      <c r="M157" s="66"/>
      <c r="N157" s="30"/>
      <c r="O157" s="70"/>
      <c r="P157" s="71"/>
      <c r="Q157" s="74"/>
      <c r="R157" s="25"/>
    </row>
    <row r="158" spans="1:18" s="50" customFormat="1" ht="30" customHeight="1" hidden="1">
      <c r="A158" s="63"/>
      <c r="B158" s="29" t="str">
        <f>IF($A158="","",VLOOKUP($A158,'MÃ KH'!$A$2:$D$1048573,2,0))</f>
        <v/>
      </c>
      <c r="C158" s="64" t="s">
        <v>4886</v>
      </c>
      <c r="D158" s="25"/>
      <c r="E158" s="29" t="str">
        <f>IF($D158="","",VLOOKUP($D158,'MÃ HH'!$A$2:$C$1873,2,0))</f>
        <v/>
      </c>
      <c r="F158" s="65"/>
      <c r="G158" s="66"/>
      <c r="H158" s="66"/>
      <c r="I158" s="69"/>
      <c r="J158" s="66"/>
      <c r="K158" s="66"/>
      <c r="L158" s="66"/>
      <c r="M158" s="66"/>
      <c r="N158" s="30"/>
      <c r="O158" s="70"/>
      <c r="P158" s="71"/>
      <c r="Q158" s="74"/>
      <c r="R158" s="25"/>
    </row>
    <row r="159" spans="1:18" s="50" customFormat="1" ht="30" customHeight="1" hidden="1">
      <c r="A159" s="63"/>
      <c r="B159" s="29" t="str">
        <f>IF($A159="","",VLOOKUP($A159,'MÃ KH'!$A$2:$D$1048573,2,0))</f>
        <v/>
      </c>
      <c r="C159" s="64" t="s">
        <v>4886</v>
      </c>
      <c r="D159" s="25"/>
      <c r="E159" s="29" t="str">
        <f>IF($D159="","",VLOOKUP($D159,'MÃ HH'!$A$2:$C$1873,2,0))</f>
        <v/>
      </c>
      <c r="F159" s="65"/>
      <c r="G159" s="66"/>
      <c r="H159" s="66"/>
      <c r="I159" s="69"/>
      <c r="J159" s="66"/>
      <c r="K159" s="66"/>
      <c r="L159" s="66"/>
      <c r="M159" s="66"/>
      <c r="N159" s="30"/>
      <c r="O159" s="70"/>
      <c r="P159" s="71"/>
      <c r="Q159" s="74"/>
      <c r="R159" s="25"/>
    </row>
    <row r="160" spans="1:18" s="50" customFormat="1" ht="30" customHeight="1" hidden="1">
      <c r="A160" s="63"/>
      <c r="B160" s="29" t="str">
        <f>IF($A160="","",VLOOKUP($A160,'MÃ KH'!$A$2:$D$1048573,2,0))</f>
        <v/>
      </c>
      <c r="C160" s="64" t="s">
        <v>4886</v>
      </c>
      <c r="D160" s="25"/>
      <c r="E160" s="29" t="str">
        <f>IF($D160="","",VLOOKUP($D160,'MÃ HH'!$A$2:$C$1873,2,0))</f>
        <v/>
      </c>
      <c r="F160" s="65"/>
      <c r="G160" s="66"/>
      <c r="H160" s="66"/>
      <c r="I160" s="69"/>
      <c r="J160" s="66"/>
      <c r="K160" s="66"/>
      <c r="L160" s="66"/>
      <c r="M160" s="66"/>
      <c r="N160" s="30"/>
      <c r="O160" s="70"/>
      <c r="P160" s="71"/>
      <c r="Q160" s="74"/>
      <c r="R160" s="25"/>
    </row>
    <row r="161" spans="1:18" s="50" customFormat="1" ht="30" customHeight="1" hidden="1">
      <c r="A161" s="63"/>
      <c r="B161" s="29" t="str">
        <f>IF($A161="","",VLOOKUP($A161,'MÃ KH'!$A$2:$D$1048573,2,0))</f>
        <v/>
      </c>
      <c r="C161" s="64" t="s">
        <v>4886</v>
      </c>
      <c r="D161" s="25"/>
      <c r="E161" s="29" t="str">
        <f>IF($D161="","",VLOOKUP($D161,'MÃ HH'!$A$2:$C$1873,2,0))</f>
        <v/>
      </c>
      <c r="F161" s="65"/>
      <c r="G161" s="66"/>
      <c r="H161" s="66"/>
      <c r="I161" s="69"/>
      <c r="J161" s="66"/>
      <c r="K161" s="66"/>
      <c r="L161" s="66"/>
      <c r="M161" s="66"/>
      <c r="N161" s="30"/>
      <c r="O161" s="70"/>
      <c r="P161" s="71"/>
      <c r="Q161" s="74"/>
      <c r="R161" s="25"/>
    </row>
    <row r="162" spans="1:18" s="50" customFormat="1" ht="30" customHeight="1" hidden="1">
      <c r="A162" s="63"/>
      <c r="B162" s="29" t="str">
        <f>IF($A162="","",VLOOKUP($A162,'MÃ KH'!$A$2:$D$1048573,2,0))</f>
        <v/>
      </c>
      <c r="C162" s="64" t="s">
        <v>4886</v>
      </c>
      <c r="D162" s="25"/>
      <c r="E162" s="29" t="str">
        <f>IF($D162="","",VLOOKUP($D162,'MÃ HH'!$A$2:$C$1873,2,0))</f>
        <v/>
      </c>
      <c r="F162" s="65"/>
      <c r="G162" s="66"/>
      <c r="H162" s="66"/>
      <c r="I162" s="69"/>
      <c r="J162" s="66"/>
      <c r="K162" s="66"/>
      <c r="L162" s="66"/>
      <c r="M162" s="66"/>
      <c r="N162" s="30"/>
      <c r="O162" s="70"/>
      <c r="P162" s="71"/>
      <c r="Q162" s="74"/>
      <c r="R162" s="25"/>
    </row>
    <row r="163" spans="1:18" s="50" customFormat="1" ht="30" customHeight="1" hidden="1">
      <c r="A163" s="63"/>
      <c r="B163" s="29" t="str">
        <f>IF($A163="","",VLOOKUP($A163,'MÃ KH'!$A$2:$D$1048573,2,0))</f>
        <v/>
      </c>
      <c r="C163" s="64" t="s">
        <v>4886</v>
      </c>
      <c r="D163" s="25"/>
      <c r="E163" s="29" t="str">
        <f>IF($D163="","",VLOOKUP($D163,'MÃ HH'!$A$2:$C$1873,2,0))</f>
        <v/>
      </c>
      <c r="F163" s="65"/>
      <c r="G163" s="66"/>
      <c r="H163" s="66"/>
      <c r="I163" s="69"/>
      <c r="J163" s="66"/>
      <c r="K163" s="66"/>
      <c r="L163" s="66"/>
      <c r="M163" s="66"/>
      <c r="N163" s="30"/>
      <c r="O163" s="70"/>
      <c r="P163" s="71"/>
      <c r="Q163" s="74"/>
      <c r="R163" s="25"/>
    </row>
    <row r="164" spans="1:18" s="50" customFormat="1" ht="30" customHeight="1" hidden="1">
      <c r="A164" s="63"/>
      <c r="B164" s="29" t="str">
        <f>IF($A164="","",VLOOKUP($A164,'MÃ KH'!$A$2:$D$1048573,2,0))</f>
        <v/>
      </c>
      <c r="C164" s="64" t="s">
        <v>4886</v>
      </c>
      <c r="D164" s="25"/>
      <c r="E164" s="29" t="str">
        <f>IF($D164="","",VLOOKUP($D164,'MÃ HH'!$A$2:$C$1873,2,0))</f>
        <v/>
      </c>
      <c r="F164" s="65"/>
      <c r="G164" s="66"/>
      <c r="H164" s="66"/>
      <c r="I164" s="69"/>
      <c r="J164" s="66"/>
      <c r="K164" s="66"/>
      <c r="L164" s="66"/>
      <c r="M164" s="66"/>
      <c r="N164" s="30"/>
      <c r="O164" s="70"/>
      <c r="P164" s="71"/>
      <c r="Q164" s="74"/>
      <c r="R164" s="25"/>
    </row>
    <row r="165" spans="1:18" s="50" customFormat="1" ht="30" customHeight="1" hidden="1">
      <c r="A165" s="63"/>
      <c r="B165" s="29" t="str">
        <f>IF($A165="","",VLOOKUP($A165,'MÃ KH'!$A$2:$D$1048573,2,0))</f>
        <v/>
      </c>
      <c r="C165" s="64" t="s">
        <v>4886</v>
      </c>
      <c r="D165" s="25"/>
      <c r="E165" s="29" t="str">
        <f>IF($D165="","",VLOOKUP($D165,'MÃ HH'!$A$2:$C$1873,2,0))</f>
        <v/>
      </c>
      <c r="F165" s="65"/>
      <c r="G165" s="66"/>
      <c r="H165" s="66"/>
      <c r="I165" s="69"/>
      <c r="J165" s="66"/>
      <c r="K165" s="66"/>
      <c r="L165" s="66"/>
      <c r="M165" s="66"/>
      <c r="N165" s="30"/>
      <c r="O165" s="70"/>
      <c r="P165" s="71"/>
      <c r="Q165" s="74"/>
      <c r="R165" s="25"/>
    </row>
    <row r="166" spans="1:18" s="50" customFormat="1" ht="30" customHeight="1" hidden="1">
      <c r="A166" s="63"/>
      <c r="B166" s="29" t="str">
        <f>IF($A166="","",VLOOKUP($A166,'MÃ KH'!$A$2:$D$1048573,2,0))</f>
        <v/>
      </c>
      <c r="C166" s="64" t="s">
        <v>4886</v>
      </c>
      <c r="D166" s="25"/>
      <c r="E166" s="29" t="str">
        <f>IF($D166="","",VLOOKUP($D166,'MÃ HH'!$A$2:$C$1873,2,0))</f>
        <v/>
      </c>
      <c r="F166" s="65"/>
      <c r="G166" s="66"/>
      <c r="H166" s="66"/>
      <c r="I166" s="69"/>
      <c r="J166" s="66"/>
      <c r="K166" s="66"/>
      <c r="L166" s="66"/>
      <c r="M166" s="66"/>
      <c r="N166" s="30"/>
      <c r="O166" s="70"/>
      <c r="P166" s="71"/>
      <c r="Q166" s="74"/>
      <c r="R166" s="25"/>
    </row>
    <row r="167" spans="1:18" s="50" customFormat="1" ht="30" customHeight="1" hidden="1">
      <c r="A167" s="63"/>
      <c r="B167" s="29" t="str">
        <f>IF($A167="","",VLOOKUP($A167,'MÃ KH'!$A$2:$D$1048573,2,0))</f>
        <v/>
      </c>
      <c r="C167" s="64" t="s">
        <v>4886</v>
      </c>
      <c r="D167" s="25"/>
      <c r="E167" s="29" t="str">
        <f>IF($D167="","",VLOOKUP($D167,'MÃ HH'!$A$2:$C$1873,2,0))</f>
        <v/>
      </c>
      <c r="F167" s="65"/>
      <c r="G167" s="66"/>
      <c r="H167" s="66"/>
      <c r="I167" s="69"/>
      <c r="J167" s="66"/>
      <c r="K167" s="66"/>
      <c r="L167" s="66"/>
      <c r="M167" s="66"/>
      <c r="N167" s="30"/>
      <c r="O167" s="70"/>
      <c r="P167" s="71"/>
      <c r="Q167" s="74"/>
      <c r="R167" s="25"/>
    </row>
    <row r="168" spans="1:18" s="50" customFormat="1" ht="30" customHeight="1" hidden="1">
      <c r="A168" s="63"/>
      <c r="B168" s="29" t="str">
        <f>IF($A168="","",VLOOKUP($A168,'MÃ KH'!$A$2:$D$1048573,2,0))</f>
        <v/>
      </c>
      <c r="C168" s="64" t="s">
        <v>4886</v>
      </c>
      <c r="D168" s="25"/>
      <c r="E168" s="29" t="str">
        <f>IF($D168="","",VLOOKUP($D168,'MÃ HH'!$A$2:$C$1873,2,0))</f>
        <v/>
      </c>
      <c r="F168" s="65"/>
      <c r="G168" s="66"/>
      <c r="H168" s="66"/>
      <c r="I168" s="69"/>
      <c r="J168" s="66"/>
      <c r="K168" s="66"/>
      <c r="L168" s="66"/>
      <c r="M168" s="66"/>
      <c r="N168" s="30"/>
      <c r="O168" s="70"/>
      <c r="P168" s="71"/>
      <c r="Q168" s="74"/>
      <c r="R168" s="25"/>
    </row>
    <row r="169" spans="1:18" s="50" customFormat="1" ht="30" customHeight="1" hidden="1">
      <c r="A169" s="63"/>
      <c r="B169" s="29" t="str">
        <f>IF($A169="","",VLOOKUP($A169,'MÃ KH'!$A$2:$D$1048573,2,0))</f>
        <v/>
      </c>
      <c r="C169" s="64" t="s">
        <v>4886</v>
      </c>
      <c r="D169" s="25"/>
      <c r="E169" s="29" t="str">
        <f>IF($D169="","",VLOOKUP($D169,'MÃ HH'!$A$2:$C$1873,2,0))</f>
        <v/>
      </c>
      <c r="F169" s="65"/>
      <c r="G169" s="66"/>
      <c r="H169" s="66"/>
      <c r="I169" s="69"/>
      <c r="J169" s="66"/>
      <c r="K169" s="66"/>
      <c r="L169" s="66"/>
      <c r="M169" s="66"/>
      <c r="N169" s="30"/>
      <c r="O169" s="70"/>
      <c r="P169" s="71"/>
      <c r="Q169" s="74"/>
      <c r="R169" s="25"/>
    </row>
    <row r="170" spans="1:18" s="50" customFormat="1" ht="30" customHeight="1" hidden="1">
      <c r="A170" s="63"/>
      <c r="B170" s="29" t="str">
        <f>IF($A170="","",VLOOKUP($A170,'MÃ KH'!$A$2:$D$1048573,2,0))</f>
        <v/>
      </c>
      <c r="C170" s="64" t="s">
        <v>4886</v>
      </c>
      <c r="D170" s="25"/>
      <c r="E170" s="29" t="str">
        <f>IF($D170="","",VLOOKUP($D170,'MÃ HH'!$A$2:$C$1873,2,0))</f>
        <v/>
      </c>
      <c r="F170" s="65"/>
      <c r="G170" s="66"/>
      <c r="H170" s="66"/>
      <c r="I170" s="69"/>
      <c r="J170" s="66"/>
      <c r="K170" s="66"/>
      <c r="L170" s="66"/>
      <c r="M170" s="66"/>
      <c r="N170" s="30"/>
      <c r="O170" s="70"/>
      <c r="P170" s="71"/>
      <c r="Q170" s="74"/>
      <c r="R170" s="25"/>
    </row>
    <row r="171" spans="1:18" s="50" customFormat="1" ht="30" customHeight="1" hidden="1">
      <c r="A171" s="63"/>
      <c r="B171" s="29" t="str">
        <f>IF($A171="","",VLOOKUP($A171,'MÃ KH'!$A$2:$D$1048573,2,0))</f>
        <v/>
      </c>
      <c r="C171" s="64" t="s">
        <v>4886</v>
      </c>
      <c r="D171" s="25"/>
      <c r="E171" s="29" t="str">
        <f>IF($D171="","",VLOOKUP($D171,'MÃ HH'!$A$2:$C$1873,2,0))</f>
        <v/>
      </c>
      <c r="F171" s="65"/>
      <c r="G171" s="66"/>
      <c r="H171" s="66"/>
      <c r="I171" s="69"/>
      <c r="J171" s="66"/>
      <c r="K171" s="66"/>
      <c r="L171" s="66"/>
      <c r="M171" s="66"/>
      <c r="N171" s="30"/>
      <c r="O171" s="70"/>
      <c r="P171" s="71"/>
      <c r="Q171" s="74"/>
      <c r="R171" s="25"/>
    </row>
    <row r="172" spans="1:18" s="50" customFormat="1" ht="30" customHeight="1" hidden="1">
      <c r="A172" s="63"/>
      <c r="B172" s="29" t="str">
        <f>IF($A172="","",VLOOKUP($A172,'MÃ KH'!$A$2:$D$1048573,2,0))</f>
        <v/>
      </c>
      <c r="C172" s="64" t="s">
        <v>4886</v>
      </c>
      <c r="D172" s="25"/>
      <c r="E172" s="29" t="str">
        <f>IF($D172="","",VLOOKUP($D172,'MÃ HH'!$A$2:$C$1873,2,0))</f>
        <v/>
      </c>
      <c r="F172" s="65"/>
      <c r="G172" s="66"/>
      <c r="H172" s="66"/>
      <c r="I172" s="69"/>
      <c r="J172" s="66"/>
      <c r="K172" s="66"/>
      <c r="L172" s="66"/>
      <c r="M172" s="66"/>
      <c r="N172" s="30"/>
      <c r="O172" s="70"/>
      <c r="P172" s="71"/>
      <c r="Q172" s="74"/>
      <c r="R172" s="25"/>
    </row>
    <row r="173" spans="1:18" s="50" customFormat="1" ht="30" customHeight="1" hidden="1">
      <c r="A173" s="63"/>
      <c r="B173" s="29" t="str">
        <f>IF($A173="","",VLOOKUP($A173,'MÃ KH'!$A$2:$D$1048573,2,0))</f>
        <v/>
      </c>
      <c r="C173" s="64" t="s">
        <v>4886</v>
      </c>
      <c r="D173" s="25"/>
      <c r="E173" s="29" t="str">
        <f>IF($D173="","",VLOOKUP($D173,'MÃ HH'!$A$2:$C$1873,2,0))</f>
        <v/>
      </c>
      <c r="F173" s="65"/>
      <c r="G173" s="66"/>
      <c r="H173" s="66"/>
      <c r="I173" s="69"/>
      <c r="J173" s="66"/>
      <c r="K173" s="66"/>
      <c r="L173" s="66"/>
      <c r="M173" s="66"/>
      <c r="N173" s="30"/>
      <c r="O173" s="70"/>
      <c r="P173" s="71"/>
      <c r="Q173" s="74"/>
      <c r="R173" s="25"/>
    </row>
    <row r="174" spans="1:18" s="50" customFormat="1" ht="30" customHeight="1" hidden="1">
      <c r="A174" s="63"/>
      <c r="B174" s="29" t="str">
        <f>IF($A174="","",VLOOKUP($A174,'MÃ KH'!$A$2:$D$1048573,2,0))</f>
        <v/>
      </c>
      <c r="C174" s="64" t="s">
        <v>4886</v>
      </c>
      <c r="D174" s="25"/>
      <c r="E174" s="29" t="str">
        <f>IF($D174="","",VLOOKUP($D174,'MÃ HH'!$A$2:$C$1873,2,0))</f>
        <v/>
      </c>
      <c r="F174" s="65"/>
      <c r="G174" s="66"/>
      <c r="H174" s="66"/>
      <c r="I174" s="69"/>
      <c r="J174" s="66"/>
      <c r="K174" s="66"/>
      <c r="L174" s="66"/>
      <c r="M174" s="66"/>
      <c r="N174" s="30"/>
      <c r="O174" s="70"/>
      <c r="P174" s="71"/>
      <c r="Q174" s="74"/>
      <c r="R174" s="25"/>
    </row>
    <row r="175" spans="1:18" s="50" customFormat="1" ht="30" customHeight="1" hidden="1">
      <c r="A175" s="63"/>
      <c r="B175" s="29" t="str">
        <f>IF($A175="","",VLOOKUP($A175,'MÃ KH'!$A$2:$D$1048573,2,0))</f>
        <v/>
      </c>
      <c r="C175" s="64" t="s">
        <v>4886</v>
      </c>
      <c r="D175" s="25"/>
      <c r="E175" s="29" t="str">
        <f>IF($D175="","",VLOOKUP($D175,'MÃ HH'!$A$2:$C$1873,2,0))</f>
        <v/>
      </c>
      <c r="F175" s="65"/>
      <c r="G175" s="66"/>
      <c r="H175" s="66"/>
      <c r="I175" s="69"/>
      <c r="J175" s="66"/>
      <c r="K175" s="66"/>
      <c r="L175" s="66"/>
      <c r="M175" s="66"/>
      <c r="N175" s="30"/>
      <c r="O175" s="70"/>
      <c r="P175" s="71"/>
      <c r="Q175" s="74"/>
      <c r="R175" s="25"/>
    </row>
    <row r="176" spans="1:18" s="50" customFormat="1" ht="30" customHeight="1" hidden="1">
      <c r="A176" s="63"/>
      <c r="B176" s="29" t="str">
        <f>IF($A176="","",VLOOKUP($A176,'MÃ KH'!$A$2:$D$1048573,2,0))</f>
        <v/>
      </c>
      <c r="C176" s="64" t="s">
        <v>4886</v>
      </c>
      <c r="D176" s="25"/>
      <c r="E176" s="29" t="str">
        <f>IF($D176="","",VLOOKUP($D176,'MÃ HH'!$A$2:$C$1873,2,0))</f>
        <v/>
      </c>
      <c r="F176" s="65"/>
      <c r="G176" s="66"/>
      <c r="H176" s="66"/>
      <c r="I176" s="69"/>
      <c r="J176" s="66"/>
      <c r="K176" s="66"/>
      <c r="L176" s="66"/>
      <c r="M176" s="66"/>
      <c r="N176" s="30"/>
      <c r="O176" s="70"/>
      <c r="P176" s="71"/>
      <c r="Q176" s="74"/>
      <c r="R176" s="25"/>
    </row>
    <row r="177" spans="1:18" s="50" customFormat="1" ht="30" customHeight="1" hidden="1">
      <c r="A177" s="63"/>
      <c r="B177" s="29" t="str">
        <f>IF($A177="","",VLOOKUP($A177,'MÃ KH'!$A$2:$D$1048573,2,0))</f>
        <v/>
      </c>
      <c r="C177" s="64" t="s">
        <v>4886</v>
      </c>
      <c r="D177" s="25"/>
      <c r="E177" s="29" t="str">
        <f>IF($D177="","",VLOOKUP($D177,'MÃ HH'!$A$2:$C$1873,2,0))</f>
        <v/>
      </c>
      <c r="F177" s="65"/>
      <c r="G177" s="66"/>
      <c r="H177" s="66"/>
      <c r="I177" s="69"/>
      <c r="J177" s="66"/>
      <c r="K177" s="66"/>
      <c r="L177" s="66"/>
      <c r="M177" s="66"/>
      <c r="N177" s="30"/>
      <c r="O177" s="70"/>
      <c r="P177" s="71"/>
      <c r="Q177" s="74"/>
      <c r="R177" s="25"/>
    </row>
    <row r="178" spans="1:18" s="50" customFormat="1" ht="30" customHeight="1" hidden="1">
      <c r="A178" s="63"/>
      <c r="B178" s="29" t="str">
        <f>IF($A178="","",VLOOKUP($A178,'MÃ KH'!$A$2:$D$1048573,2,0))</f>
        <v/>
      </c>
      <c r="C178" s="64" t="s">
        <v>4886</v>
      </c>
      <c r="D178" s="25"/>
      <c r="E178" s="29" t="str">
        <f>IF($D178="","",VLOOKUP($D178,'MÃ HH'!$A$2:$C$1873,2,0))</f>
        <v/>
      </c>
      <c r="F178" s="65"/>
      <c r="G178" s="66"/>
      <c r="H178" s="66"/>
      <c r="I178" s="69"/>
      <c r="J178" s="66"/>
      <c r="K178" s="66"/>
      <c r="L178" s="66"/>
      <c r="M178" s="66"/>
      <c r="N178" s="30"/>
      <c r="O178" s="70"/>
      <c r="P178" s="71"/>
      <c r="Q178" s="74"/>
      <c r="R178" s="25"/>
    </row>
    <row r="179" spans="1:18" s="50" customFormat="1" ht="30" customHeight="1" hidden="1">
      <c r="A179" s="63"/>
      <c r="B179" s="29" t="str">
        <f>IF($A179="","",VLOOKUP($A179,'MÃ KH'!$A$2:$D$1048573,2,0))</f>
        <v/>
      </c>
      <c r="C179" s="64" t="s">
        <v>4886</v>
      </c>
      <c r="D179" s="25"/>
      <c r="E179" s="29" t="str">
        <f>IF($D179="","",VLOOKUP($D179,'MÃ HH'!$A$2:$C$1873,2,0))</f>
        <v/>
      </c>
      <c r="F179" s="65"/>
      <c r="G179" s="66"/>
      <c r="H179" s="66"/>
      <c r="I179" s="69"/>
      <c r="J179" s="66"/>
      <c r="K179" s="66"/>
      <c r="L179" s="66"/>
      <c r="M179" s="66"/>
      <c r="N179" s="30"/>
      <c r="O179" s="70"/>
      <c r="P179" s="71"/>
      <c r="Q179" s="74"/>
      <c r="R179" s="25"/>
    </row>
    <row r="180" spans="1:18" s="50" customFormat="1" ht="30" customHeight="1" hidden="1">
      <c r="A180" s="63"/>
      <c r="B180" s="29" t="str">
        <f>IF($A180="","",VLOOKUP($A180,'MÃ KH'!$A$2:$D$1048573,2,0))</f>
        <v/>
      </c>
      <c r="C180" s="64" t="s">
        <v>4886</v>
      </c>
      <c r="D180" s="25"/>
      <c r="E180" s="29" t="str">
        <f>IF($D180="","",VLOOKUP($D180,'MÃ HH'!$A$2:$C$1873,2,0))</f>
        <v/>
      </c>
      <c r="F180" s="65"/>
      <c r="G180" s="66"/>
      <c r="H180" s="66"/>
      <c r="I180" s="69"/>
      <c r="J180" s="66"/>
      <c r="K180" s="66"/>
      <c r="L180" s="66"/>
      <c r="M180" s="66"/>
      <c r="N180" s="30"/>
      <c r="O180" s="70"/>
      <c r="P180" s="71"/>
      <c r="Q180" s="74"/>
      <c r="R180" s="25"/>
    </row>
    <row r="181" spans="1:18" s="50" customFormat="1" ht="30" customHeight="1" hidden="1">
      <c r="A181" s="63"/>
      <c r="B181" s="29" t="str">
        <f>IF($A181="","",VLOOKUP($A181,'MÃ KH'!$A$2:$D$1048573,2,0))</f>
        <v/>
      </c>
      <c r="C181" s="64" t="s">
        <v>4886</v>
      </c>
      <c r="D181" s="25"/>
      <c r="E181" s="29" t="str">
        <f>IF($D181="","",VLOOKUP($D181,'MÃ HH'!$A$2:$C$1873,2,0))</f>
        <v/>
      </c>
      <c r="F181" s="65"/>
      <c r="G181" s="66"/>
      <c r="H181" s="66"/>
      <c r="I181" s="69"/>
      <c r="J181" s="66"/>
      <c r="K181" s="66"/>
      <c r="L181" s="66"/>
      <c r="M181" s="66"/>
      <c r="N181" s="30"/>
      <c r="O181" s="70"/>
      <c r="P181" s="71"/>
      <c r="Q181" s="74"/>
      <c r="R181" s="25"/>
    </row>
    <row r="182" spans="1:18" s="50" customFormat="1" ht="30" customHeight="1" hidden="1">
      <c r="A182" s="63"/>
      <c r="B182" s="29" t="str">
        <f>IF($A182="","",VLOOKUP($A182,'MÃ KH'!$A$2:$D$1048573,2,0))</f>
        <v/>
      </c>
      <c r="C182" s="64" t="s">
        <v>4886</v>
      </c>
      <c r="D182" s="25"/>
      <c r="E182" s="29" t="str">
        <f>IF($D182="","",VLOOKUP($D182,'MÃ HH'!$A$2:$C$1873,2,0))</f>
        <v/>
      </c>
      <c r="F182" s="65"/>
      <c r="G182" s="66"/>
      <c r="H182" s="66"/>
      <c r="I182" s="69"/>
      <c r="J182" s="66"/>
      <c r="K182" s="66"/>
      <c r="L182" s="66"/>
      <c r="M182" s="66"/>
      <c r="N182" s="30"/>
      <c r="O182" s="70"/>
      <c r="P182" s="71"/>
      <c r="Q182" s="74"/>
      <c r="R182" s="25"/>
    </row>
    <row r="183" spans="1:18" s="50" customFormat="1" ht="30" customHeight="1" hidden="1">
      <c r="A183" s="63"/>
      <c r="B183" s="29" t="str">
        <f>IF($A183="","",VLOOKUP($A183,'MÃ KH'!$A$2:$D$1048573,2,0))</f>
        <v/>
      </c>
      <c r="C183" s="64" t="s">
        <v>4886</v>
      </c>
      <c r="D183" s="25"/>
      <c r="E183" s="29" t="str">
        <f>IF($D183="","",VLOOKUP($D183,'MÃ HH'!$A$2:$C$1873,2,0))</f>
        <v/>
      </c>
      <c r="F183" s="65"/>
      <c r="G183" s="66"/>
      <c r="H183" s="66"/>
      <c r="I183" s="69"/>
      <c r="J183" s="66"/>
      <c r="K183" s="66"/>
      <c r="L183" s="66"/>
      <c r="M183" s="66"/>
      <c r="N183" s="30"/>
      <c r="O183" s="70"/>
      <c r="P183" s="71"/>
      <c r="Q183" s="74"/>
      <c r="R183" s="25"/>
    </row>
    <row r="184" spans="1:18" s="50" customFormat="1" ht="30" customHeight="1" hidden="1">
      <c r="A184" s="63"/>
      <c r="B184" s="29" t="str">
        <f>IF($A184="","",VLOOKUP($A184,'MÃ KH'!$A$2:$D$1048573,2,0))</f>
        <v/>
      </c>
      <c r="C184" s="64" t="s">
        <v>4886</v>
      </c>
      <c r="D184" s="25"/>
      <c r="E184" s="29" t="str">
        <f>IF($D184="","",VLOOKUP($D184,'MÃ HH'!$A$2:$C$1873,2,0))</f>
        <v/>
      </c>
      <c r="F184" s="65"/>
      <c r="G184" s="66"/>
      <c r="H184" s="66"/>
      <c r="I184" s="69"/>
      <c r="J184" s="66"/>
      <c r="K184" s="66"/>
      <c r="L184" s="66"/>
      <c r="M184" s="66"/>
      <c r="N184" s="30"/>
      <c r="O184" s="70"/>
      <c r="P184" s="71"/>
      <c r="Q184" s="74"/>
      <c r="R184" s="25"/>
    </row>
    <row r="185" spans="1:18" s="50" customFormat="1" ht="30" customHeight="1" hidden="1">
      <c r="A185" s="63"/>
      <c r="B185" s="29" t="str">
        <f>IF($A185="","",VLOOKUP($A185,'MÃ KH'!$A$2:$D$1048573,2,0))</f>
        <v/>
      </c>
      <c r="C185" s="64" t="s">
        <v>4886</v>
      </c>
      <c r="D185" s="25"/>
      <c r="E185" s="29" t="str">
        <f>IF($D185="","",VLOOKUP($D185,'MÃ HH'!$A$2:$C$1873,2,0))</f>
        <v/>
      </c>
      <c r="F185" s="65"/>
      <c r="G185" s="66"/>
      <c r="H185" s="66"/>
      <c r="I185" s="69"/>
      <c r="J185" s="66"/>
      <c r="K185" s="66"/>
      <c r="L185" s="66"/>
      <c r="M185" s="66"/>
      <c r="N185" s="30"/>
      <c r="O185" s="70"/>
      <c r="P185" s="71"/>
      <c r="Q185" s="74"/>
      <c r="R185" s="25"/>
    </row>
    <row r="186" spans="1:18" s="50" customFormat="1" ht="30" customHeight="1" hidden="1">
      <c r="A186" s="63"/>
      <c r="B186" s="29" t="str">
        <f>IF($A186="","",VLOOKUP($A186,'MÃ KH'!$A$2:$D$1048573,2,0))</f>
        <v/>
      </c>
      <c r="C186" s="64" t="s">
        <v>4886</v>
      </c>
      <c r="D186" s="25"/>
      <c r="E186" s="29" t="str">
        <f>IF($D186="","",VLOOKUP($D186,'MÃ HH'!$A$2:$C$1873,2,0))</f>
        <v/>
      </c>
      <c r="F186" s="65"/>
      <c r="G186" s="66"/>
      <c r="H186" s="66"/>
      <c r="I186" s="69"/>
      <c r="J186" s="66"/>
      <c r="K186" s="66"/>
      <c r="L186" s="66"/>
      <c r="M186" s="66"/>
      <c r="N186" s="30"/>
      <c r="O186" s="70"/>
      <c r="P186" s="71"/>
      <c r="Q186" s="74"/>
      <c r="R186" s="25"/>
    </row>
    <row r="187" spans="1:18" s="50" customFormat="1" ht="30" customHeight="1" hidden="1">
      <c r="A187" s="63"/>
      <c r="B187" s="29" t="str">
        <f>IF($A187="","",VLOOKUP($A187,'MÃ KH'!$A$2:$D$1048573,2,0))</f>
        <v/>
      </c>
      <c r="C187" s="64" t="s">
        <v>4886</v>
      </c>
      <c r="D187" s="25"/>
      <c r="E187" s="29" t="str">
        <f>IF($D187="","",VLOOKUP($D187,'MÃ HH'!$A$2:$C$1873,2,0))</f>
        <v/>
      </c>
      <c r="F187" s="65"/>
      <c r="G187" s="66"/>
      <c r="H187" s="66"/>
      <c r="I187" s="69"/>
      <c r="J187" s="66"/>
      <c r="K187" s="66"/>
      <c r="L187" s="66"/>
      <c r="M187" s="66"/>
      <c r="N187" s="30"/>
      <c r="O187" s="70"/>
      <c r="P187" s="71"/>
      <c r="Q187" s="74"/>
      <c r="R187" s="25"/>
    </row>
    <row r="188" spans="1:18" s="50" customFormat="1" ht="30" customHeight="1" hidden="1">
      <c r="A188" s="63"/>
      <c r="B188" s="29" t="str">
        <f>IF($A188="","",VLOOKUP($A188,'MÃ KH'!$A$2:$D$1048573,2,0))</f>
        <v/>
      </c>
      <c r="C188" s="64" t="s">
        <v>4886</v>
      </c>
      <c r="D188" s="25"/>
      <c r="E188" s="29" t="str">
        <f>IF($D188="","",VLOOKUP($D188,'MÃ HH'!$A$2:$C$1873,2,0))</f>
        <v/>
      </c>
      <c r="F188" s="65"/>
      <c r="G188" s="66"/>
      <c r="H188" s="66"/>
      <c r="I188" s="69"/>
      <c r="J188" s="66"/>
      <c r="K188" s="66"/>
      <c r="L188" s="66"/>
      <c r="M188" s="66"/>
      <c r="N188" s="30"/>
      <c r="O188" s="70"/>
      <c r="P188" s="71"/>
      <c r="Q188" s="74"/>
      <c r="R188" s="25"/>
    </row>
    <row r="189" spans="1:18" s="50" customFormat="1" ht="30" customHeight="1" hidden="1">
      <c r="A189" s="63"/>
      <c r="B189" s="29" t="str">
        <f>IF($A189="","",VLOOKUP($A189,'MÃ KH'!$A$2:$D$1048573,2,0))</f>
        <v/>
      </c>
      <c r="C189" s="64" t="s">
        <v>4886</v>
      </c>
      <c r="D189" s="25"/>
      <c r="E189" s="29" t="str">
        <f>IF($D189="","",VLOOKUP($D189,'MÃ HH'!$A$2:$C$1873,2,0))</f>
        <v/>
      </c>
      <c r="F189" s="65"/>
      <c r="G189" s="66"/>
      <c r="H189" s="66"/>
      <c r="I189" s="69"/>
      <c r="J189" s="66"/>
      <c r="K189" s="66"/>
      <c r="L189" s="66"/>
      <c r="M189" s="66"/>
      <c r="N189" s="30"/>
      <c r="O189" s="70"/>
      <c r="P189" s="71"/>
      <c r="Q189" s="74"/>
      <c r="R189" s="25"/>
    </row>
    <row r="190" spans="1:18" s="50" customFormat="1" ht="30" customHeight="1" hidden="1">
      <c r="A190" s="63"/>
      <c r="B190" s="29" t="str">
        <f>IF($A190="","",VLOOKUP($A190,'MÃ KH'!$A$2:$D$1048573,2,0))</f>
        <v/>
      </c>
      <c r="C190" s="64" t="s">
        <v>4886</v>
      </c>
      <c r="D190" s="25"/>
      <c r="E190" s="29" t="str">
        <f>IF($D190="","",VLOOKUP($D190,'MÃ HH'!$A$2:$C$1873,2,0))</f>
        <v/>
      </c>
      <c r="F190" s="65"/>
      <c r="G190" s="66"/>
      <c r="H190" s="66"/>
      <c r="I190" s="69"/>
      <c r="J190" s="66"/>
      <c r="K190" s="66"/>
      <c r="L190" s="66"/>
      <c r="M190" s="66"/>
      <c r="N190" s="30"/>
      <c r="O190" s="70"/>
      <c r="P190" s="71"/>
      <c r="Q190" s="74"/>
      <c r="R190" s="25"/>
    </row>
    <row r="191" spans="1:18" s="50" customFormat="1" ht="30" customHeight="1" hidden="1">
      <c r="A191" s="63"/>
      <c r="B191" s="29" t="str">
        <f>IF($A191="","",VLOOKUP($A191,'MÃ KH'!$A$2:$D$1048573,2,0))</f>
        <v/>
      </c>
      <c r="C191" s="64" t="s">
        <v>4886</v>
      </c>
      <c r="D191" s="25"/>
      <c r="E191" s="29" t="str">
        <f>IF($D191="","",VLOOKUP($D191,'MÃ HH'!$A$2:$C$1873,2,0))</f>
        <v/>
      </c>
      <c r="F191" s="65"/>
      <c r="G191" s="66"/>
      <c r="H191" s="66"/>
      <c r="I191" s="69"/>
      <c r="J191" s="66"/>
      <c r="K191" s="66"/>
      <c r="L191" s="66"/>
      <c r="M191" s="66"/>
      <c r="N191" s="30"/>
      <c r="O191" s="70"/>
      <c r="P191" s="71"/>
      <c r="Q191" s="74"/>
      <c r="R191" s="25"/>
    </row>
    <row r="192" spans="1:18" s="50" customFormat="1" ht="30" customHeight="1" hidden="1">
      <c r="A192" s="63"/>
      <c r="B192" s="29" t="str">
        <f>IF($A192="","",VLOOKUP($A192,'MÃ KH'!$A$2:$D$1048573,2,0))</f>
        <v/>
      </c>
      <c r="C192" s="64" t="s">
        <v>4886</v>
      </c>
      <c r="D192" s="25"/>
      <c r="E192" s="29" t="str">
        <f>IF($D192="","",VLOOKUP($D192,'MÃ HH'!$A$2:$C$1873,2,0))</f>
        <v/>
      </c>
      <c r="F192" s="65"/>
      <c r="G192" s="66"/>
      <c r="H192" s="66"/>
      <c r="I192" s="69"/>
      <c r="J192" s="66"/>
      <c r="K192" s="66"/>
      <c r="L192" s="66"/>
      <c r="M192" s="66"/>
      <c r="N192" s="30"/>
      <c r="O192" s="70"/>
      <c r="P192" s="71"/>
      <c r="Q192" s="74"/>
      <c r="R192" s="25"/>
    </row>
    <row r="193" spans="1:18" s="50" customFormat="1" ht="30" customHeight="1" hidden="1">
      <c r="A193" s="63"/>
      <c r="B193" s="29" t="str">
        <f>IF($A193="","",VLOOKUP($A193,'MÃ KH'!$A$2:$D$1048573,2,0))</f>
        <v/>
      </c>
      <c r="C193" s="64" t="s">
        <v>4886</v>
      </c>
      <c r="D193" s="25"/>
      <c r="E193" s="29" t="str">
        <f>IF($D193="","",VLOOKUP($D193,'MÃ HH'!$A$2:$C$1873,2,0))</f>
        <v/>
      </c>
      <c r="F193" s="65"/>
      <c r="G193" s="66"/>
      <c r="H193" s="66"/>
      <c r="I193" s="69"/>
      <c r="J193" s="66"/>
      <c r="K193" s="66"/>
      <c r="L193" s="66"/>
      <c r="M193" s="66"/>
      <c r="N193" s="30"/>
      <c r="O193" s="70"/>
      <c r="P193" s="71"/>
      <c r="Q193" s="74"/>
      <c r="R193" s="25"/>
    </row>
    <row r="194" spans="1:18" s="50" customFormat="1" ht="30" customHeight="1" hidden="1">
      <c r="A194" s="63"/>
      <c r="B194" s="29" t="str">
        <f>IF($A194="","",VLOOKUP($A194,'MÃ KH'!$A$2:$D$1048573,2,0))</f>
        <v/>
      </c>
      <c r="C194" s="64" t="s">
        <v>4886</v>
      </c>
      <c r="D194" s="25"/>
      <c r="E194" s="29" t="str">
        <f>IF($D194="","",VLOOKUP($D194,'MÃ HH'!$A$2:$C$1873,2,0))</f>
        <v/>
      </c>
      <c r="F194" s="65"/>
      <c r="G194" s="66"/>
      <c r="H194" s="66"/>
      <c r="I194" s="69"/>
      <c r="J194" s="66"/>
      <c r="K194" s="66"/>
      <c r="L194" s="66"/>
      <c r="M194" s="66"/>
      <c r="N194" s="30"/>
      <c r="O194" s="70"/>
      <c r="P194" s="71"/>
      <c r="Q194" s="74"/>
      <c r="R194" s="25"/>
    </row>
    <row r="195" spans="1:18" s="50" customFormat="1" ht="30" customHeight="1" hidden="1">
      <c r="A195" s="63"/>
      <c r="B195" s="29" t="str">
        <f>IF($A195="","",VLOOKUP($A195,'MÃ KH'!$A$2:$D$1048573,2,0))</f>
        <v/>
      </c>
      <c r="C195" s="64" t="s">
        <v>4886</v>
      </c>
      <c r="D195" s="25"/>
      <c r="E195" s="29" t="str">
        <f>IF($D195="","",VLOOKUP($D195,'MÃ HH'!$A$2:$C$1873,2,0))</f>
        <v/>
      </c>
      <c r="F195" s="65"/>
      <c r="G195" s="66"/>
      <c r="H195" s="66"/>
      <c r="I195" s="69"/>
      <c r="J195" s="66"/>
      <c r="K195" s="66"/>
      <c r="L195" s="66"/>
      <c r="M195" s="66"/>
      <c r="N195" s="30"/>
      <c r="O195" s="70"/>
      <c r="P195" s="71"/>
      <c r="Q195" s="74"/>
      <c r="R195" s="25"/>
    </row>
    <row r="196" spans="1:18" s="50" customFormat="1" ht="30" customHeight="1" hidden="1">
      <c r="A196" s="63"/>
      <c r="B196" s="29" t="str">
        <f>IF($A196="","",VLOOKUP($A196,'MÃ KH'!$A$2:$D$1048573,2,0))</f>
        <v/>
      </c>
      <c r="C196" s="64" t="s">
        <v>4886</v>
      </c>
      <c r="D196" s="25"/>
      <c r="E196" s="29" t="str">
        <f>IF($D196="","",VLOOKUP($D196,'MÃ HH'!$A$2:$C$1873,2,0))</f>
        <v/>
      </c>
      <c r="F196" s="65"/>
      <c r="G196" s="66"/>
      <c r="H196" s="66"/>
      <c r="I196" s="69"/>
      <c r="J196" s="66"/>
      <c r="K196" s="66"/>
      <c r="L196" s="66"/>
      <c r="M196" s="66"/>
      <c r="N196" s="30"/>
      <c r="O196" s="70"/>
      <c r="P196" s="71"/>
      <c r="Q196" s="74"/>
      <c r="R196" s="25"/>
    </row>
    <row r="197" spans="1:18" s="50" customFormat="1" ht="30" customHeight="1" hidden="1">
      <c r="A197" s="63"/>
      <c r="B197" s="29" t="str">
        <f>IF($A197="","",VLOOKUP($A197,'MÃ KH'!$A$2:$D$1048573,2,0))</f>
        <v/>
      </c>
      <c r="C197" s="64" t="s">
        <v>4886</v>
      </c>
      <c r="D197" s="25"/>
      <c r="E197" s="29" t="str">
        <f>IF($D197="","",VLOOKUP($D197,'MÃ HH'!$A$2:$C$1873,2,0))</f>
        <v/>
      </c>
      <c r="F197" s="65"/>
      <c r="G197" s="66"/>
      <c r="H197" s="66"/>
      <c r="I197" s="69"/>
      <c r="J197" s="66"/>
      <c r="K197" s="66"/>
      <c r="L197" s="66"/>
      <c r="M197" s="66"/>
      <c r="N197" s="30"/>
      <c r="O197" s="70"/>
      <c r="P197" s="71"/>
      <c r="Q197" s="74"/>
      <c r="R197" s="25"/>
    </row>
    <row r="198" spans="1:18" s="50" customFormat="1" ht="30" customHeight="1" hidden="1">
      <c r="A198" s="63"/>
      <c r="B198" s="29" t="str">
        <f>IF($A198="","",VLOOKUP($A198,'MÃ KH'!$A$2:$D$1048573,2,0))</f>
        <v/>
      </c>
      <c r="C198" s="64" t="s">
        <v>4886</v>
      </c>
      <c r="D198" s="25"/>
      <c r="E198" s="29" t="str">
        <f>IF($D198="","",VLOOKUP($D198,'MÃ HH'!$A$2:$C$1873,2,0))</f>
        <v/>
      </c>
      <c r="F198" s="65"/>
      <c r="G198" s="66"/>
      <c r="H198" s="66"/>
      <c r="I198" s="69"/>
      <c r="J198" s="66"/>
      <c r="K198" s="66"/>
      <c r="L198" s="66"/>
      <c r="M198" s="66"/>
      <c r="N198" s="30"/>
      <c r="O198" s="70"/>
      <c r="P198" s="71"/>
      <c r="Q198" s="74"/>
      <c r="R198" s="25"/>
    </row>
    <row r="199" spans="1:18" s="50" customFormat="1" ht="30" customHeight="1" hidden="1">
      <c r="A199" s="63"/>
      <c r="B199" s="29" t="str">
        <f>IF($A199="","",VLOOKUP($A199,'MÃ KH'!$A$2:$D$1048573,2,0))</f>
        <v/>
      </c>
      <c r="C199" s="64" t="s">
        <v>4886</v>
      </c>
      <c r="D199" s="25"/>
      <c r="E199" s="29" t="str">
        <f>IF($D199="","",VLOOKUP($D199,'MÃ HH'!$A$2:$C$1873,2,0))</f>
        <v/>
      </c>
      <c r="F199" s="65"/>
      <c r="G199" s="66"/>
      <c r="H199" s="66"/>
      <c r="I199" s="69"/>
      <c r="J199" s="66"/>
      <c r="K199" s="66"/>
      <c r="L199" s="66"/>
      <c r="M199" s="66"/>
      <c r="N199" s="30"/>
      <c r="O199" s="70"/>
      <c r="P199" s="71"/>
      <c r="Q199" s="74"/>
      <c r="R199" s="25"/>
    </row>
    <row r="200" spans="1:18" s="50" customFormat="1" ht="30" customHeight="1" hidden="1">
      <c r="A200" s="63"/>
      <c r="B200" s="29" t="str">
        <f>IF($A200="","",VLOOKUP($A200,'MÃ KH'!$A$2:$D$1048573,2,0))</f>
        <v/>
      </c>
      <c r="C200" s="64" t="s">
        <v>4886</v>
      </c>
      <c r="D200" s="25"/>
      <c r="E200" s="29" t="str">
        <f>IF($D200="","",VLOOKUP($D200,'MÃ HH'!$A$2:$C$1873,2,0))</f>
        <v/>
      </c>
      <c r="F200" s="65"/>
      <c r="G200" s="66"/>
      <c r="H200" s="66"/>
      <c r="I200" s="69"/>
      <c r="J200" s="66"/>
      <c r="K200" s="66"/>
      <c r="L200" s="66"/>
      <c r="M200" s="66"/>
      <c r="N200" s="30"/>
      <c r="O200" s="70"/>
      <c r="P200" s="71"/>
      <c r="Q200" s="74"/>
      <c r="R200" s="25"/>
    </row>
    <row r="201" spans="1:18" s="50" customFormat="1" ht="30" customHeight="1" hidden="1">
      <c r="A201" s="63"/>
      <c r="B201" s="29" t="str">
        <f>IF($A201="","",VLOOKUP($A201,'MÃ KH'!$A$2:$D$1048573,2,0))</f>
        <v/>
      </c>
      <c r="C201" s="64" t="s">
        <v>4886</v>
      </c>
      <c r="D201" s="25"/>
      <c r="E201" s="29" t="str">
        <f>IF($D201="","",VLOOKUP($D201,'MÃ HH'!$A$2:$C$1873,2,0))</f>
        <v/>
      </c>
      <c r="F201" s="65"/>
      <c r="G201" s="66"/>
      <c r="H201" s="66"/>
      <c r="I201" s="69"/>
      <c r="J201" s="66"/>
      <c r="K201" s="66"/>
      <c r="L201" s="66"/>
      <c r="M201" s="66"/>
      <c r="N201" s="30"/>
      <c r="O201" s="70"/>
      <c r="P201" s="71"/>
      <c r="Q201" s="74"/>
      <c r="R201" s="25"/>
    </row>
    <row r="202" spans="1:18" s="50" customFormat="1" ht="30" customHeight="1" hidden="1">
      <c r="A202" s="63"/>
      <c r="B202" s="29" t="str">
        <f>IF($A202="","",VLOOKUP($A202,'MÃ KH'!$A$2:$D$1048573,2,0))</f>
        <v/>
      </c>
      <c r="C202" s="64" t="s">
        <v>4886</v>
      </c>
      <c r="D202" s="25"/>
      <c r="E202" s="29" t="str">
        <f>IF($D202="","",VLOOKUP($D202,'MÃ HH'!$A$2:$C$1873,2,0))</f>
        <v/>
      </c>
      <c r="F202" s="65"/>
      <c r="G202" s="66"/>
      <c r="H202" s="66"/>
      <c r="I202" s="69"/>
      <c r="J202" s="66"/>
      <c r="K202" s="66"/>
      <c r="L202" s="66"/>
      <c r="M202" s="66"/>
      <c r="N202" s="30"/>
      <c r="O202" s="70"/>
      <c r="P202" s="71"/>
      <c r="Q202" s="74"/>
      <c r="R202" s="25"/>
    </row>
    <row r="203" spans="1:18" s="50" customFormat="1" ht="30" customHeight="1" hidden="1">
      <c r="A203" s="63"/>
      <c r="B203" s="29" t="str">
        <f>IF($A203="","",VLOOKUP($A203,'MÃ KH'!$A$2:$D$1048573,2,0))</f>
        <v/>
      </c>
      <c r="C203" s="64" t="s">
        <v>4886</v>
      </c>
      <c r="D203" s="25"/>
      <c r="E203" s="29" t="str">
        <f>IF($D203="","",VLOOKUP($D203,'MÃ HH'!$A$2:$C$1873,2,0))</f>
        <v/>
      </c>
      <c r="F203" s="65"/>
      <c r="G203" s="66"/>
      <c r="H203" s="66"/>
      <c r="I203" s="69"/>
      <c r="J203" s="66"/>
      <c r="K203" s="66"/>
      <c r="L203" s="66"/>
      <c r="M203" s="66"/>
      <c r="N203" s="30"/>
      <c r="O203" s="70"/>
      <c r="P203" s="71"/>
      <c r="Q203" s="74"/>
      <c r="R203" s="25"/>
    </row>
    <row r="204" spans="1:18" s="50" customFormat="1" ht="30" customHeight="1" hidden="1">
      <c r="A204" s="63"/>
      <c r="B204" s="29" t="str">
        <f>IF($A204="","",VLOOKUP($A204,'MÃ KH'!$A$2:$D$1048573,2,0))</f>
        <v/>
      </c>
      <c r="C204" s="64" t="s">
        <v>4886</v>
      </c>
      <c r="D204" s="25"/>
      <c r="E204" s="29" t="str">
        <f>IF($D204="","",VLOOKUP($D204,'MÃ HH'!$A$2:$C$1873,2,0))</f>
        <v/>
      </c>
      <c r="F204" s="65"/>
      <c r="G204" s="66"/>
      <c r="H204" s="66"/>
      <c r="I204" s="69"/>
      <c r="J204" s="66"/>
      <c r="K204" s="66"/>
      <c r="L204" s="66"/>
      <c r="M204" s="66"/>
      <c r="N204" s="30"/>
      <c r="O204" s="70"/>
      <c r="P204" s="71"/>
      <c r="Q204" s="74"/>
      <c r="R204" s="25"/>
    </row>
    <row r="205" spans="1:18" s="50" customFormat="1" ht="30" customHeight="1" hidden="1">
      <c r="A205" s="63"/>
      <c r="B205" s="29" t="str">
        <f>IF($A205="","",VLOOKUP($A205,'MÃ KH'!$A$2:$D$1048573,2,0))</f>
        <v/>
      </c>
      <c r="C205" s="64" t="s">
        <v>4886</v>
      </c>
      <c r="D205" s="25"/>
      <c r="E205" s="29" t="str">
        <f>IF($D205="","",VLOOKUP($D205,'MÃ HH'!$A$2:$C$1873,2,0))</f>
        <v/>
      </c>
      <c r="F205" s="65"/>
      <c r="G205" s="66"/>
      <c r="H205" s="66"/>
      <c r="I205" s="69"/>
      <c r="J205" s="66"/>
      <c r="K205" s="66"/>
      <c r="L205" s="66"/>
      <c r="M205" s="66"/>
      <c r="N205" s="30"/>
      <c r="O205" s="70"/>
      <c r="P205" s="71"/>
      <c r="Q205" s="74"/>
      <c r="R205" s="25"/>
    </row>
    <row r="206" spans="1:18" s="50" customFormat="1" ht="30" customHeight="1" hidden="1">
      <c r="A206" s="63"/>
      <c r="B206" s="29" t="str">
        <f>IF($A206="","",VLOOKUP($A206,'MÃ KH'!$A$2:$D$1048573,2,0))</f>
        <v/>
      </c>
      <c r="C206" s="64" t="s">
        <v>4886</v>
      </c>
      <c r="D206" s="25"/>
      <c r="E206" s="29" t="str">
        <f>IF($D206="","",VLOOKUP($D206,'MÃ HH'!$A$2:$C$1873,2,0))</f>
        <v/>
      </c>
      <c r="F206" s="65"/>
      <c r="G206" s="66"/>
      <c r="H206" s="66"/>
      <c r="I206" s="69"/>
      <c r="J206" s="66"/>
      <c r="K206" s="66"/>
      <c r="L206" s="66"/>
      <c r="M206" s="66"/>
      <c r="N206" s="30"/>
      <c r="O206" s="70"/>
      <c r="P206" s="71"/>
      <c r="Q206" s="74"/>
      <c r="R206" s="25"/>
    </row>
    <row r="207" spans="1:18" s="50" customFormat="1" ht="30" customHeight="1" hidden="1">
      <c r="A207" s="63"/>
      <c r="B207" s="29" t="str">
        <f>IF($A207="","",VLOOKUP($A207,'MÃ KH'!$A$2:$D$1048573,2,0))</f>
        <v/>
      </c>
      <c r="C207" s="64" t="s">
        <v>4886</v>
      </c>
      <c r="D207" s="25"/>
      <c r="E207" s="29" t="str">
        <f>IF($D207="","",VLOOKUP($D207,'MÃ HH'!$A$2:$C$1873,2,0))</f>
        <v/>
      </c>
      <c r="F207" s="65"/>
      <c r="G207" s="66"/>
      <c r="H207" s="66"/>
      <c r="I207" s="69"/>
      <c r="J207" s="66"/>
      <c r="K207" s="66"/>
      <c r="L207" s="66"/>
      <c r="M207" s="66"/>
      <c r="N207" s="30"/>
      <c r="O207" s="70"/>
      <c r="P207" s="71"/>
      <c r="Q207" s="74"/>
      <c r="R207" s="25"/>
    </row>
    <row r="208" spans="1:18" s="50" customFormat="1" ht="30" customHeight="1" hidden="1">
      <c r="A208" s="63"/>
      <c r="B208" s="29" t="str">
        <f>IF($A208="","",VLOOKUP($A208,'MÃ KH'!$A$2:$D$1048573,2,0))</f>
        <v/>
      </c>
      <c r="C208" s="64" t="s">
        <v>4886</v>
      </c>
      <c r="D208" s="25"/>
      <c r="E208" s="29" t="str">
        <f>IF($D208="","",VLOOKUP($D208,'MÃ HH'!$A$2:$C$1873,2,0))</f>
        <v/>
      </c>
      <c r="F208" s="65"/>
      <c r="G208" s="66"/>
      <c r="H208" s="66"/>
      <c r="I208" s="69"/>
      <c r="J208" s="66"/>
      <c r="K208" s="66"/>
      <c r="L208" s="66"/>
      <c r="M208" s="66"/>
      <c r="N208" s="30"/>
      <c r="O208" s="70"/>
      <c r="P208" s="71"/>
      <c r="Q208" s="74"/>
      <c r="R208" s="25"/>
    </row>
    <row r="209" spans="1:18" s="50" customFormat="1" ht="30" customHeight="1" hidden="1">
      <c r="A209" s="63"/>
      <c r="B209" s="29" t="str">
        <f>IF($A209="","",VLOOKUP($A209,'MÃ KH'!$A$2:$D$1048573,2,0))</f>
        <v/>
      </c>
      <c r="C209" s="64" t="s">
        <v>4886</v>
      </c>
      <c r="D209" s="25"/>
      <c r="E209" s="29" t="str">
        <f>IF($D209="","",VLOOKUP($D209,'MÃ HH'!$A$2:$C$1873,2,0))</f>
        <v/>
      </c>
      <c r="F209" s="65"/>
      <c r="G209" s="66"/>
      <c r="H209" s="66"/>
      <c r="I209" s="69"/>
      <c r="J209" s="66"/>
      <c r="K209" s="66"/>
      <c r="L209" s="66"/>
      <c r="M209" s="66"/>
      <c r="N209" s="30"/>
      <c r="O209" s="70"/>
      <c r="P209" s="71"/>
      <c r="Q209" s="74"/>
      <c r="R209" s="25"/>
    </row>
    <row r="210" spans="1:18" s="50" customFormat="1" ht="30" customHeight="1" hidden="1">
      <c r="A210" s="63"/>
      <c r="B210" s="29" t="str">
        <f>IF($A210="","",VLOOKUP($A210,'MÃ KH'!$A$2:$D$1048573,2,0))</f>
        <v/>
      </c>
      <c r="C210" s="64" t="s">
        <v>4886</v>
      </c>
      <c r="D210" s="25"/>
      <c r="E210" s="29" t="str">
        <f>IF($D210="","",VLOOKUP($D210,'MÃ HH'!$A$2:$C$1873,2,0))</f>
        <v/>
      </c>
      <c r="F210" s="65"/>
      <c r="G210" s="66"/>
      <c r="H210" s="66"/>
      <c r="I210" s="69"/>
      <c r="J210" s="66"/>
      <c r="K210" s="66"/>
      <c r="L210" s="66"/>
      <c r="M210" s="66"/>
      <c r="N210" s="30"/>
      <c r="O210" s="70"/>
      <c r="P210" s="71"/>
      <c r="Q210" s="74"/>
      <c r="R210" s="25"/>
    </row>
    <row r="211" spans="1:18" s="50" customFormat="1" ht="30" customHeight="1" hidden="1">
      <c r="A211" s="63"/>
      <c r="B211" s="29" t="str">
        <f>IF($A211="","",VLOOKUP($A211,'MÃ KH'!$A$2:$D$1048573,2,0))</f>
        <v/>
      </c>
      <c r="C211" s="64" t="s">
        <v>4886</v>
      </c>
      <c r="D211" s="25"/>
      <c r="E211" s="29" t="str">
        <f>IF($D211="","",VLOOKUP($D211,'MÃ HH'!$A$2:$C$1873,2,0))</f>
        <v/>
      </c>
      <c r="F211" s="65"/>
      <c r="G211" s="66"/>
      <c r="H211" s="66"/>
      <c r="I211" s="69"/>
      <c r="J211" s="66"/>
      <c r="K211" s="66"/>
      <c r="L211" s="66"/>
      <c r="M211" s="66"/>
      <c r="N211" s="30"/>
      <c r="O211" s="70"/>
      <c r="P211" s="71"/>
      <c r="Q211" s="74"/>
      <c r="R211" s="25"/>
    </row>
    <row r="212" spans="1:18" s="50" customFormat="1" ht="30" customHeight="1" hidden="1">
      <c r="A212" s="63"/>
      <c r="B212" s="29" t="str">
        <f>IF($A212="","",VLOOKUP($A212,'MÃ KH'!$A$2:$D$1048573,2,0))</f>
        <v/>
      </c>
      <c r="C212" s="64" t="s">
        <v>4886</v>
      </c>
      <c r="D212" s="25"/>
      <c r="E212" s="29" t="str">
        <f>IF($D212="","",VLOOKUP($D212,'MÃ HH'!$A$2:$C$1873,2,0))</f>
        <v/>
      </c>
      <c r="F212" s="65"/>
      <c r="G212" s="66"/>
      <c r="H212" s="66"/>
      <c r="I212" s="69"/>
      <c r="J212" s="66"/>
      <c r="K212" s="66"/>
      <c r="L212" s="66"/>
      <c r="M212" s="66"/>
      <c r="N212" s="30"/>
      <c r="O212" s="70"/>
      <c r="P212" s="71"/>
      <c r="Q212" s="74"/>
      <c r="R212" s="25"/>
    </row>
    <row r="213" spans="1:18" s="50" customFormat="1" ht="30" customHeight="1" hidden="1">
      <c r="A213" s="63"/>
      <c r="B213" s="29" t="str">
        <f>IF($A213="","",VLOOKUP($A213,'MÃ KH'!$A$2:$D$1048573,2,0))</f>
        <v/>
      </c>
      <c r="C213" s="64" t="s">
        <v>4886</v>
      </c>
      <c r="D213" s="25"/>
      <c r="E213" s="29" t="str">
        <f>IF($D213="","",VLOOKUP($D213,'MÃ HH'!$A$2:$C$1873,2,0))</f>
        <v/>
      </c>
      <c r="F213" s="65"/>
      <c r="G213" s="66"/>
      <c r="H213" s="66"/>
      <c r="I213" s="69"/>
      <c r="J213" s="66"/>
      <c r="K213" s="66"/>
      <c r="L213" s="66"/>
      <c r="M213" s="66"/>
      <c r="N213" s="30"/>
      <c r="O213" s="70"/>
      <c r="P213" s="71"/>
      <c r="Q213" s="74"/>
      <c r="R213" s="25"/>
    </row>
    <row r="214" spans="1:18" s="50" customFormat="1" ht="30" customHeight="1" hidden="1">
      <c r="A214" s="63"/>
      <c r="B214" s="29" t="str">
        <f>IF($A214="","",VLOOKUP($A214,'MÃ KH'!$A$2:$D$1048573,2,0))</f>
        <v/>
      </c>
      <c r="C214" s="64" t="s">
        <v>4886</v>
      </c>
      <c r="D214" s="25"/>
      <c r="E214" s="29" t="str">
        <f>IF($D214="","",VLOOKUP($D214,'MÃ HH'!$A$2:$C$1873,2,0))</f>
        <v/>
      </c>
      <c r="F214" s="65"/>
      <c r="G214" s="66"/>
      <c r="H214" s="66"/>
      <c r="I214" s="69"/>
      <c r="J214" s="66"/>
      <c r="K214" s="66"/>
      <c r="L214" s="66"/>
      <c r="M214" s="66"/>
      <c r="N214" s="30"/>
      <c r="O214" s="70"/>
      <c r="P214" s="71"/>
      <c r="Q214" s="74"/>
      <c r="R214" s="25"/>
    </row>
    <row r="215" spans="1:18" s="50" customFormat="1" ht="30" customHeight="1" hidden="1">
      <c r="A215" s="63"/>
      <c r="B215" s="29" t="str">
        <f>IF($A215="","",VLOOKUP($A215,'MÃ KH'!$A$2:$D$1048573,2,0))</f>
        <v/>
      </c>
      <c r="C215" s="64" t="s">
        <v>4886</v>
      </c>
      <c r="D215" s="25"/>
      <c r="E215" s="29" t="str">
        <f>IF($D215="","",VLOOKUP($D215,'MÃ HH'!$A$2:$C$1873,2,0))</f>
        <v/>
      </c>
      <c r="F215" s="65"/>
      <c r="G215" s="66"/>
      <c r="H215" s="66"/>
      <c r="I215" s="69"/>
      <c r="J215" s="66"/>
      <c r="K215" s="66"/>
      <c r="L215" s="66"/>
      <c r="M215" s="66"/>
      <c r="N215" s="30"/>
      <c r="O215" s="70"/>
      <c r="P215" s="71"/>
      <c r="Q215" s="74"/>
      <c r="R215" s="25"/>
    </row>
    <row r="216" spans="1:18" s="50" customFormat="1" ht="30" customHeight="1" hidden="1">
      <c r="A216" s="63"/>
      <c r="B216" s="29" t="str">
        <f>IF($A216="","",VLOOKUP($A216,'MÃ KH'!$A$2:$D$1048573,2,0))</f>
        <v/>
      </c>
      <c r="C216" s="64" t="s">
        <v>4886</v>
      </c>
      <c r="D216" s="25"/>
      <c r="E216" s="29" t="str">
        <f>IF($D216="","",VLOOKUP($D216,'MÃ HH'!$A$2:$C$1873,2,0))</f>
        <v/>
      </c>
      <c r="F216" s="65"/>
      <c r="G216" s="66"/>
      <c r="H216" s="66"/>
      <c r="I216" s="69"/>
      <c r="J216" s="66"/>
      <c r="K216" s="66"/>
      <c r="L216" s="66"/>
      <c r="M216" s="66"/>
      <c r="N216" s="30"/>
      <c r="O216" s="70"/>
      <c r="P216" s="71"/>
      <c r="Q216" s="74"/>
      <c r="R216" s="25"/>
    </row>
    <row r="217" spans="1:18" s="50" customFormat="1" ht="30" customHeight="1" hidden="1">
      <c r="A217" s="63"/>
      <c r="B217" s="29" t="str">
        <f>IF($A217="","",VLOOKUP($A217,'MÃ KH'!$A$2:$D$1048573,2,0))</f>
        <v/>
      </c>
      <c r="C217" s="64" t="s">
        <v>4886</v>
      </c>
      <c r="D217" s="25"/>
      <c r="E217" s="29" t="str">
        <f>IF($D217="","",VLOOKUP($D217,'MÃ HH'!$A$2:$C$1873,2,0))</f>
        <v/>
      </c>
      <c r="F217" s="65"/>
      <c r="G217" s="66"/>
      <c r="H217" s="66"/>
      <c r="I217" s="69"/>
      <c r="J217" s="66"/>
      <c r="K217" s="66"/>
      <c r="L217" s="66"/>
      <c r="M217" s="66"/>
      <c r="N217" s="30"/>
      <c r="O217" s="70"/>
      <c r="P217" s="71"/>
      <c r="Q217" s="74"/>
      <c r="R217" s="25"/>
    </row>
    <row r="218" spans="1:18" s="50" customFormat="1" ht="30" customHeight="1" hidden="1">
      <c r="A218" s="63"/>
      <c r="B218" s="29" t="str">
        <f>IF($A218="","",VLOOKUP($A218,'MÃ KH'!$A$2:$D$1048573,2,0))</f>
        <v/>
      </c>
      <c r="C218" s="64" t="s">
        <v>4886</v>
      </c>
      <c r="D218" s="25"/>
      <c r="E218" s="29" t="str">
        <f>IF($D218="","",VLOOKUP($D218,'MÃ HH'!$A$2:$C$1873,2,0))</f>
        <v/>
      </c>
      <c r="F218" s="65"/>
      <c r="G218" s="66"/>
      <c r="H218" s="66"/>
      <c r="I218" s="69"/>
      <c r="J218" s="66"/>
      <c r="K218" s="66"/>
      <c r="L218" s="66"/>
      <c r="M218" s="66"/>
      <c r="N218" s="30"/>
      <c r="O218" s="70"/>
      <c r="P218" s="71"/>
      <c r="Q218" s="74"/>
      <c r="R218" s="25"/>
    </row>
    <row r="219" spans="1:18" s="50" customFormat="1" ht="30" customHeight="1" hidden="1">
      <c r="A219" s="63"/>
      <c r="B219" s="29" t="str">
        <f>IF($A219="","",VLOOKUP($A219,'MÃ KH'!$A$2:$D$1048573,2,0))</f>
        <v/>
      </c>
      <c r="C219" s="64" t="s">
        <v>4886</v>
      </c>
      <c r="D219" s="25"/>
      <c r="E219" s="29" t="str">
        <f>IF($D219="","",VLOOKUP($D219,'MÃ HH'!$A$2:$C$1873,2,0))</f>
        <v/>
      </c>
      <c r="F219" s="65"/>
      <c r="G219" s="66"/>
      <c r="H219" s="66"/>
      <c r="I219" s="69"/>
      <c r="J219" s="66"/>
      <c r="K219" s="66"/>
      <c r="L219" s="66"/>
      <c r="M219" s="66"/>
      <c r="N219" s="30"/>
      <c r="O219" s="70"/>
      <c r="P219" s="71"/>
      <c r="Q219" s="74"/>
      <c r="R219" s="25"/>
    </row>
    <row r="220" spans="1:18" s="50" customFormat="1" ht="30" customHeight="1" hidden="1">
      <c r="A220" s="63"/>
      <c r="B220" s="29" t="str">
        <f>IF($A220="","",VLOOKUP($A220,'MÃ KH'!$A$2:$D$1048573,2,0))</f>
        <v/>
      </c>
      <c r="C220" s="64" t="s">
        <v>4886</v>
      </c>
      <c r="D220" s="25"/>
      <c r="E220" s="29" t="str">
        <f>IF($D220="","",VLOOKUP($D220,'MÃ HH'!$A$2:$C$1873,2,0))</f>
        <v/>
      </c>
      <c r="F220" s="65"/>
      <c r="G220" s="66"/>
      <c r="H220" s="66"/>
      <c r="I220" s="69"/>
      <c r="J220" s="66"/>
      <c r="K220" s="66"/>
      <c r="L220" s="66"/>
      <c r="M220" s="66"/>
      <c r="N220" s="30"/>
      <c r="O220" s="70"/>
      <c r="P220" s="71"/>
      <c r="Q220" s="74"/>
      <c r="R220" s="25"/>
    </row>
    <row r="221" spans="1:18" s="50" customFormat="1" ht="30" customHeight="1" hidden="1">
      <c r="A221" s="63"/>
      <c r="B221" s="29" t="str">
        <f>IF($A221="","",VLOOKUP($A221,'MÃ KH'!$A$2:$D$1048573,2,0))</f>
        <v/>
      </c>
      <c r="C221" s="64" t="s">
        <v>4886</v>
      </c>
      <c r="D221" s="25"/>
      <c r="E221" s="29" t="str">
        <f>IF($D221="","",VLOOKUP($D221,'MÃ HH'!$A$2:$C$1873,2,0))</f>
        <v/>
      </c>
      <c r="F221" s="65"/>
      <c r="G221" s="66"/>
      <c r="H221" s="66"/>
      <c r="I221" s="69"/>
      <c r="J221" s="66"/>
      <c r="K221" s="66"/>
      <c r="L221" s="66"/>
      <c r="M221" s="66"/>
      <c r="N221" s="30"/>
      <c r="O221" s="70"/>
      <c r="P221" s="71"/>
      <c r="Q221" s="74"/>
      <c r="R221" s="25"/>
    </row>
    <row r="222" spans="1:18" s="50" customFormat="1" ht="30" customHeight="1" hidden="1">
      <c r="A222" s="63"/>
      <c r="B222" s="29" t="str">
        <f>IF($A222="","",VLOOKUP($A222,'MÃ KH'!$A$2:$D$1048573,2,0))</f>
        <v/>
      </c>
      <c r="C222" s="64" t="s">
        <v>4886</v>
      </c>
      <c r="D222" s="25"/>
      <c r="E222" s="29" t="str">
        <f>IF($D222="","",VLOOKUP($D222,'MÃ HH'!$A$2:$C$1873,2,0))</f>
        <v/>
      </c>
      <c r="F222" s="65"/>
      <c r="G222" s="66"/>
      <c r="H222" s="66"/>
      <c r="I222" s="69"/>
      <c r="J222" s="66"/>
      <c r="K222" s="66"/>
      <c r="L222" s="66"/>
      <c r="M222" s="66"/>
      <c r="N222" s="30"/>
      <c r="O222" s="70"/>
      <c r="P222" s="71"/>
      <c r="Q222" s="74"/>
      <c r="R222" s="25"/>
    </row>
    <row r="223" spans="1:18" s="50" customFormat="1" ht="30" customHeight="1" hidden="1">
      <c r="A223" s="63"/>
      <c r="B223" s="29" t="str">
        <f>IF($A223="","",VLOOKUP($A223,'MÃ KH'!$A$2:$D$1048573,2,0))</f>
        <v/>
      </c>
      <c r="C223" s="64" t="s">
        <v>4886</v>
      </c>
      <c r="D223" s="25"/>
      <c r="E223" s="29" t="str">
        <f>IF($D223="","",VLOOKUP($D223,'MÃ HH'!$A$2:$C$1873,2,0))</f>
        <v/>
      </c>
      <c r="F223" s="65"/>
      <c r="G223" s="66"/>
      <c r="H223" s="66"/>
      <c r="I223" s="69"/>
      <c r="J223" s="66"/>
      <c r="K223" s="66"/>
      <c r="L223" s="66"/>
      <c r="M223" s="66"/>
      <c r="N223" s="30"/>
      <c r="O223" s="70"/>
      <c r="P223" s="71"/>
      <c r="Q223" s="74"/>
      <c r="R223" s="25"/>
    </row>
    <row r="224" spans="1:18" s="50" customFormat="1" ht="30" customHeight="1" hidden="1">
      <c r="A224" s="63"/>
      <c r="B224" s="29" t="str">
        <f>IF($A224="","",VLOOKUP($A224,'MÃ KH'!$A$2:$D$1048573,2,0))</f>
        <v/>
      </c>
      <c r="C224" s="64" t="s">
        <v>4886</v>
      </c>
      <c r="D224" s="25"/>
      <c r="E224" s="29" t="str">
        <f>IF($D224="","",VLOOKUP($D224,'MÃ HH'!$A$2:$C$1873,2,0))</f>
        <v/>
      </c>
      <c r="F224" s="65"/>
      <c r="G224" s="66"/>
      <c r="H224" s="66"/>
      <c r="I224" s="69"/>
      <c r="J224" s="66"/>
      <c r="K224" s="66"/>
      <c r="L224" s="66"/>
      <c r="M224" s="66"/>
      <c r="N224" s="30"/>
      <c r="O224" s="70"/>
      <c r="P224" s="71"/>
      <c r="Q224" s="74"/>
      <c r="R224" s="25"/>
    </row>
    <row r="225" spans="1:18" s="50" customFormat="1" ht="30" customHeight="1" hidden="1">
      <c r="A225" s="63"/>
      <c r="B225" s="29" t="str">
        <f>IF($A225="","",VLOOKUP($A225,'MÃ KH'!$A$2:$D$1048573,2,0))</f>
        <v/>
      </c>
      <c r="C225" s="64" t="s">
        <v>4886</v>
      </c>
      <c r="D225" s="25"/>
      <c r="E225" s="29" t="str">
        <f>IF($D225="","",VLOOKUP($D225,'MÃ HH'!$A$2:$C$1873,2,0))</f>
        <v/>
      </c>
      <c r="F225" s="65"/>
      <c r="G225" s="66"/>
      <c r="H225" s="66"/>
      <c r="I225" s="69"/>
      <c r="J225" s="66"/>
      <c r="K225" s="66"/>
      <c r="L225" s="66"/>
      <c r="M225" s="66"/>
      <c r="N225" s="30"/>
      <c r="O225" s="70"/>
      <c r="P225" s="71"/>
      <c r="Q225" s="74"/>
      <c r="R225" s="25"/>
    </row>
    <row r="226" spans="1:18" s="50" customFormat="1" ht="30" customHeight="1" hidden="1">
      <c r="A226" s="63"/>
      <c r="B226" s="29" t="str">
        <f>IF($A226="","",VLOOKUP($A226,'MÃ KH'!$A$2:$D$1048573,2,0))</f>
        <v/>
      </c>
      <c r="C226" s="64" t="s">
        <v>4886</v>
      </c>
      <c r="D226" s="25"/>
      <c r="E226" s="29" t="str">
        <f>IF($D226="","",VLOOKUP($D226,'MÃ HH'!$A$2:$C$1873,2,0))</f>
        <v/>
      </c>
      <c r="F226" s="65"/>
      <c r="G226" s="66"/>
      <c r="H226" s="66"/>
      <c r="I226" s="69"/>
      <c r="J226" s="66"/>
      <c r="K226" s="66"/>
      <c r="L226" s="66"/>
      <c r="M226" s="66"/>
      <c r="N226" s="30"/>
      <c r="O226" s="70"/>
      <c r="P226" s="71"/>
      <c r="Q226" s="74"/>
      <c r="R226" s="25"/>
    </row>
    <row r="227" spans="1:18" s="50" customFormat="1" ht="30" customHeight="1" hidden="1">
      <c r="A227" s="63"/>
      <c r="B227" s="29" t="str">
        <f>IF($A227="","",VLOOKUP($A227,'MÃ KH'!$A$2:$D$1048573,2,0))</f>
        <v/>
      </c>
      <c r="C227" s="64" t="s">
        <v>4886</v>
      </c>
      <c r="D227" s="25"/>
      <c r="E227" s="29" t="str">
        <f>IF($D227="","",VLOOKUP($D227,'MÃ HH'!$A$2:$C$1873,2,0))</f>
        <v/>
      </c>
      <c r="F227" s="65"/>
      <c r="G227" s="66"/>
      <c r="H227" s="66"/>
      <c r="I227" s="69"/>
      <c r="J227" s="66"/>
      <c r="K227" s="66"/>
      <c r="L227" s="66"/>
      <c r="M227" s="66"/>
      <c r="N227" s="30"/>
      <c r="O227" s="70"/>
      <c r="P227" s="71"/>
      <c r="Q227" s="74"/>
      <c r="R227" s="25"/>
    </row>
    <row r="228" spans="1:18" s="50" customFormat="1" ht="30" customHeight="1" hidden="1">
      <c r="A228" s="63"/>
      <c r="B228" s="29" t="str">
        <f>IF($A228="","",VLOOKUP($A228,'MÃ KH'!$A$2:$D$1048573,2,0))</f>
        <v/>
      </c>
      <c r="C228" s="64" t="s">
        <v>4886</v>
      </c>
      <c r="D228" s="25"/>
      <c r="E228" s="29" t="str">
        <f>IF($D228="","",VLOOKUP($D228,'MÃ HH'!$A$2:$C$1873,2,0))</f>
        <v/>
      </c>
      <c r="F228" s="65"/>
      <c r="G228" s="66"/>
      <c r="H228" s="66"/>
      <c r="I228" s="69"/>
      <c r="J228" s="66"/>
      <c r="K228" s="66"/>
      <c r="L228" s="66"/>
      <c r="M228" s="66"/>
      <c r="N228" s="30"/>
      <c r="O228" s="70"/>
      <c r="P228" s="71"/>
      <c r="Q228" s="74"/>
      <c r="R228" s="25"/>
    </row>
    <row r="229" spans="1:18" s="50" customFormat="1" ht="30" customHeight="1" hidden="1">
      <c r="A229" s="63"/>
      <c r="B229" s="29" t="str">
        <f>IF($A229="","",VLOOKUP($A229,'MÃ KH'!$A$2:$D$1048573,2,0))</f>
        <v/>
      </c>
      <c r="C229" s="64" t="s">
        <v>4886</v>
      </c>
      <c r="D229" s="25"/>
      <c r="E229" s="29" t="str">
        <f>IF($D229="","",VLOOKUP($D229,'MÃ HH'!$A$2:$C$1873,2,0))</f>
        <v/>
      </c>
      <c r="F229" s="65"/>
      <c r="G229" s="66"/>
      <c r="H229" s="66"/>
      <c r="I229" s="69"/>
      <c r="J229" s="66"/>
      <c r="K229" s="66"/>
      <c r="L229" s="66"/>
      <c r="M229" s="66"/>
      <c r="N229" s="30"/>
      <c r="O229" s="70"/>
      <c r="P229" s="71"/>
      <c r="Q229" s="74"/>
      <c r="R229" s="25"/>
    </row>
    <row r="230" spans="1:18" s="50" customFormat="1" ht="30" customHeight="1" hidden="1">
      <c r="A230" s="63"/>
      <c r="B230" s="29" t="str">
        <f>IF($A230="","",VLOOKUP($A230,'MÃ KH'!$A$2:$D$1048573,2,0))</f>
        <v/>
      </c>
      <c r="C230" s="64" t="s">
        <v>4886</v>
      </c>
      <c r="D230" s="25"/>
      <c r="E230" s="29" t="str">
        <f>IF($D230="","",VLOOKUP($D230,'MÃ HH'!$A$2:$C$1873,2,0))</f>
        <v/>
      </c>
      <c r="F230" s="65"/>
      <c r="G230" s="66"/>
      <c r="H230" s="66"/>
      <c r="I230" s="69"/>
      <c r="J230" s="66"/>
      <c r="K230" s="66"/>
      <c r="L230" s="66"/>
      <c r="M230" s="66"/>
      <c r="N230" s="30"/>
      <c r="O230" s="70"/>
      <c r="P230" s="71"/>
      <c r="Q230" s="74"/>
      <c r="R230" s="25"/>
    </row>
    <row r="231" spans="1:18" s="50" customFormat="1" ht="30" customHeight="1" hidden="1">
      <c r="A231" s="63"/>
      <c r="B231" s="29" t="str">
        <f>IF($A231="","",VLOOKUP($A231,'MÃ KH'!$A$2:$D$1048573,2,0))</f>
        <v/>
      </c>
      <c r="C231" s="64" t="s">
        <v>4886</v>
      </c>
      <c r="D231" s="25"/>
      <c r="E231" s="29" t="str">
        <f>IF($D231="","",VLOOKUP($D231,'MÃ HH'!$A$2:$C$1873,2,0))</f>
        <v/>
      </c>
      <c r="F231" s="65"/>
      <c r="G231" s="66"/>
      <c r="H231" s="66"/>
      <c r="I231" s="69"/>
      <c r="J231" s="66"/>
      <c r="K231" s="66"/>
      <c r="L231" s="66"/>
      <c r="M231" s="66"/>
      <c r="N231" s="30"/>
      <c r="O231" s="70"/>
      <c r="P231" s="71"/>
      <c r="Q231" s="74"/>
      <c r="R231" s="25"/>
    </row>
    <row r="232" spans="1:18" s="50" customFormat="1" ht="30" customHeight="1" hidden="1">
      <c r="A232" s="63"/>
      <c r="B232" s="29" t="str">
        <f>IF($A232="","",VLOOKUP($A232,'MÃ KH'!$A$2:$D$1048573,2,0))</f>
        <v/>
      </c>
      <c r="C232" s="64" t="s">
        <v>4886</v>
      </c>
      <c r="D232" s="25"/>
      <c r="E232" s="29" t="str">
        <f>IF($D232="","",VLOOKUP($D232,'MÃ HH'!$A$2:$C$1873,2,0))</f>
        <v/>
      </c>
      <c r="F232" s="65"/>
      <c r="G232" s="66"/>
      <c r="H232" s="66"/>
      <c r="I232" s="69"/>
      <c r="J232" s="66"/>
      <c r="K232" s="66"/>
      <c r="L232" s="66"/>
      <c r="M232" s="66"/>
      <c r="N232" s="30"/>
      <c r="O232" s="70"/>
      <c r="P232" s="71"/>
      <c r="Q232" s="74"/>
      <c r="R232" s="25"/>
    </row>
    <row r="233" spans="1:18" s="50" customFormat="1" ht="30" customHeight="1" hidden="1">
      <c r="A233" s="63"/>
      <c r="B233" s="29" t="str">
        <f>IF($A233="","",VLOOKUP($A233,'MÃ KH'!$A$2:$D$1048573,2,0))</f>
        <v/>
      </c>
      <c r="C233" s="64" t="s">
        <v>4886</v>
      </c>
      <c r="D233" s="25"/>
      <c r="E233" s="29" t="str">
        <f>IF($D233="","",VLOOKUP($D233,'MÃ HH'!$A$2:$C$1873,2,0))</f>
        <v/>
      </c>
      <c r="F233" s="65"/>
      <c r="G233" s="66"/>
      <c r="H233" s="66"/>
      <c r="I233" s="69"/>
      <c r="J233" s="66"/>
      <c r="K233" s="66"/>
      <c r="L233" s="66"/>
      <c r="M233" s="66"/>
      <c r="N233" s="30"/>
      <c r="O233" s="70"/>
      <c r="P233" s="71"/>
      <c r="Q233" s="74"/>
      <c r="R233" s="25"/>
    </row>
    <row r="234" spans="1:18" s="50" customFormat="1" ht="30" customHeight="1" hidden="1">
      <c r="A234" s="63"/>
      <c r="B234" s="29" t="str">
        <f>IF($A234="","",VLOOKUP($A234,'MÃ KH'!$A$2:$D$1048573,2,0))</f>
        <v/>
      </c>
      <c r="C234" s="64" t="s">
        <v>4886</v>
      </c>
      <c r="D234" s="25"/>
      <c r="E234" s="29" t="str">
        <f>IF($D234="","",VLOOKUP($D234,'MÃ HH'!$A$2:$C$1873,2,0))</f>
        <v/>
      </c>
      <c r="F234" s="65"/>
      <c r="G234" s="66"/>
      <c r="H234" s="66"/>
      <c r="I234" s="69"/>
      <c r="J234" s="66"/>
      <c r="K234" s="66"/>
      <c r="L234" s="66"/>
      <c r="M234" s="66"/>
      <c r="N234" s="30"/>
      <c r="O234" s="70"/>
      <c r="P234" s="71"/>
      <c r="Q234" s="74"/>
      <c r="R234" s="25"/>
    </row>
    <row r="235" spans="1:18" s="50" customFormat="1" ht="30" customHeight="1" hidden="1">
      <c r="A235" s="63"/>
      <c r="B235" s="29" t="str">
        <f>IF($A235="","",VLOOKUP($A235,'MÃ KH'!$A$2:$D$1048573,2,0))</f>
        <v/>
      </c>
      <c r="C235" s="64" t="s">
        <v>4886</v>
      </c>
      <c r="D235" s="25"/>
      <c r="E235" s="29" t="str">
        <f>IF($D235="","",VLOOKUP($D235,'MÃ HH'!$A$2:$C$1873,2,0))</f>
        <v/>
      </c>
      <c r="F235" s="65"/>
      <c r="G235" s="66"/>
      <c r="H235" s="66"/>
      <c r="I235" s="69"/>
      <c r="J235" s="66"/>
      <c r="K235" s="66"/>
      <c r="L235" s="66"/>
      <c r="M235" s="66"/>
      <c r="N235" s="30"/>
      <c r="O235" s="70"/>
      <c r="P235" s="71"/>
      <c r="Q235" s="74"/>
      <c r="R235" s="25"/>
    </row>
    <row r="236" spans="1:18" s="50" customFormat="1" ht="30" customHeight="1" hidden="1">
      <c r="A236" s="63"/>
      <c r="B236" s="29" t="str">
        <f>IF($A236="","",VLOOKUP($A236,'MÃ KH'!$A$2:$D$1048573,2,0))</f>
        <v/>
      </c>
      <c r="C236" s="64" t="s">
        <v>4886</v>
      </c>
      <c r="D236" s="25"/>
      <c r="E236" s="29" t="str">
        <f>IF($D236="","",VLOOKUP($D236,'MÃ HH'!$A$2:$C$1873,2,0))</f>
        <v/>
      </c>
      <c r="F236" s="65"/>
      <c r="G236" s="66"/>
      <c r="H236" s="66"/>
      <c r="I236" s="69"/>
      <c r="J236" s="66"/>
      <c r="K236" s="66"/>
      <c r="L236" s="66"/>
      <c r="M236" s="66"/>
      <c r="N236" s="30"/>
      <c r="O236" s="70"/>
      <c r="P236" s="71"/>
      <c r="Q236" s="74"/>
      <c r="R236" s="25"/>
    </row>
    <row r="237" spans="1:18" s="50" customFormat="1" ht="30" customHeight="1" hidden="1">
      <c r="A237" s="63"/>
      <c r="B237" s="29" t="str">
        <f>IF($A237="","",VLOOKUP($A237,'MÃ KH'!$A$2:$D$1048573,2,0))</f>
        <v/>
      </c>
      <c r="C237" s="64" t="s">
        <v>4886</v>
      </c>
      <c r="D237" s="25"/>
      <c r="E237" s="29" t="str">
        <f>IF($D237="","",VLOOKUP($D237,'MÃ HH'!$A$2:$C$1873,2,0))</f>
        <v/>
      </c>
      <c r="F237" s="65"/>
      <c r="G237" s="66"/>
      <c r="H237" s="66"/>
      <c r="I237" s="69"/>
      <c r="J237" s="66"/>
      <c r="K237" s="66"/>
      <c r="L237" s="66"/>
      <c r="M237" s="66"/>
      <c r="N237" s="30"/>
      <c r="O237" s="70"/>
      <c r="P237" s="71"/>
      <c r="Q237" s="74"/>
      <c r="R237" s="25"/>
    </row>
    <row r="238" spans="1:18" s="50" customFormat="1" ht="30" customHeight="1" hidden="1">
      <c r="A238" s="63"/>
      <c r="B238" s="29" t="str">
        <f>IF($A238="","",VLOOKUP($A238,'MÃ KH'!$A$2:$D$1048573,2,0))</f>
        <v/>
      </c>
      <c r="C238" s="64" t="s">
        <v>4886</v>
      </c>
      <c r="D238" s="25"/>
      <c r="E238" s="29" t="str">
        <f>IF($D238="","",VLOOKUP($D238,'MÃ HH'!$A$2:$C$1873,2,0))</f>
        <v/>
      </c>
      <c r="F238" s="65"/>
      <c r="G238" s="66"/>
      <c r="H238" s="66"/>
      <c r="I238" s="69"/>
      <c r="J238" s="66"/>
      <c r="K238" s="66"/>
      <c r="L238" s="66"/>
      <c r="M238" s="66"/>
      <c r="N238" s="30"/>
      <c r="O238" s="70"/>
      <c r="P238" s="71"/>
      <c r="Q238" s="74"/>
      <c r="R238" s="25"/>
    </row>
    <row r="239" spans="1:18" s="50" customFormat="1" ht="30" customHeight="1" hidden="1">
      <c r="A239" s="63"/>
      <c r="B239" s="29" t="str">
        <f>IF($A239="","",VLOOKUP($A239,'MÃ KH'!$A$2:$D$1048573,2,0))</f>
        <v/>
      </c>
      <c r="C239" s="64" t="s">
        <v>4886</v>
      </c>
      <c r="D239" s="25"/>
      <c r="E239" s="29" t="str">
        <f>IF($D239="","",VLOOKUP($D239,'MÃ HH'!$A$2:$C$1873,2,0))</f>
        <v/>
      </c>
      <c r="F239" s="65"/>
      <c r="G239" s="66"/>
      <c r="H239" s="66"/>
      <c r="I239" s="69"/>
      <c r="J239" s="66"/>
      <c r="K239" s="66"/>
      <c r="L239" s="66"/>
      <c r="M239" s="66"/>
      <c r="N239" s="30"/>
      <c r="O239" s="70"/>
      <c r="P239" s="71"/>
      <c r="Q239" s="74"/>
      <c r="R239" s="25"/>
    </row>
    <row r="240" spans="1:18" s="50" customFormat="1" ht="30" customHeight="1" hidden="1">
      <c r="A240" s="63"/>
      <c r="B240" s="29" t="str">
        <f>IF($A240="","",VLOOKUP($A240,'MÃ KH'!$A$2:$D$1048573,2,0))</f>
        <v/>
      </c>
      <c r="C240" s="64" t="s">
        <v>4886</v>
      </c>
      <c r="D240" s="25"/>
      <c r="E240" s="29" t="str">
        <f>IF($D240="","",VLOOKUP($D240,'MÃ HH'!$A$2:$C$1873,2,0))</f>
        <v/>
      </c>
      <c r="F240" s="65"/>
      <c r="G240" s="66"/>
      <c r="H240" s="66"/>
      <c r="I240" s="69"/>
      <c r="J240" s="66"/>
      <c r="K240" s="66"/>
      <c r="L240" s="66"/>
      <c r="M240" s="66"/>
      <c r="N240" s="30"/>
      <c r="O240" s="70"/>
      <c r="P240" s="71"/>
      <c r="Q240" s="74"/>
      <c r="R240" s="25"/>
    </row>
    <row r="241" spans="1:18" s="50" customFormat="1" ht="30" customHeight="1" hidden="1">
      <c r="A241" s="63"/>
      <c r="B241" s="29" t="str">
        <f>IF($A241="","",VLOOKUP($A241,'MÃ KH'!$A$2:$D$1048573,2,0))</f>
        <v/>
      </c>
      <c r="C241" s="64" t="s">
        <v>4886</v>
      </c>
      <c r="D241" s="25"/>
      <c r="E241" s="29" t="str">
        <f>IF($D241="","",VLOOKUP($D241,'MÃ HH'!$A$2:$C$1873,2,0))</f>
        <v/>
      </c>
      <c r="F241" s="65"/>
      <c r="G241" s="66"/>
      <c r="H241" s="66"/>
      <c r="I241" s="69"/>
      <c r="J241" s="66"/>
      <c r="K241" s="66"/>
      <c r="L241" s="66"/>
      <c r="M241" s="66"/>
      <c r="N241" s="30"/>
      <c r="O241" s="70"/>
      <c r="P241" s="71"/>
      <c r="Q241" s="74"/>
      <c r="R241" s="25"/>
    </row>
    <row r="242" spans="1:18" s="50" customFormat="1" ht="30" customHeight="1" hidden="1">
      <c r="A242" s="63"/>
      <c r="B242" s="29" t="str">
        <f>IF($A242="","",VLOOKUP($A242,'MÃ KH'!$A$2:$D$1048573,2,0))</f>
        <v/>
      </c>
      <c r="C242" s="64" t="s">
        <v>4886</v>
      </c>
      <c r="D242" s="25"/>
      <c r="E242" s="29" t="str">
        <f>IF($D242="","",VLOOKUP($D242,'MÃ HH'!$A$2:$C$1873,2,0))</f>
        <v/>
      </c>
      <c r="F242" s="65"/>
      <c r="G242" s="66"/>
      <c r="H242" s="66"/>
      <c r="I242" s="69"/>
      <c r="J242" s="66"/>
      <c r="K242" s="66"/>
      <c r="L242" s="66"/>
      <c r="M242" s="66"/>
      <c r="N242" s="30"/>
      <c r="O242" s="70"/>
      <c r="P242" s="71"/>
      <c r="Q242" s="74"/>
      <c r="R242" s="25"/>
    </row>
    <row r="243" spans="1:18" s="50" customFormat="1" ht="30" customHeight="1" hidden="1">
      <c r="A243" s="63"/>
      <c r="B243" s="29" t="str">
        <f>IF($A243="","",VLOOKUP($A243,'MÃ KH'!$A$2:$D$1048573,2,0))</f>
        <v/>
      </c>
      <c r="C243" s="64" t="s">
        <v>4886</v>
      </c>
      <c r="D243" s="25"/>
      <c r="E243" s="29" t="str">
        <f>IF($D243="","",VLOOKUP($D243,'MÃ HH'!$A$2:$C$1873,2,0))</f>
        <v/>
      </c>
      <c r="F243" s="65"/>
      <c r="G243" s="66"/>
      <c r="H243" s="66"/>
      <c r="I243" s="69"/>
      <c r="J243" s="66"/>
      <c r="K243" s="66"/>
      <c r="L243" s="66"/>
      <c r="M243" s="66"/>
      <c r="N243" s="30"/>
      <c r="O243" s="70"/>
      <c r="P243" s="71"/>
      <c r="Q243" s="74"/>
      <c r="R243" s="25"/>
    </row>
    <row r="244" spans="1:18" s="50" customFormat="1" ht="30" customHeight="1" hidden="1">
      <c r="A244" s="63"/>
      <c r="B244" s="29" t="str">
        <f>IF($A244="","",VLOOKUP($A244,'MÃ KH'!$A$2:$D$1048573,2,0))</f>
        <v/>
      </c>
      <c r="C244" s="64" t="s">
        <v>4886</v>
      </c>
      <c r="D244" s="25"/>
      <c r="E244" s="29" t="str">
        <f>IF($D244="","",VLOOKUP($D244,'MÃ HH'!$A$2:$C$1873,2,0))</f>
        <v/>
      </c>
      <c r="F244" s="65"/>
      <c r="G244" s="66"/>
      <c r="H244" s="66"/>
      <c r="I244" s="69"/>
      <c r="J244" s="66"/>
      <c r="K244" s="66"/>
      <c r="L244" s="66"/>
      <c r="M244" s="66"/>
      <c r="N244" s="30"/>
      <c r="O244" s="70"/>
      <c r="P244" s="71"/>
      <c r="Q244" s="74"/>
      <c r="R244" s="25"/>
    </row>
    <row r="245" spans="1:18" s="50" customFormat="1" ht="30" customHeight="1" hidden="1">
      <c r="A245" s="63"/>
      <c r="B245" s="29" t="str">
        <f>IF($A245="","",VLOOKUP($A245,'MÃ KH'!$A$2:$D$1048573,2,0))</f>
        <v/>
      </c>
      <c r="C245" s="64" t="s">
        <v>4886</v>
      </c>
      <c r="D245" s="25"/>
      <c r="E245" s="29" t="str">
        <f>IF($D245="","",VLOOKUP($D245,'MÃ HH'!$A$2:$C$1873,2,0))</f>
        <v/>
      </c>
      <c r="F245" s="65"/>
      <c r="G245" s="66"/>
      <c r="H245" s="66"/>
      <c r="I245" s="69"/>
      <c r="J245" s="66"/>
      <c r="K245" s="66"/>
      <c r="L245" s="66"/>
      <c r="M245" s="66"/>
      <c r="N245" s="30"/>
      <c r="O245" s="70"/>
      <c r="P245" s="71"/>
      <c r="Q245" s="74"/>
      <c r="R245" s="25"/>
    </row>
    <row r="246" spans="1:18" s="50" customFormat="1" ht="30" customHeight="1" hidden="1">
      <c r="A246" s="63"/>
      <c r="B246" s="29" t="str">
        <f>IF($A246="","",VLOOKUP($A246,'MÃ KH'!$A$2:$D$1048573,2,0))</f>
        <v/>
      </c>
      <c r="C246" s="64" t="s">
        <v>4886</v>
      </c>
      <c r="D246" s="25"/>
      <c r="E246" s="29" t="str">
        <f>IF($D246="","",VLOOKUP($D246,'MÃ HH'!$A$2:$C$1873,2,0))</f>
        <v/>
      </c>
      <c r="F246" s="65"/>
      <c r="G246" s="66"/>
      <c r="H246" s="66"/>
      <c r="I246" s="69"/>
      <c r="J246" s="66"/>
      <c r="K246" s="66"/>
      <c r="L246" s="66"/>
      <c r="M246" s="66"/>
      <c r="N246" s="30"/>
      <c r="O246" s="70"/>
      <c r="P246" s="71"/>
      <c r="Q246" s="74"/>
      <c r="R246" s="25"/>
    </row>
    <row r="247" spans="1:18" s="50" customFormat="1" ht="30" customHeight="1" hidden="1">
      <c r="A247" s="63"/>
      <c r="B247" s="29" t="str">
        <f>IF($A247="","",VLOOKUP($A247,'MÃ KH'!$A$2:$D$1048573,2,0))</f>
        <v/>
      </c>
      <c r="C247" s="64" t="s">
        <v>4886</v>
      </c>
      <c r="D247" s="25"/>
      <c r="E247" s="29" t="str">
        <f>IF($D247="","",VLOOKUP($D247,'MÃ HH'!$A$2:$C$1873,2,0))</f>
        <v/>
      </c>
      <c r="F247" s="65"/>
      <c r="G247" s="66"/>
      <c r="H247" s="66"/>
      <c r="I247" s="69"/>
      <c r="J247" s="66"/>
      <c r="K247" s="66"/>
      <c r="L247" s="66"/>
      <c r="M247" s="66"/>
      <c r="N247" s="30"/>
      <c r="O247" s="70"/>
      <c r="P247" s="71"/>
      <c r="Q247" s="74"/>
      <c r="R247" s="25"/>
    </row>
    <row r="248" spans="1:18" s="50" customFormat="1" ht="30" customHeight="1" hidden="1">
      <c r="A248" s="63"/>
      <c r="B248" s="29" t="str">
        <f>IF($A248="","",VLOOKUP($A248,'MÃ KH'!$A$2:$D$1048573,2,0))</f>
        <v/>
      </c>
      <c r="C248" s="64" t="s">
        <v>4886</v>
      </c>
      <c r="D248" s="25"/>
      <c r="E248" s="29" t="str">
        <f>IF($D248="","",VLOOKUP($D248,'MÃ HH'!$A$2:$C$1873,2,0))</f>
        <v/>
      </c>
      <c r="F248" s="65"/>
      <c r="G248" s="66"/>
      <c r="H248" s="66"/>
      <c r="I248" s="69"/>
      <c r="J248" s="66"/>
      <c r="K248" s="66"/>
      <c r="L248" s="66"/>
      <c r="M248" s="66"/>
      <c r="N248" s="30"/>
      <c r="O248" s="70"/>
      <c r="P248" s="71"/>
      <c r="Q248" s="74"/>
      <c r="R248" s="25"/>
    </row>
    <row r="249" spans="1:18" s="50" customFormat="1" ht="30" customHeight="1" hidden="1">
      <c r="A249" s="63"/>
      <c r="B249" s="29" t="str">
        <f>IF($A249="","",VLOOKUP($A249,'MÃ KH'!$A$2:$D$1048573,2,0))</f>
        <v/>
      </c>
      <c r="C249" s="64" t="s">
        <v>4886</v>
      </c>
      <c r="D249" s="25"/>
      <c r="E249" s="29" t="str">
        <f>IF($D249="","",VLOOKUP($D249,'MÃ HH'!$A$2:$C$1873,2,0))</f>
        <v/>
      </c>
      <c r="F249" s="65"/>
      <c r="G249" s="66"/>
      <c r="H249" s="66"/>
      <c r="I249" s="69"/>
      <c r="J249" s="66"/>
      <c r="K249" s="66"/>
      <c r="L249" s="66"/>
      <c r="M249" s="66"/>
      <c r="N249" s="30"/>
      <c r="O249" s="70"/>
      <c r="P249" s="71"/>
      <c r="Q249" s="74"/>
      <c r="R249" s="25"/>
    </row>
    <row r="250" spans="1:18" s="50" customFormat="1" ht="30" customHeight="1" hidden="1">
      <c r="A250" s="63"/>
      <c r="B250" s="29" t="str">
        <f>IF($A250="","",VLOOKUP($A250,'MÃ KH'!$A$2:$D$1048573,2,0))</f>
        <v/>
      </c>
      <c r="C250" s="64" t="s">
        <v>4886</v>
      </c>
      <c r="D250" s="25"/>
      <c r="E250" s="29" t="str">
        <f>IF($D250="","",VLOOKUP($D250,'MÃ HH'!$A$2:$C$1873,2,0))</f>
        <v/>
      </c>
      <c r="F250" s="65"/>
      <c r="G250" s="66"/>
      <c r="H250" s="66"/>
      <c r="I250" s="69"/>
      <c r="J250" s="66"/>
      <c r="K250" s="66"/>
      <c r="L250" s="66"/>
      <c r="M250" s="66"/>
      <c r="N250" s="30"/>
      <c r="O250" s="70"/>
      <c r="P250" s="71"/>
      <c r="Q250" s="74"/>
      <c r="R250" s="25"/>
    </row>
    <row r="251" spans="1:18" s="50" customFormat="1" ht="30" customHeight="1" hidden="1">
      <c r="A251" s="63"/>
      <c r="B251" s="29" t="str">
        <f>IF($A251="","",VLOOKUP($A251,'MÃ KH'!$A$2:$D$1048573,2,0))</f>
        <v/>
      </c>
      <c r="C251" s="64" t="s">
        <v>4886</v>
      </c>
      <c r="D251" s="25"/>
      <c r="E251" s="29" t="str">
        <f>IF($D251="","",VLOOKUP($D251,'MÃ HH'!$A$2:$C$1873,2,0))</f>
        <v/>
      </c>
      <c r="F251" s="65"/>
      <c r="G251" s="66"/>
      <c r="H251" s="66"/>
      <c r="I251" s="69"/>
      <c r="J251" s="66"/>
      <c r="K251" s="66"/>
      <c r="L251" s="66"/>
      <c r="M251" s="66"/>
      <c r="N251" s="30"/>
      <c r="O251" s="70"/>
      <c r="P251" s="71"/>
      <c r="Q251" s="74"/>
      <c r="R251" s="25"/>
    </row>
    <row r="252" spans="1:18" s="50" customFormat="1" ht="30" customHeight="1" hidden="1">
      <c r="A252" s="63"/>
      <c r="B252" s="29" t="str">
        <f>IF($A252="","",VLOOKUP($A252,'MÃ KH'!$A$2:$D$1048573,2,0))</f>
        <v/>
      </c>
      <c r="C252" s="64" t="s">
        <v>4886</v>
      </c>
      <c r="D252" s="25"/>
      <c r="E252" s="29" t="str">
        <f>IF($D252="","",VLOOKUP($D252,'MÃ HH'!$A$2:$C$1873,2,0))</f>
        <v/>
      </c>
      <c r="F252" s="65"/>
      <c r="G252" s="66"/>
      <c r="H252" s="66"/>
      <c r="I252" s="69"/>
      <c r="J252" s="66"/>
      <c r="K252" s="66"/>
      <c r="L252" s="66"/>
      <c r="M252" s="66"/>
      <c r="N252" s="30"/>
      <c r="O252" s="70"/>
      <c r="P252" s="71"/>
      <c r="Q252" s="74"/>
      <c r="R252" s="25"/>
    </row>
    <row r="253" spans="1:18" s="50" customFormat="1" ht="30" customHeight="1" hidden="1">
      <c r="A253" s="63"/>
      <c r="B253" s="29" t="str">
        <f>IF($A253="","",VLOOKUP($A253,'MÃ KH'!$A$2:$D$1048573,2,0))</f>
        <v/>
      </c>
      <c r="C253" s="64" t="s">
        <v>4886</v>
      </c>
      <c r="D253" s="25"/>
      <c r="E253" s="29" t="str">
        <f>IF($D253="","",VLOOKUP($D253,'MÃ HH'!$A$2:$C$1873,2,0))</f>
        <v/>
      </c>
      <c r="F253" s="65"/>
      <c r="G253" s="66"/>
      <c r="H253" s="66"/>
      <c r="I253" s="69"/>
      <c r="J253" s="66"/>
      <c r="K253" s="66"/>
      <c r="L253" s="66"/>
      <c r="M253" s="66"/>
      <c r="N253" s="30"/>
      <c r="O253" s="70"/>
      <c r="P253" s="71"/>
      <c r="Q253" s="74"/>
      <c r="R253" s="25"/>
    </row>
    <row r="254" spans="1:18" s="50" customFormat="1" ht="30" customHeight="1" hidden="1">
      <c r="A254" s="63"/>
      <c r="B254" s="29" t="str">
        <f>IF($A254="","",VLOOKUP($A254,'MÃ KH'!$A$2:$D$1048573,2,0))</f>
        <v/>
      </c>
      <c r="C254" s="64" t="s">
        <v>4886</v>
      </c>
      <c r="D254" s="25"/>
      <c r="E254" s="29" t="str">
        <f>IF($D254="","",VLOOKUP($D254,'MÃ HH'!$A$2:$C$1873,2,0))</f>
        <v/>
      </c>
      <c r="F254" s="65"/>
      <c r="G254" s="66"/>
      <c r="H254" s="66"/>
      <c r="I254" s="69"/>
      <c r="J254" s="66"/>
      <c r="K254" s="66"/>
      <c r="L254" s="66"/>
      <c r="M254" s="66"/>
      <c r="N254" s="30"/>
      <c r="O254" s="70"/>
      <c r="P254" s="71"/>
      <c r="Q254" s="74"/>
      <c r="R254" s="25"/>
    </row>
    <row r="255" spans="1:18" s="50" customFormat="1" ht="30" customHeight="1" hidden="1">
      <c r="A255" s="63"/>
      <c r="B255" s="29" t="str">
        <f>IF($A255="","",VLOOKUP($A255,'MÃ KH'!$A$2:$D$1048573,2,0))</f>
        <v/>
      </c>
      <c r="C255" s="64" t="s">
        <v>4886</v>
      </c>
      <c r="D255" s="25"/>
      <c r="E255" s="29" t="str">
        <f>IF($D255="","",VLOOKUP($D255,'MÃ HH'!$A$2:$C$1873,2,0))</f>
        <v/>
      </c>
      <c r="F255" s="65"/>
      <c r="G255" s="66"/>
      <c r="H255" s="66"/>
      <c r="I255" s="69"/>
      <c r="J255" s="66"/>
      <c r="K255" s="66"/>
      <c r="L255" s="66"/>
      <c r="M255" s="66"/>
      <c r="N255" s="30"/>
      <c r="O255" s="70"/>
      <c r="P255" s="71"/>
      <c r="Q255" s="74"/>
      <c r="R255" s="25"/>
    </row>
    <row r="256" spans="1:18" s="50" customFormat="1" ht="30" customHeight="1" hidden="1">
      <c r="A256" s="63"/>
      <c r="B256" s="29" t="str">
        <f>IF($A256="","",VLOOKUP($A256,'MÃ KH'!$A$2:$D$1048573,2,0))</f>
        <v/>
      </c>
      <c r="C256" s="64" t="s">
        <v>4886</v>
      </c>
      <c r="D256" s="25"/>
      <c r="E256" s="29" t="str">
        <f>IF($D256="","",VLOOKUP($D256,'MÃ HH'!$A$2:$C$1873,2,0))</f>
        <v/>
      </c>
      <c r="F256" s="65"/>
      <c r="G256" s="66"/>
      <c r="H256" s="66"/>
      <c r="I256" s="69"/>
      <c r="J256" s="66"/>
      <c r="K256" s="66"/>
      <c r="L256" s="66"/>
      <c r="M256" s="66"/>
      <c r="N256" s="30"/>
      <c r="O256" s="70"/>
      <c r="P256" s="71"/>
      <c r="Q256" s="74"/>
      <c r="R256" s="25"/>
    </row>
    <row r="257" spans="1:18" s="50" customFormat="1" ht="30" customHeight="1" hidden="1">
      <c r="A257" s="63"/>
      <c r="B257" s="29" t="str">
        <f>IF($A257="","",VLOOKUP($A257,'MÃ KH'!$A$2:$D$1048573,2,0))</f>
        <v/>
      </c>
      <c r="C257" s="64" t="s">
        <v>4886</v>
      </c>
      <c r="D257" s="25"/>
      <c r="E257" s="29" t="str">
        <f>IF($D257="","",VLOOKUP($D257,'MÃ HH'!$A$2:$C$1873,2,0))</f>
        <v/>
      </c>
      <c r="F257" s="65"/>
      <c r="G257" s="66"/>
      <c r="H257" s="66"/>
      <c r="I257" s="69"/>
      <c r="J257" s="66"/>
      <c r="K257" s="66"/>
      <c r="L257" s="66"/>
      <c r="M257" s="66"/>
      <c r="N257" s="30"/>
      <c r="O257" s="70"/>
      <c r="P257" s="71"/>
      <c r="Q257" s="74"/>
      <c r="R257" s="25"/>
    </row>
    <row r="258" spans="1:18" s="50" customFormat="1" ht="30" customHeight="1" hidden="1">
      <c r="A258" s="63"/>
      <c r="B258" s="29" t="str">
        <f>IF($A258="","",VLOOKUP($A258,'MÃ KH'!$A$2:$D$1048573,2,0))</f>
        <v/>
      </c>
      <c r="C258" s="64" t="s">
        <v>4886</v>
      </c>
      <c r="D258" s="25"/>
      <c r="E258" s="29" t="str">
        <f>IF($D258="","",VLOOKUP($D258,'MÃ HH'!$A$2:$C$1873,2,0))</f>
        <v/>
      </c>
      <c r="F258" s="65"/>
      <c r="G258" s="66"/>
      <c r="H258" s="66"/>
      <c r="I258" s="69"/>
      <c r="J258" s="66"/>
      <c r="K258" s="66"/>
      <c r="L258" s="66"/>
      <c r="M258" s="66"/>
      <c r="N258" s="30"/>
      <c r="O258" s="70"/>
      <c r="P258" s="71"/>
      <c r="Q258" s="74"/>
      <c r="R258" s="25"/>
    </row>
    <row r="259" spans="1:18" s="50" customFormat="1" ht="30" customHeight="1" hidden="1">
      <c r="A259" s="63"/>
      <c r="B259" s="29" t="str">
        <f>IF($A259="","",VLOOKUP($A259,'MÃ KH'!$A$2:$D$1048573,2,0))</f>
        <v/>
      </c>
      <c r="C259" s="64" t="s">
        <v>4886</v>
      </c>
      <c r="D259" s="25"/>
      <c r="E259" s="29" t="str">
        <f>IF($D259="","",VLOOKUP($D259,'MÃ HH'!$A$2:$C$1873,2,0))</f>
        <v/>
      </c>
      <c r="F259" s="65"/>
      <c r="G259" s="66"/>
      <c r="H259" s="66"/>
      <c r="I259" s="69"/>
      <c r="J259" s="66"/>
      <c r="K259" s="66"/>
      <c r="L259" s="66"/>
      <c r="M259" s="66"/>
      <c r="N259" s="30"/>
      <c r="O259" s="70"/>
      <c r="P259" s="71"/>
      <c r="Q259" s="74"/>
      <c r="R259" s="25"/>
    </row>
    <row r="260" spans="1:18" s="50" customFormat="1" ht="30" customHeight="1" hidden="1">
      <c r="A260" s="63"/>
      <c r="B260" s="29" t="str">
        <f>IF($A260="","",VLOOKUP($A260,'MÃ KH'!$A$2:$D$1048573,2,0))</f>
        <v/>
      </c>
      <c r="C260" s="64" t="s">
        <v>4886</v>
      </c>
      <c r="D260" s="25"/>
      <c r="E260" s="29" t="str">
        <f>IF($D260="","",VLOOKUP($D260,'MÃ HH'!$A$2:$C$1873,2,0))</f>
        <v/>
      </c>
      <c r="F260" s="65"/>
      <c r="G260" s="66"/>
      <c r="H260" s="66"/>
      <c r="I260" s="69"/>
      <c r="J260" s="66"/>
      <c r="K260" s="66"/>
      <c r="L260" s="66"/>
      <c r="M260" s="66"/>
      <c r="N260" s="30"/>
      <c r="O260" s="70"/>
      <c r="P260" s="71"/>
      <c r="Q260" s="74"/>
      <c r="R260" s="25"/>
    </row>
    <row r="261" spans="1:18" s="50" customFormat="1" ht="30" customHeight="1" hidden="1">
      <c r="A261" s="63"/>
      <c r="B261" s="29" t="str">
        <f>IF($A261="","",VLOOKUP($A261,'MÃ KH'!$A$2:$D$1048573,2,0))</f>
        <v/>
      </c>
      <c r="C261" s="64" t="s">
        <v>4886</v>
      </c>
      <c r="D261" s="25"/>
      <c r="E261" s="29" t="str">
        <f>IF($D261="","",VLOOKUP($D261,'MÃ HH'!$A$2:$C$1873,2,0))</f>
        <v/>
      </c>
      <c r="F261" s="65"/>
      <c r="G261" s="66"/>
      <c r="H261" s="66"/>
      <c r="I261" s="69"/>
      <c r="J261" s="66"/>
      <c r="K261" s="66"/>
      <c r="L261" s="66"/>
      <c r="M261" s="66"/>
      <c r="N261" s="30"/>
      <c r="O261" s="70"/>
      <c r="P261" s="71"/>
      <c r="Q261" s="74"/>
      <c r="R261" s="25"/>
    </row>
    <row r="262" spans="1:18" s="50" customFormat="1" ht="30" customHeight="1" hidden="1">
      <c r="A262" s="63"/>
      <c r="B262" s="29" t="str">
        <f>IF($A262="","",VLOOKUP($A262,'MÃ KH'!$A$2:$D$1048573,2,0))</f>
        <v/>
      </c>
      <c r="C262" s="64" t="s">
        <v>4886</v>
      </c>
      <c r="D262" s="25"/>
      <c r="E262" s="29" t="str">
        <f>IF($D262="","",VLOOKUP($D262,'MÃ HH'!$A$2:$C$1873,2,0))</f>
        <v/>
      </c>
      <c r="F262" s="65"/>
      <c r="G262" s="66"/>
      <c r="H262" s="66"/>
      <c r="I262" s="69"/>
      <c r="J262" s="66"/>
      <c r="K262" s="66"/>
      <c r="L262" s="66"/>
      <c r="M262" s="66"/>
      <c r="N262" s="30"/>
      <c r="O262" s="70"/>
      <c r="P262" s="71"/>
      <c r="Q262" s="74"/>
      <c r="R262" s="25"/>
    </row>
    <row r="263" spans="1:18" s="50" customFormat="1" ht="30" customHeight="1" hidden="1">
      <c r="A263" s="63"/>
      <c r="B263" s="29" t="str">
        <f>IF($A263="","",VLOOKUP($A263,'MÃ KH'!$A$2:$D$1048573,2,0))</f>
        <v/>
      </c>
      <c r="C263" s="64" t="s">
        <v>4886</v>
      </c>
      <c r="D263" s="25"/>
      <c r="E263" s="29" t="str">
        <f>IF($D263="","",VLOOKUP($D263,'MÃ HH'!$A$2:$C$1873,2,0))</f>
        <v/>
      </c>
      <c r="F263" s="65"/>
      <c r="G263" s="66"/>
      <c r="H263" s="66"/>
      <c r="I263" s="69"/>
      <c r="J263" s="66"/>
      <c r="K263" s="66"/>
      <c r="L263" s="66"/>
      <c r="M263" s="66"/>
      <c r="N263" s="30"/>
      <c r="O263" s="70"/>
      <c r="P263" s="71"/>
      <c r="Q263" s="74"/>
      <c r="R263" s="25"/>
    </row>
    <row r="264" spans="1:18" s="50" customFormat="1" ht="30" customHeight="1" hidden="1">
      <c r="A264" s="63"/>
      <c r="B264" s="29" t="str">
        <f>IF($A264="","",VLOOKUP($A264,'MÃ KH'!$A$2:$D$1048573,2,0))</f>
        <v/>
      </c>
      <c r="C264" s="64" t="s">
        <v>4886</v>
      </c>
      <c r="D264" s="25"/>
      <c r="E264" s="29" t="str">
        <f>IF($D264="","",VLOOKUP($D264,'MÃ HH'!$A$2:$C$1873,2,0))</f>
        <v/>
      </c>
      <c r="F264" s="65"/>
      <c r="G264" s="66"/>
      <c r="H264" s="66"/>
      <c r="I264" s="69"/>
      <c r="J264" s="66"/>
      <c r="K264" s="66"/>
      <c r="L264" s="66"/>
      <c r="M264" s="66"/>
      <c r="N264" s="30"/>
      <c r="O264" s="70"/>
      <c r="P264" s="71"/>
      <c r="Q264" s="74"/>
      <c r="R264" s="25"/>
    </row>
    <row r="265" spans="1:18" s="50" customFormat="1" ht="30" customHeight="1" hidden="1">
      <c r="A265" s="63"/>
      <c r="B265" s="29" t="str">
        <f>IF($A265="","",VLOOKUP($A265,'MÃ KH'!$A$2:$D$1048573,2,0))</f>
        <v/>
      </c>
      <c r="C265" s="64" t="s">
        <v>4886</v>
      </c>
      <c r="D265" s="25"/>
      <c r="E265" s="29" t="str">
        <f>IF($D265="","",VLOOKUP($D265,'MÃ HH'!$A$2:$C$1873,2,0))</f>
        <v/>
      </c>
      <c r="F265" s="65"/>
      <c r="G265" s="66"/>
      <c r="H265" s="66"/>
      <c r="I265" s="69"/>
      <c r="J265" s="66"/>
      <c r="K265" s="66"/>
      <c r="L265" s="66"/>
      <c r="M265" s="66"/>
      <c r="N265" s="30"/>
      <c r="O265" s="70"/>
      <c r="P265" s="71"/>
      <c r="Q265" s="74"/>
      <c r="R265" s="25"/>
    </row>
    <row r="266" spans="1:18" s="50" customFormat="1" ht="30" customHeight="1" hidden="1">
      <c r="A266" s="63"/>
      <c r="B266" s="29" t="str">
        <f>IF($A266="","",VLOOKUP($A266,'MÃ KH'!$A$2:$D$1048573,2,0))</f>
        <v/>
      </c>
      <c r="C266" s="64" t="s">
        <v>4886</v>
      </c>
      <c r="D266" s="25"/>
      <c r="E266" s="29" t="str">
        <f>IF($D266="","",VLOOKUP($D266,'MÃ HH'!$A$2:$C$1873,2,0))</f>
        <v/>
      </c>
      <c r="F266" s="65"/>
      <c r="G266" s="66"/>
      <c r="H266" s="66"/>
      <c r="I266" s="69"/>
      <c r="J266" s="66"/>
      <c r="K266" s="66"/>
      <c r="L266" s="66"/>
      <c r="M266" s="66"/>
      <c r="N266" s="30"/>
      <c r="O266" s="70"/>
      <c r="P266" s="71"/>
      <c r="Q266" s="74"/>
      <c r="R266" s="25"/>
    </row>
    <row r="267" spans="1:18" s="50" customFormat="1" ht="30" customHeight="1" hidden="1">
      <c r="A267" s="63"/>
      <c r="B267" s="29" t="str">
        <f>IF($A267="","",VLOOKUP($A267,'MÃ KH'!$A$2:$D$1048573,2,0))</f>
        <v/>
      </c>
      <c r="C267" s="64" t="s">
        <v>4886</v>
      </c>
      <c r="D267" s="25"/>
      <c r="E267" s="29" t="str">
        <f>IF($D267="","",VLOOKUP($D267,'MÃ HH'!$A$2:$C$1873,2,0))</f>
        <v/>
      </c>
      <c r="F267" s="65"/>
      <c r="G267" s="66"/>
      <c r="H267" s="66"/>
      <c r="I267" s="69"/>
      <c r="J267" s="66"/>
      <c r="K267" s="66"/>
      <c r="L267" s="66"/>
      <c r="M267" s="66"/>
      <c r="N267" s="30"/>
      <c r="O267" s="70"/>
      <c r="P267" s="71"/>
      <c r="Q267" s="74"/>
      <c r="R267" s="25"/>
    </row>
    <row r="268" spans="1:18" s="50" customFormat="1" ht="30" customHeight="1" hidden="1">
      <c r="A268" s="63"/>
      <c r="B268" s="29" t="str">
        <f>IF($A268="","",VLOOKUP($A268,'MÃ KH'!$A$2:$D$1048573,2,0))</f>
        <v/>
      </c>
      <c r="C268" s="64" t="s">
        <v>4886</v>
      </c>
      <c r="D268" s="25"/>
      <c r="E268" s="29" t="str">
        <f>IF($D268="","",VLOOKUP($D268,'MÃ HH'!$A$2:$C$1873,2,0))</f>
        <v/>
      </c>
      <c r="F268" s="65"/>
      <c r="G268" s="66"/>
      <c r="H268" s="66"/>
      <c r="I268" s="69"/>
      <c r="J268" s="66"/>
      <c r="K268" s="66"/>
      <c r="L268" s="66"/>
      <c r="M268" s="66"/>
      <c r="N268" s="30"/>
      <c r="O268" s="70"/>
      <c r="P268" s="71"/>
      <c r="Q268" s="74"/>
      <c r="R268" s="25"/>
    </row>
    <row r="269" spans="1:18" s="50" customFormat="1" ht="30" customHeight="1" hidden="1">
      <c r="A269" s="63"/>
      <c r="B269" s="29" t="str">
        <f>IF($A269="","",VLOOKUP($A269,'MÃ KH'!$A$2:$D$1048573,2,0))</f>
        <v/>
      </c>
      <c r="C269" s="64" t="s">
        <v>4886</v>
      </c>
      <c r="D269" s="25"/>
      <c r="E269" s="29" t="str">
        <f>IF($D269="","",VLOOKUP($D269,'MÃ HH'!$A$2:$C$1873,2,0))</f>
        <v/>
      </c>
      <c r="F269" s="65"/>
      <c r="G269" s="66"/>
      <c r="H269" s="66"/>
      <c r="I269" s="69"/>
      <c r="J269" s="66"/>
      <c r="K269" s="66"/>
      <c r="L269" s="66"/>
      <c r="M269" s="66"/>
      <c r="N269" s="30"/>
      <c r="O269" s="70"/>
      <c r="P269" s="71"/>
      <c r="Q269" s="74"/>
      <c r="R269" s="25"/>
    </row>
    <row r="270" spans="1:18" s="50" customFormat="1" ht="30" customHeight="1" hidden="1">
      <c r="A270" s="63"/>
      <c r="B270" s="29" t="str">
        <f>IF($A270="","",VLOOKUP($A270,'MÃ KH'!$A$2:$D$1048573,2,0))</f>
        <v/>
      </c>
      <c r="C270" s="64" t="s">
        <v>4886</v>
      </c>
      <c r="D270" s="25"/>
      <c r="E270" s="29" t="str">
        <f>IF($D270="","",VLOOKUP($D270,'MÃ HH'!$A$2:$C$1873,2,0))</f>
        <v/>
      </c>
      <c r="F270" s="65"/>
      <c r="G270" s="66"/>
      <c r="H270" s="66"/>
      <c r="I270" s="69"/>
      <c r="J270" s="66"/>
      <c r="K270" s="66"/>
      <c r="L270" s="66"/>
      <c r="M270" s="66"/>
      <c r="N270" s="30"/>
      <c r="O270" s="70"/>
      <c r="P270" s="71"/>
      <c r="Q270" s="74"/>
      <c r="R270" s="25"/>
    </row>
    <row r="271" spans="1:18" s="50" customFormat="1" ht="30" customHeight="1" hidden="1">
      <c r="A271" s="63"/>
      <c r="B271" s="29" t="str">
        <f>IF($A271="","",VLOOKUP($A271,'MÃ KH'!$A$2:$D$1048573,2,0))</f>
        <v/>
      </c>
      <c r="C271" s="64" t="s">
        <v>4886</v>
      </c>
      <c r="D271" s="25"/>
      <c r="E271" s="29" t="str">
        <f>IF($D271="","",VLOOKUP($D271,'MÃ HH'!$A$2:$C$1873,2,0))</f>
        <v/>
      </c>
      <c r="F271" s="65"/>
      <c r="G271" s="66"/>
      <c r="H271" s="66"/>
      <c r="I271" s="69"/>
      <c r="J271" s="66"/>
      <c r="K271" s="66"/>
      <c r="L271" s="66"/>
      <c r="M271" s="66"/>
      <c r="N271" s="30"/>
      <c r="O271" s="70"/>
      <c r="P271" s="71"/>
      <c r="Q271" s="74"/>
      <c r="R271" s="25"/>
    </row>
    <row r="272" spans="1:18" s="50" customFormat="1" ht="30" customHeight="1" hidden="1">
      <c r="A272" s="63"/>
      <c r="B272" s="29" t="str">
        <f>IF($A272="","",VLOOKUP($A272,'MÃ KH'!$A$2:$D$1048573,2,0))</f>
        <v/>
      </c>
      <c r="C272" s="64" t="s">
        <v>4886</v>
      </c>
      <c r="D272" s="25"/>
      <c r="E272" s="29" t="str">
        <f>IF($D272="","",VLOOKUP($D272,'MÃ HH'!$A$2:$C$1873,2,0))</f>
        <v/>
      </c>
      <c r="F272" s="65"/>
      <c r="G272" s="66"/>
      <c r="H272" s="66"/>
      <c r="I272" s="69"/>
      <c r="J272" s="66"/>
      <c r="K272" s="66"/>
      <c r="L272" s="66"/>
      <c r="M272" s="66"/>
      <c r="N272" s="30"/>
      <c r="O272" s="70"/>
      <c r="P272" s="71"/>
      <c r="Q272" s="74"/>
      <c r="R272" s="25"/>
    </row>
    <row r="273" spans="1:18" s="50" customFormat="1" ht="30" customHeight="1" hidden="1">
      <c r="A273" s="63"/>
      <c r="B273" s="29" t="str">
        <f>IF($A273="","",VLOOKUP($A273,'MÃ KH'!$A$2:$D$1048573,2,0))</f>
        <v/>
      </c>
      <c r="C273" s="64" t="s">
        <v>4886</v>
      </c>
      <c r="D273" s="25"/>
      <c r="E273" s="29" t="str">
        <f>IF($D273="","",VLOOKUP($D273,'MÃ HH'!$A$2:$C$1873,2,0))</f>
        <v/>
      </c>
      <c r="F273" s="65"/>
      <c r="G273" s="66"/>
      <c r="H273" s="66"/>
      <c r="I273" s="69"/>
      <c r="J273" s="66"/>
      <c r="K273" s="66"/>
      <c r="L273" s="66"/>
      <c r="M273" s="66"/>
      <c r="N273" s="30"/>
      <c r="O273" s="70"/>
      <c r="P273" s="71"/>
      <c r="Q273" s="74"/>
      <c r="R273" s="25"/>
    </row>
    <row r="274" spans="1:18" s="50" customFormat="1" ht="30" customHeight="1" hidden="1">
      <c r="A274" s="63"/>
      <c r="B274" s="29" t="str">
        <f>IF($A274="","",VLOOKUP($A274,'MÃ KH'!$A$2:$D$1048573,2,0))</f>
        <v/>
      </c>
      <c r="C274" s="64" t="s">
        <v>4886</v>
      </c>
      <c r="D274" s="25"/>
      <c r="E274" s="29" t="str">
        <f>IF($D274="","",VLOOKUP($D274,'MÃ HH'!$A$2:$C$1873,2,0))</f>
        <v/>
      </c>
      <c r="F274" s="65"/>
      <c r="G274" s="66"/>
      <c r="H274" s="66"/>
      <c r="I274" s="69"/>
      <c r="J274" s="66"/>
      <c r="K274" s="66"/>
      <c r="L274" s="66"/>
      <c r="M274" s="66"/>
      <c r="N274" s="30"/>
      <c r="O274" s="70"/>
      <c r="P274" s="71"/>
      <c r="Q274" s="74"/>
      <c r="R274" s="25"/>
    </row>
    <row r="275" spans="1:18" s="50" customFormat="1" ht="30" customHeight="1" hidden="1">
      <c r="A275" s="63"/>
      <c r="B275" s="29" t="str">
        <f>IF($A275="","",VLOOKUP($A275,'MÃ KH'!$A$2:$D$1048573,2,0))</f>
        <v/>
      </c>
      <c r="C275" s="64" t="s">
        <v>4886</v>
      </c>
      <c r="D275" s="25"/>
      <c r="E275" s="29" t="str">
        <f>IF($D275="","",VLOOKUP($D275,'MÃ HH'!$A$2:$C$1873,2,0))</f>
        <v/>
      </c>
      <c r="F275" s="65"/>
      <c r="G275" s="66"/>
      <c r="H275" s="66"/>
      <c r="I275" s="69"/>
      <c r="J275" s="66"/>
      <c r="K275" s="66"/>
      <c r="L275" s="66"/>
      <c r="M275" s="66"/>
      <c r="N275" s="30"/>
      <c r="O275" s="70"/>
      <c r="P275" s="71"/>
      <c r="Q275" s="74"/>
      <c r="R275" s="25"/>
    </row>
    <row r="276" spans="1:18" s="50" customFormat="1" ht="30" customHeight="1" hidden="1">
      <c r="A276" s="63"/>
      <c r="B276" s="29" t="str">
        <f>IF($A276="","",VLOOKUP($A276,'MÃ KH'!$A$2:$D$1048573,2,0))</f>
        <v/>
      </c>
      <c r="C276" s="64" t="s">
        <v>4886</v>
      </c>
      <c r="D276" s="25"/>
      <c r="E276" s="29" t="str">
        <f>IF($D276="","",VLOOKUP($D276,'MÃ HH'!$A$2:$C$1873,2,0))</f>
        <v/>
      </c>
      <c r="F276" s="65"/>
      <c r="G276" s="66"/>
      <c r="H276" s="66"/>
      <c r="I276" s="69"/>
      <c r="J276" s="66"/>
      <c r="K276" s="66"/>
      <c r="L276" s="66"/>
      <c r="M276" s="66"/>
      <c r="N276" s="30"/>
      <c r="O276" s="70"/>
      <c r="P276" s="71"/>
      <c r="Q276" s="74"/>
      <c r="R276" s="25"/>
    </row>
    <row r="277" spans="1:18" s="50" customFormat="1" ht="30" customHeight="1" hidden="1">
      <c r="A277" s="63"/>
      <c r="B277" s="29" t="str">
        <f>IF($A277="","",VLOOKUP($A277,'MÃ KH'!$A$2:$D$1048573,2,0))</f>
        <v/>
      </c>
      <c r="C277" s="64" t="s">
        <v>4886</v>
      </c>
      <c r="D277" s="25"/>
      <c r="E277" s="29" t="str">
        <f>IF($D277="","",VLOOKUP($D277,'MÃ HH'!$A$2:$C$1873,2,0))</f>
        <v/>
      </c>
      <c r="F277" s="65"/>
      <c r="G277" s="66"/>
      <c r="H277" s="66"/>
      <c r="I277" s="69"/>
      <c r="J277" s="66"/>
      <c r="K277" s="66"/>
      <c r="L277" s="66"/>
      <c r="M277" s="66"/>
      <c r="N277" s="30"/>
      <c r="O277" s="70"/>
      <c r="P277" s="71"/>
      <c r="Q277" s="74"/>
      <c r="R277" s="25"/>
    </row>
    <row r="278" spans="1:18" s="50" customFormat="1" ht="30" customHeight="1" hidden="1">
      <c r="A278" s="63"/>
      <c r="B278" s="29" t="str">
        <f>IF($A278="","",VLOOKUP($A278,'MÃ KH'!$A$2:$D$1048573,2,0))</f>
        <v/>
      </c>
      <c r="C278" s="64" t="s">
        <v>4886</v>
      </c>
      <c r="D278" s="25"/>
      <c r="E278" s="29" t="str">
        <f>IF($D278="","",VLOOKUP($D278,'MÃ HH'!$A$2:$C$1873,2,0))</f>
        <v/>
      </c>
      <c r="F278" s="65"/>
      <c r="G278" s="66"/>
      <c r="H278" s="66"/>
      <c r="I278" s="69"/>
      <c r="J278" s="66"/>
      <c r="K278" s="66"/>
      <c r="L278" s="66"/>
      <c r="M278" s="66"/>
      <c r="N278" s="30"/>
      <c r="O278" s="70"/>
      <c r="P278" s="71"/>
      <c r="Q278" s="74"/>
      <c r="R278" s="25"/>
    </row>
    <row r="279" spans="1:18" s="50" customFormat="1" ht="30" customHeight="1" hidden="1">
      <c r="A279" s="63"/>
      <c r="B279" s="29" t="str">
        <f>IF($A279="","",VLOOKUP($A279,'MÃ KH'!$A$2:$D$1048573,2,0))</f>
        <v/>
      </c>
      <c r="C279" s="64" t="s">
        <v>4886</v>
      </c>
      <c r="D279" s="25"/>
      <c r="E279" s="29" t="str">
        <f>IF($D279="","",VLOOKUP($D279,'MÃ HH'!$A$2:$C$1873,2,0))</f>
        <v/>
      </c>
      <c r="F279" s="65"/>
      <c r="G279" s="66"/>
      <c r="H279" s="66"/>
      <c r="I279" s="69"/>
      <c r="J279" s="66"/>
      <c r="K279" s="66"/>
      <c r="L279" s="66"/>
      <c r="M279" s="66"/>
      <c r="N279" s="30"/>
      <c r="O279" s="70"/>
      <c r="P279" s="71"/>
      <c r="Q279" s="74"/>
      <c r="R279" s="25"/>
    </row>
    <row r="280" spans="1:18" s="50" customFormat="1" ht="30" customHeight="1" hidden="1">
      <c r="A280" s="63"/>
      <c r="B280" s="29" t="str">
        <f>IF($A280="","",VLOOKUP($A280,'MÃ KH'!$A$2:$D$1048573,2,0))</f>
        <v/>
      </c>
      <c r="C280" s="64" t="s">
        <v>4886</v>
      </c>
      <c r="D280" s="25"/>
      <c r="E280" s="29" t="str">
        <f>IF($D280="","",VLOOKUP($D280,'MÃ HH'!$A$2:$C$1873,2,0))</f>
        <v/>
      </c>
      <c r="F280" s="65"/>
      <c r="G280" s="66"/>
      <c r="H280" s="66"/>
      <c r="I280" s="69"/>
      <c r="J280" s="66"/>
      <c r="K280" s="66"/>
      <c r="L280" s="66"/>
      <c r="M280" s="66"/>
      <c r="N280" s="30"/>
      <c r="O280" s="70"/>
      <c r="P280" s="71"/>
      <c r="Q280" s="74"/>
      <c r="R280" s="25"/>
    </row>
    <row r="281" spans="1:18" s="50" customFormat="1" ht="30" customHeight="1" hidden="1">
      <c r="A281" s="63"/>
      <c r="B281" s="29" t="str">
        <f>IF($A281="","",VLOOKUP($A281,'MÃ KH'!$A$2:$D$1048573,2,0))</f>
        <v/>
      </c>
      <c r="C281" s="64" t="s">
        <v>4886</v>
      </c>
      <c r="D281" s="25"/>
      <c r="E281" s="29" t="str">
        <f>IF($D281="","",VLOOKUP($D281,'MÃ HH'!$A$2:$C$1873,2,0))</f>
        <v/>
      </c>
      <c r="F281" s="65"/>
      <c r="G281" s="66"/>
      <c r="H281" s="66"/>
      <c r="I281" s="69"/>
      <c r="J281" s="66"/>
      <c r="K281" s="66"/>
      <c r="L281" s="66"/>
      <c r="M281" s="66"/>
      <c r="N281" s="30"/>
      <c r="O281" s="70"/>
      <c r="P281" s="71"/>
      <c r="Q281" s="74"/>
      <c r="R281" s="25"/>
    </row>
    <row r="282" spans="1:18" s="50" customFormat="1" ht="30" customHeight="1" hidden="1">
      <c r="A282" s="63"/>
      <c r="B282" s="29" t="str">
        <f>IF($A282="","",VLOOKUP($A282,'MÃ KH'!$A$2:$D$1048573,2,0))</f>
        <v/>
      </c>
      <c r="C282" s="64" t="s">
        <v>4886</v>
      </c>
      <c r="D282" s="25"/>
      <c r="E282" s="29" t="str">
        <f>IF($D282="","",VLOOKUP($D282,'MÃ HH'!$A$2:$C$1873,2,0))</f>
        <v/>
      </c>
      <c r="F282" s="65"/>
      <c r="G282" s="66"/>
      <c r="H282" s="66"/>
      <c r="I282" s="69"/>
      <c r="J282" s="66"/>
      <c r="K282" s="66"/>
      <c r="L282" s="66"/>
      <c r="M282" s="66"/>
      <c r="N282" s="30"/>
      <c r="O282" s="70"/>
      <c r="P282" s="71"/>
      <c r="Q282" s="74"/>
      <c r="R282" s="25"/>
    </row>
    <row r="283" spans="1:18" s="50" customFormat="1" ht="30" customHeight="1" hidden="1">
      <c r="A283" s="63"/>
      <c r="B283" s="29" t="str">
        <f>IF($A283="","",VLOOKUP($A283,'MÃ KH'!$A$2:$D$1048573,2,0))</f>
        <v/>
      </c>
      <c r="C283" s="64" t="s">
        <v>4886</v>
      </c>
      <c r="D283" s="25"/>
      <c r="E283" s="29" t="str">
        <f>IF($D283="","",VLOOKUP($D283,'MÃ HH'!$A$2:$C$1873,2,0))</f>
        <v/>
      </c>
      <c r="F283" s="65"/>
      <c r="G283" s="66"/>
      <c r="H283" s="66"/>
      <c r="I283" s="69"/>
      <c r="J283" s="66"/>
      <c r="K283" s="66"/>
      <c r="L283" s="66"/>
      <c r="M283" s="66"/>
      <c r="N283" s="30"/>
      <c r="O283" s="70"/>
      <c r="P283" s="71"/>
      <c r="Q283" s="74"/>
      <c r="R283" s="25"/>
    </row>
    <row r="284" spans="1:18" s="50" customFormat="1" ht="30" customHeight="1" hidden="1">
      <c r="A284" s="63"/>
      <c r="B284" s="29" t="str">
        <f>IF($A284="","",VLOOKUP($A284,'MÃ KH'!$A$2:$D$1048573,2,0))</f>
        <v/>
      </c>
      <c r="C284" s="64" t="s">
        <v>4886</v>
      </c>
      <c r="D284" s="25"/>
      <c r="E284" s="29" t="str">
        <f>IF($D284="","",VLOOKUP($D284,'MÃ HH'!$A$2:$C$1873,2,0))</f>
        <v/>
      </c>
      <c r="F284" s="65"/>
      <c r="G284" s="66"/>
      <c r="H284" s="66"/>
      <c r="I284" s="69"/>
      <c r="J284" s="66"/>
      <c r="K284" s="66"/>
      <c r="L284" s="66"/>
      <c r="M284" s="66"/>
      <c r="N284" s="30"/>
      <c r="O284" s="70"/>
      <c r="P284" s="71"/>
      <c r="Q284" s="74"/>
      <c r="R284" s="25"/>
    </row>
    <row r="285" spans="1:18" s="50" customFormat="1" ht="30" customHeight="1" hidden="1">
      <c r="A285" s="63"/>
      <c r="B285" s="29" t="str">
        <f>IF($A285="","",VLOOKUP($A285,'MÃ KH'!$A$2:$D$1048573,2,0))</f>
        <v/>
      </c>
      <c r="C285" s="64" t="s">
        <v>4886</v>
      </c>
      <c r="D285" s="25"/>
      <c r="E285" s="29" t="str">
        <f>IF($D285="","",VLOOKUP($D285,'MÃ HH'!$A$2:$C$1873,2,0))</f>
        <v/>
      </c>
      <c r="F285" s="65"/>
      <c r="G285" s="66"/>
      <c r="H285" s="66"/>
      <c r="I285" s="69"/>
      <c r="J285" s="66"/>
      <c r="K285" s="66"/>
      <c r="L285" s="66"/>
      <c r="M285" s="66"/>
      <c r="N285" s="30"/>
      <c r="O285" s="70"/>
      <c r="P285" s="71"/>
      <c r="Q285" s="74"/>
      <c r="R285" s="25"/>
    </row>
    <row r="286" spans="1:18" s="50" customFormat="1" ht="30" customHeight="1" hidden="1">
      <c r="A286" s="63"/>
      <c r="B286" s="29" t="str">
        <f>IF($A286="","",VLOOKUP($A286,'MÃ KH'!$A$2:$D$1048573,2,0))</f>
        <v/>
      </c>
      <c r="C286" s="64" t="s">
        <v>4886</v>
      </c>
      <c r="D286" s="25"/>
      <c r="E286" s="29" t="str">
        <f>IF($D286="","",VLOOKUP($D286,'MÃ HH'!$A$2:$C$1873,2,0))</f>
        <v/>
      </c>
      <c r="F286" s="65"/>
      <c r="G286" s="66"/>
      <c r="H286" s="66"/>
      <c r="I286" s="69"/>
      <c r="J286" s="66"/>
      <c r="K286" s="66"/>
      <c r="L286" s="66"/>
      <c r="M286" s="66"/>
      <c r="N286" s="30"/>
      <c r="O286" s="70"/>
      <c r="P286" s="71"/>
      <c r="Q286" s="74"/>
      <c r="R286" s="25"/>
    </row>
    <row r="287" spans="1:18" s="50" customFormat="1" ht="30" customHeight="1" hidden="1">
      <c r="A287" s="63"/>
      <c r="B287" s="29" t="str">
        <f>IF($A287="","",VLOOKUP($A287,'MÃ KH'!$A$2:$D$1048573,2,0))</f>
        <v/>
      </c>
      <c r="C287" s="64" t="s">
        <v>4886</v>
      </c>
      <c r="D287" s="25"/>
      <c r="E287" s="29" t="str">
        <f>IF($D287="","",VLOOKUP($D287,'MÃ HH'!$A$2:$C$1873,2,0))</f>
        <v/>
      </c>
      <c r="F287" s="65"/>
      <c r="G287" s="66"/>
      <c r="H287" s="66"/>
      <c r="I287" s="69"/>
      <c r="J287" s="66"/>
      <c r="K287" s="66"/>
      <c r="L287" s="66"/>
      <c r="M287" s="66"/>
      <c r="N287" s="30"/>
      <c r="O287" s="70"/>
      <c r="P287" s="71"/>
      <c r="Q287" s="74"/>
      <c r="R287" s="25"/>
    </row>
    <row r="288" spans="1:18" s="50" customFormat="1" ht="30" customHeight="1" hidden="1">
      <c r="A288" s="63"/>
      <c r="B288" s="29" t="str">
        <f>IF($A288="","",VLOOKUP($A288,'MÃ KH'!$A$2:$D$1048573,2,0))</f>
        <v/>
      </c>
      <c r="C288" s="64" t="s">
        <v>4886</v>
      </c>
      <c r="D288" s="25"/>
      <c r="E288" s="29" t="str">
        <f>IF($D288="","",VLOOKUP($D288,'MÃ HH'!$A$2:$C$1873,2,0))</f>
        <v/>
      </c>
      <c r="F288" s="65"/>
      <c r="G288" s="66"/>
      <c r="H288" s="66"/>
      <c r="I288" s="69"/>
      <c r="J288" s="66"/>
      <c r="K288" s="66"/>
      <c r="L288" s="66"/>
      <c r="M288" s="66"/>
      <c r="N288" s="30"/>
      <c r="O288" s="70"/>
      <c r="P288" s="71"/>
      <c r="Q288" s="74"/>
      <c r="R288" s="25"/>
    </row>
    <row r="289" spans="1:18" s="50" customFormat="1" ht="30" customHeight="1" hidden="1">
      <c r="A289" s="63"/>
      <c r="B289" s="29" t="str">
        <f>IF($A289="","",VLOOKUP($A289,'MÃ KH'!$A$2:$D$1048573,2,0))</f>
        <v/>
      </c>
      <c r="C289" s="64" t="s">
        <v>4886</v>
      </c>
      <c r="D289" s="25"/>
      <c r="E289" s="29" t="str">
        <f>IF($D289="","",VLOOKUP($D289,'MÃ HH'!$A$2:$C$1873,2,0))</f>
        <v/>
      </c>
      <c r="F289" s="65"/>
      <c r="G289" s="66"/>
      <c r="H289" s="66"/>
      <c r="I289" s="69"/>
      <c r="J289" s="66"/>
      <c r="K289" s="66"/>
      <c r="L289" s="66"/>
      <c r="M289" s="66"/>
      <c r="N289" s="30"/>
      <c r="O289" s="70"/>
      <c r="P289" s="71"/>
      <c r="Q289" s="74"/>
      <c r="R289" s="25"/>
    </row>
    <row r="290" spans="1:18" s="50" customFormat="1" ht="30" customHeight="1" hidden="1">
      <c r="A290" s="63"/>
      <c r="B290" s="29" t="str">
        <f>IF($A290="","",VLOOKUP($A290,'MÃ KH'!$A$2:$D$1048573,2,0))</f>
        <v/>
      </c>
      <c r="C290" s="64" t="s">
        <v>4886</v>
      </c>
      <c r="D290" s="25"/>
      <c r="E290" s="29" t="str">
        <f>IF($D290="","",VLOOKUP($D290,'MÃ HH'!$A$2:$C$1873,2,0))</f>
        <v/>
      </c>
      <c r="F290" s="65"/>
      <c r="G290" s="66"/>
      <c r="H290" s="66"/>
      <c r="I290" s="69"/>
      <c r="J290" s="66"/>
      <c r="K290" s="66"/>
      <c r="L290" s="66"/>
      <c r="M290" s="66"/>
      <c r="N290" s="30"/>
      <c r="O290" s="70"/>
      <c r="P290" s="71"/>
      <c r="Q290" s="74"/>
      <c r="R290" s="25"/>
    </row>
    <row r="291" spans="1:18" s="50" customFormat="1" ht="30" customHeight="1" hidden="1">
      <c r="A291" s="63"/>
      <c r="B291" s="29" t="str">
        <f>IF($A291="","",VLOOKUP($A291,'MÃ KH'!$A$2:$D$1048573,2,0))</f>
        <v/>
      </c>
      <c r="C291" s="64" t="s">
        <v>4886</v>
      </c>
      <c r="D291" s="25"/>
      <c r="E291" s="29" t="str">
        <f>IF($D291="","",VLOOKUP($D291,'MÃ HH'!$A$2:$C$1873,2,0))</f>
        <v/>
      </c>
      <c r="F291" s="65"/>
      <c r="G291" s="66"/>
      <c r="H291" s="66"/>
      <c r="I291" s="69"/>
      <c r="J291" s="66"/>
      <c r="K291" s="66"/>
      <c r="L291" s="66"/>
      <c r="M291" s="66"/>
      <c r="N291" s="30"/>
      <c r="O291" s="70"/>
      <c r="P291" s="71"/>
      <c r="Q291" s="74"/>
      <c r="R291" s="25"/>
    </row>
    <row r="292" spans="1:18" s="50" customFormat="1" ht="30" customHeight="1" hidden="1">
      <c r="A292" s="63"/>
      <c r="B292" s="29" t="str">
        <f>IF($A292="","",VLOOKUP($A292,'MÃ KH'!$A$2:$D$1048573,2,0))</f>
        <v/>
      </c>
      <c r="C292" s="64" t="s">
        <v>4886</v>
      </c>
      <c r="D292" s="25"/>
      <c r="E292" s="29" t="str">
        <f>IF($D292="","",VLOOKUP($D292,'MÃ HH'!$A$2:$C$1873,2,0))</f>
        <v/>
      </c>
      <c r="F292" s="65"/>
      <c r="G292" s="66"/>
      <c r="H292" s="66"/>
      <c r="I292" s="69"/>
      <c r="J292" s="66"/>
      <c r="K292" s="66"/>
      <c r="L292" s="66"/>
      <c r="M292" s="66"/>
      <c r="N292" s="30"/>
      <c r="O292" s="70"/>
      <c r="P292" s="71"/>
      <c r="Q292" s="74"/>
      <c r="R292" s="25"/>
    </row>
    <row r="293" spans="1:18" s="50" customFormat="1" ht="30" customHeight="1" hidden="1">
      <c r="A293" s="63"/>
      <c r="B293" s="29" t="str">
        <f>IF($A293="","",VLOOKUP($A293,'MÃ KH'!$A$2:$D$1048573,2,0))</f>
        <v/>
      </c>
      <c r="C293" s="64" t="s">
        <v>4886</v>
      </c>
      <c r="D293" s="25"/>
      <c r="E293" s="29" t="str">
        <f>IF($D293="","",VLOOKUP($D293,'MÃ HH'!$A$2:$C$1873,2,0))</f>
        <v/>
      </c>
      <c r="F293" s="65"/>
      <c r="G293" s="66"/>
      <c r="H293" s="66"/>
      <c r="I293" s="69"/>
      <c r="J293" s="66"/>
      <c r="K293" s="66"/>
      <c r="L293" s="66"/>
      <c r="M293" s="66"/>
      <c r="N293" s="30"/>
      <c r="O293" s="70"/>
      <c r="P293" s="71"/>
      <c r="Q293" s="74"/>
      <c r="R293" s="25"/>
    </row>
    <row r="294" spans="1:18" s="50" customFormat="1" ht="30" customHeight="1" hidden="1">
      <c r="A294" s="63"/>
      <c r="B294" s="29" t="str">
        <f>IF($A294="","",VLOOKUP($A294,'MÃ KH'!$A$2:$D$1048573,2,0))</f>
        <v/>
      </c>
      <c r="C294" s="64" t="s">
        <v>4886</v>
      </c>
      <c r="D294" s="25"/>
      <c r="E294" s="29" t="str">
        <f>IF($D294="","",VLOOKUP($D294,'MÃ HH'!$A$2:$C$1873,2,0))</f>
        <v/>
      </c>
      <c r="F294" s="65"/>
      <c r="G294" s="66"/>
      <c r="H294" s="66"/>
      <c r="I294" s="69"/>
      <c r="J294" s="66"/>
      <c r="K294" s="66"/>
      <c r="L294" s="66"/>
      <c r="M294" s="66"/>
      <c r="N294" s="30"/>
      <c r="O294" s="70"/>
      <c r="P294" s="71"/>
      <c r="Q294" s="74"/>
      <c r="R294" s="25"/>
    </row>
    <row r="295" spans="1:18" s="50" customFormat="1" ht="30" customHeight="1" hidden="1">
      <c r="A295" s="63"/>
      <c r="B295" s="29" t="str">
        <f>IF($A295="","",VLOOKUP($A295,'MÃ KH'!$A$2:$D$1048573,2,0))</f>
        <v/>
      </c>
      <c r="C295" s="64" t="s">
        <v>4886</v>
      </c>
      <c r="D295" s="25"/>
      <c r="E295" s="29" t="str">
        <f>IF($D295="","",VLOOKUP($D295,'MÃ HH'!$A$2:$C$1873,2,0))</f>
        <v/>
      </c>
      <c r="F295" s="65"/>
      <c r="G295" s="66"/>
      <c r="H295" s="66"/>
      <c r="I295" s="69"/>
      <c r="J295" s="66"/>
      <c r="K295" s="66"/>
      <c r="L295" s="66"/>
      <c r="M295" s="66"/>
      <c r="N295" s="30"/>
      <c r="O295" s="70"/>
      <c r="P295" s="71"/>
      <c r="Q295" s="74"/>
      <c r="R295" s="25"/>
    </row>
    <row r="296" spans="1:18" s="50" customFormat="1" ht="30" customHeight="1" hidden="1">
      <c r="A296" s="63"/>
      <c r="B296" s="29" t="str">
        <f>IF($A296="","",VLOOKUP($A296,'MÃ KH'!$A$2:$D$1048573,2,0))</f>
        <v/>
      </c>
      <c r="C296" s="64" t="s">
        <v>4886</v>
      </c>
      <c r="D296" s="25"/>
      <c r="E296" s="29" t="str">
        <f>IF($D296="","",VLOOKUP($D296,'MÃ HH'!$A$2:$C$1873,2,0))</f>
        <v/>
      </c>
      <c r="F296" s="65"/>
      <c r="G296" s="66"/>
      <c r="H296" s="66"/>
      <c r="I296" s="69"/>
      <c r="J296" s="66"/>
      <c r="K296" s="66"/>
      <c r="L296" s="66"/>
      <c r="M296" s="66"/>
      <c r="N296" s="30"/>
      <c r="O296" s="70"/>
      <c r="P296" s="71"/>
      <c r="Q296" s="74"/>
      <c r="R296" s="25"/>
    </row>
    <row r="297" spans="1:18" s="50" customFormat="1" ht="30" customHeight="1" hidden="1">
      <c r="A297" s="63"/>
      <c r="B297" s="29" t="str">
        <f>IF($A297="","",VLOOKUP($A297,'MÃ KH'!$A$2:$D$1048573,2,0))</f>
        <v/>
      </c>
      <c r="C297" s="64" t="s">
        <v>4886</v>
      </c>
      <c r="D297" s="25"/>
      <c r="E297" s="29" t="str">
        <f>IF($D297="","",VLOOKUP($D297,'MÃ HH'!$A$2:$C$1873,2,0))</f>
        <v/>
      </c>
      <c r="F297" s="65"/>
      <c r="G297" s="66"/>
      <c r="H297" s="66"/>
      <c r="I297" s="69"/>
      <c r="J297" s="66"/>
      <c r="K297" s="66"/>
      <c r="L297" s="66"/>
      <c r="M297" s="66"/>
      <c r="N297" s="30"/>
      <c r="O297" s="70"/>
      <c r="P297" s="71"/>
      <c r="Q297" s="74"/>
      <c r="R297" s="25"/>
    </row>
    <row r="298" spans="1:18" s="50" customFormat="1" ht="30" customHeight="1" hidden="1">
      <c r="A298" s="63"/>
      <c r="B298" s="29" t="str">
        <f>IF($A298="","",VLOOKUP($A298,'MÃ KH'!$A$2:$D$1048573,2,0))</f>
        <v/>
      </c>
      <c r="C298" s="64" t="s">
        <v>4886</v>
      </c>
      <c r="D298" s="25"/>
      <c r="E298" s="29" t="str">
        <f>IF($D298="","",VLOOKUP($D298,'MÃ HH'!$A$2:$C$1873,2,0))</f>
        <v/>
      </c>
      <c r="F298" s="65"/>
      <c r="G298" s="66"/>
      <c r="H298" s="66"/>
      <c r="I298" s="69"/>
      <c r="J298" s="66"/>
      <c r="K298" s="66"/>
      <c r="L298" s="66"/>
      <c r="M298" s="66"/>
      <c r="N298" s="30"/>
      <c r="O298" s="70"/>
      <c r="P298" s="71"/>
      <c r="Q298" s="74"/>
      <c r="R298" s="25"/>
    </row>
    <row r="299" spans="1:18" s="50" customFormat="1" ht="30" customHeight="1" hidden="1">
      <c r="A299" s="63"/>
      <c r="B299" s="29" t="str">
        <f>IF($A299="","",VLOOKUP($A299,'MÃ KH'!$A$2:$D$1048573,2,0))</f>
        <v/>
      </c>
      <c r="C299" s="64" t="s">
        <v>4886</v>
      </c>
      <c r="D299" s="25"/>
      <c r="E299" s="29" t="str">
        <f>IF($D299="","",VLOOKUP($D299,'MÃ HH'!$A$2:$C$1873,2,0))</f>
        <v/>
      </c>
      <c r="F299" s="65"/>
      <c r="G299" s="66"/>
      <c r="H299" s="66"/>
      <c r="I299" s="69"/>
      <c r="J299" s="66"/>
      <c r="K299" s="66"/>
      <c r="L299" s="66"/>
      <c r="M299" s="66"/>
      <c r="N299" s="30"/>
      <c r="O299" s="70"/>
      <c r="P299" s="71"/>
      <c r="Q299" s="74"/>
      <c r="R299" s="25"/>
    </row>
    <row r="300" spans="1:18" s="50" customFormat="1" ht="30" customHeight="1" hidden="1">
      <c r="A300" s="63"/>
      <c r="B300" s="29" t="str">
        <f>IF($A300="","",VLOOKUP($A300,'MÃ KH'!$A$2:$D$1048573,2,0))</f>
        <v/>
      </c>
      <c r="C300" s="64" t="s">
        <v>4886</v>
      </c>
      <c r="D300" s="25"/>
      <c r="E300" s="29" t="str">
        <f>IF($D300="","",VLOOKUP($D300,'MÃ HH'!$A$2:$C$1873,2,0))</f>
        <v/>
      </c>
      <c r="F300" s="65"/>
      <c r="G300" s="66"/>
      <c r="H300" s="66"/>
      <c r="I300" s="69"/>
      <c r="J300" s="66"/>
      <c r="K300" s="66"/>
      <c r="L300" s="66"/>
      <c r="M300" s="66"/>
      <c r="N300" s="30"/>
      <c r="O300" s="70"/>
      <c r="P300" s="71"/>
      <c r="Q300" s="74"/>
      <c r="R300" s="25"/>
    </row>
    <row r="301" spans="1:18" s="50" customFormat="1" ht="30" customHeight="1" hidden="1">
      <c r="A301" s="63"/>
      <c r="B301" s="29" t="str">
        <f>IF($A301="","",VLOOKUP($A301,'MÃ KH'!$A$2:$D$1048573,2,0))</f>
        <v/>
      </c>
      <c r="C301" s="64" t="s">
        <v>4886</v>
      </c>
      <c r="D301" s="25"/>
      <c r="E301" s="29" t="str">
        <f>IF($D301="","",VLOOKUP($D301,'MÃ HH'!$A$2:$C$1873,2,0))</f>
        <v/>
      </c>
      <c r="F301" s="65"/>
      <c r="G301" s="66"/>
      <c r="H301" s="66"/>
      <c r="I301" s="69"/>
      <c r="J301" s="66"/>
      <c r="K301" s="66"/>
      <c r="L301" s="66"/>
      <c r="M301" s="66"/>
      <c r="N301" s="30"/>
      <c r="O301" s="70"/>
      <c r="P301" s="71"/>
      <c r="Q301" s="74"/>
      <c r="R301" s="25"/>
    </row>
    <row r="302" spans="1:18" s="50" customFormat="1" ht="30" customHeight="1" hidden="1">
      <c r="A302" s="63"/>
      <c r="B302" s="29" t="str">
        <f>IF($A302="","",VLOOKUP($A302,'MÃ KH'!$A$2:$D$1048573,2,0))</f>
        <v/>
      </c>
      <c r="C302" s="64" t="s">
        <v>4886</v>
      </c>
      <c r="D302" s="25"/>
      <c r="E302" s="29" t="str">
        <f>IF($D302="","",VLOOKUP($D302,'MÃ HH'!$A$2:$C$1873,2,0))</f>
        <v/>
      </c>
      <c r="F302" s="65"/>
      <c r="G302" s="66"/>
      <c r="H302" s="66"/>
      <c r="I302" s="69"/>
      <c r="J302" s="66"/>
      <c r="K302" s="66"/>
      <c r="L302" s="66"/>
      <c r="M302" s="66"/>
      <c r="N302" s="30"/>
      <c r="O302" s="70"/>
      <c r="P302" s="71"/>
      <c r="Q302" s="74"/>
      <c r="R302" s="25"/>
    </row>
    <row r="303" spans="1:18" s="50" customFormat="1" ht="30" customHeight="1" hidden="1">
      <c r="A303" s="63"/>
      <c r="B303" s="29" t="str">
        <f>IF($A303="","",VLOOKUP($A303,'MÃ KH'!$A$2:$D$1048573,2,0))</f>
        <v/>
      </c>
      <c r="C303" s="64" t="s">
        <v>4886</v>
      </c>
      <c r="D303" s="25"/>
      <c r="E303" s="29" t="str">
        <f>IF($D303="","",VLOOKUP($D303,'MÃ HH'!$A$2:$C$1873,2,0))</f>
        <v/>
      </c>
      <c r="F303" s="65"/>
      <c r="G303" s="66"/>
      <c r="H303" s="66"/>
      <c r="I303" s="69"/>
      <c r="J303" s="66"/>
      <c r="K303" s="66"/>
      <c r="L303" s="66"/>
      <c r="M303" s="66"/>
      <c r="N303" s="30"/>
      <c r="O303" s="70"/>
      <c r="P303" s="71"/>
      <c r="Q303" s="74"/>
      <c r="R303" s="25"/>
    </row>
    <row r="304" spans="1:18" s="50" customFormat="1" ht="30" customHeight="1" hidden="1">
      <c r="A304" s="63"/>
      <c r="B304" s="29" t="str">
        <f>IF($A304="","",VLOOKUP($A304,'MÃ KH'!$A$2:$D$1048573,2,0))</f>
        <v/>
      </c>
      <c r="C304" s="64" t="s">
        <v>4886</v>
      </c>
      <c r="D304" s="25"/>
      <c r="E304" s="29" t="str">
        <f>IF($D304="","",VLOOKUP($D304,'MÃ HH'!$A$2:$C$1873,2,0))</f>
        <v/>
      </c>
      <c r="F304" s="65"/>
      <c r="G304" s="66"/>
      <c r="H304" s="66"/>
      <c r="I304" s="69"/>
      <c r="J304" s="66"/>
      <c r="K304" s="66"/>
      <c r="L304" s="66"/>
      <c r="M304" s="66"/>
      <c r="N304" s="30"/>
      <c r="O304" s="70"/>
      <c r="P304" s="71"/>
      <c r="Q304" s="74"/>
      <c r="R304" s="25"/>
    </row>
    <row r="305" spans="1:18" s="50" customFormat="1" ht="30" customHeight="1" hidden="1">
      <c r="A305" s="63"/>
      <c r="B305" s="29" t="str">
        <f>IF($A305="","",VLOOKUP($A305,'MÃ KH'!$A$2:$D$1048573,2,0))</f>
        <v/>
      </c>
      <c r="C305" s="64" t="s">
        <v>4886</v>
      </c>
      <c r="D305" s="25"/>
      <c r="E305" s="29" t="str">
        <f>IF($D305="","",VLOOKUP($D305,'MÃ HH'!$A$2:$C$1873,2,0))</f>
        <v/>
      </c>
      <c r="F305" s="65"/>
      <c r="G305" s="66"/>
      <c r="H305" s="66"/>
      <c r="I305" s="69"/>
      <c r="J305" s="66"/>
      <c r="K305" s="66"/>
      <c r="L305" s="66"/>
      <c r="M305" s="66"/>
      <c r="N305" s="30"/>
      <c r="O305" s="70"/>
      <c r="P305" s="71"/>
      <c r="Q305" s="74"/>
      <c r="R305" s="25"/>
    </row>
    <row r="306" spans="1:18" s="50" customFormat="1" ht="30" customHeight="1" hidden="1">
      <c r="A306" s="63"/>
      <c r="B306" s="29" t="str">
        <f>IF($A306="","",VLOOKUP($A306,'MÃ KH'!$A$2:$D$1048573,2,0))</f>
        <v/>
      </c>
      <c r="C306" s="64" t="s">
        <v>4886</v>
      </c>
      <c r="D306" s="25"/>
      <c r="E306" s="29" t="str">
        <f>IF($D306="","",VLOOKUP($D306,'MÃ HH'!$A$2:$C$1873,2,0))</f>
        <v/>
      </c>
      <c r="F306" s="65"/>
      <c r="G306" s="66"/>
      <c r="H306" s="66"/>
      <c r="I306" s="69"/>
      <c r="J306" s="66"/>
      <c r="K306" s="66"/>
      <c r="L306" s="66"/>
      <c r="M306" s="66"/>
      <c r="N306" s="30"/>
      <c r="O306" s="70"/>
      <c r="P306" s="71"/>
      <c r="Q306" s="74"/>
      <c r="R306" s="25"/>
    </row>
    <row r="307" spans="1:18" s="50" customFormat="1" ht="30" customHeight="1" hidden="1">
      <c r="A307" s="63"/>
      <c r="B307" s="29" t="str">
        <f>IF($A307="","",VLOOKUP($A307,'MÃ KH'!$A$2:$D$1048573,2,0))</f>
        <v/>
      </c>
      <c r="C307" s="64" t="s">
        <v>4886</v>
      </c>
      <c r="D307" s="25"/>
      <c r="E307" s="29" t="str">
        <f>IF($D307="","",VLOOKUP($D307,'MÃ HH'!$A$2:$C$1873,2,0))</f>
        <v/>
      </c>
      <c r="F307" s="65"/>
      <c r="G307" s="66"/>
      <c r="H307" s="66"/>
      <c r="I307" s="69"/>
      <c r="J307" s="66"/>
      <c r="K307" s="66"/>
      <c r="L307" s="66"/>
      <c r="M307" s="66"/>
      <c r="N307" s="30"/>
      <c r="O307" s="70"/>
      <c r="P307" s="71"/>
      <c r="Q307" s="74"/>
      <c r="R307" s="25"/>
    </row>
    <row r="308" spans="1:18" s="50" customFormat="1" ht="30" customHeight="1" hidden="1">
      <c r="A308" s="63"/>
      <c r="B308" s="29" t="str">
        <f>IF($A308="","",VLOOKUP($A308,'MÃ KH'!$A$2:$D$1048573,2,0))</f>
        <v/>
      </c>
      <c r="C308" s="64" t="s">
        <v>4886</v>
      </c>
      <c r="D308" s="25"/>
      <c r="E308" s="29" t="str">
        <f>IF($D308="","",VLOOKUP($D308,'MÃ HH'!$A$2:$C$1873,2,0))</f>
        <v/>
      </c>
      <c r="F308" s="65"/>
      <c r="G308" s="66"/>
      <c r="H308" s="66"/>
      <c r="I308" s="69"/>
      <c r="J308" s="66"/>
      <c r="K308" s="66"/>
      <c r="L308" s="66"/>
      <c r="M308" s="66"/>
      <c r="N308" s="30"/>
      <c r="O308" s="70"/>
      <c r="P308" s="71"/>
      <c r="Q308" s="74"/>
      <c r="R308" s="25"/>
    </row>
    <row r="309" spans="1:18" s="50" customFormat="1" ht="30" customHeight="1" hidden="1">
      <c r="A309" s="63"/>
      <c r="B309" s="29" t="str">
        <f>IF($A309="","",VLOOKUP($A309,'MÃ KH'!$A$2:$D$1048573,2,0))</f>
        <v/>
      </c>
      <c r="C309" s="64" t="s">
        <v>4886</v>
      </c>
      <c r="D309" s="25"/>
      <c r="E309" s="29" t="str">
        <f>IF($D309="","",VLOOKUP($D309,'MÃ HH'!$A$2:$C$1873,2,0))</f>
        <v/>
      </c>
      <c r="F309" s="65"/>
      <c r="G309" s="66"/>
      <c r="H309" s="66"/>
      <c r="I309" s="69"/>
      <c r="J309" s="66"/>
      <c r="K309" s="66"/>
      <c r="L309" s="66"/>
      <c r="M309" s="66"/>
      <c r="N309" s="30"/>
      <c r="O309" s="70"/>
      <c r="P309" s="71"/>
      <c r="Q309" s="74"/>
      <c r="R309" s="25"/>
    </row>
    <row r="310" spans="1:18" s="50" customFormat="1" ht="30" customHeight="1" hidden="1">
      <c r="A310" s="63"/>
      <c r="B310" s="29" t="str">
        <f>IF($A310="","",VLOOKUP($A310,'MÃ KH'!$A$2:$D$1048573,2,0))</f>
        <v/>
      </c>
      <c r="C310" s="64" t="s">
        <v>4886</v>
      </c>
      <c r="D310" s="25"/>
      <c r="E310" s="29" t="str">
        <f>IF($D310="","",VLOOKUP($D310,'MÃ HH'!$A$2:$C$1873,2,0))</f>
        <v/>
      </c>
      <c r="F310" s="65"/>
      <c r="G310" s="66"/>
      <c r="H310" s="66"/>
      <c r="I310" s="69"/>
      <c r="J310" s="66"/>
      <c r="K310" s="66"/>
      <c r="L310" s="66"/>
      <c r="M310" s="66"/>
      <c r="N310" s="30"/>
      <c r="O310" s="70"/>
      <c r="P310" s="71"/>
      <c r="Q310" s="74"/>
      <c r="R310" s="25"/>
    </row>
    <row r="311" spans="1:18" s="50" customFormat="1" ht="30" customHeight="1" hidden="1">
      <c r="A311" s="63"/>
      <c r="B311" s="29" t="str">
        <f>IF($A311="","",VLOOKUP($A311,'MÃ KH'!$A$2:$D$1048573,2,0))</f>
        <v/>
      </c>
      <c r="C311" s="64" t="s">
        <v>4886</v>
      </c>
      <c r="D311" s="25"/>
      <c r="E311" s="29" t="str">
        <f>IF($D311="","",VLOOKUP($D311,'MÃ HH'!$A$2:$C$1873,2,0))</f>
        <v/>
      </c>
      <c r="F311" s="65"/>
      <c r="G311" s="66"/>
      <c r="H311" s="66"/>
      <c r="I311" s="69"/>
      <c r="J311" s="66"/>
      <c r="K311" s="66"/>
      <c r="L311" s="66"/>
      <c r="M311" s="66"/>
      <c r="N311" s="30"/>
      <c r="O311" s="70"/>
      <c r="P311" s="71"/>
      <c r="Q311" s="74"/>
      <c r="R311" s="25"/>
    </row>
    <row r="312" spans="1:18" s="50" customFormat="1" ht="30" customHeight="1" hidden="1">
      <c r="A312" s="63"/>
      <c r="B312" s="29" t="str">
        <f>IF($A312="","",VLOOKUP($A312,'MÃ KH'!$A$2:$D$1048573,2,0))</f>
        <v/>
      </c>
      <c r="C312" s="64" t="s">
        <v>4886</v>
      </c>
      <c r="D312" s="25"/>
      <c r="E312" s="29" t="str">
        <f>IF($D312="","",VLOOKUP($D312,'MÃ HH'!$A$2:$C$1873,2,0))</f>
        <v/>
      </c>
      <c r="F312" s="65"/>
      <c r="G312" s="66"/>
      <c r="H312" s="66"/>
      <c r="I312" s="69"/>
      <c r="J312" s="66"/>
      <c r="K312" s="66"/>
      <c r="L312" s="66"/>
      <c r="M312" s="66"/>
      <c r="N312" s="30"/>
      <c r="O312" s="70"/>
      <c r="P312" s="71"/>
      <c r="Q312" s="74"/>
      <c r="R312" s="25"/>
    </row>
    <row r="313" spans="1:18" s="50" customFormat="1" ht="30" customHeight="1" hidden="1">
      <c r="A313" s="63"/>
      <c r="B313" s="29" t="str">
        <f>IF($A313="","",VLOOKUP($A313,'MÃ KH'!$A$2:$D$1048573,2,0))</f>
        <v/>
      </c>
      <c r="C313" s="64" t="s">
        <v>4886</v>
      </c>
      <c r="D313" s="25"/>
      <c r="E313" s="29" t="str">
        <f>IF($D313="","",VLOOKUP($D313,'MÃ HH'!$A$2:$C$1873,2,0))</f>
        <v/>
      </c>
      <c r="F313" s="65"/>
      <c r="G313" s="66"/>
      <c r="H313" s="66"/>
      <c r="I313" s="69"/>
      <c r="J313" s="66"/>
      <c r="K313" s="66"/>
      <c r="L313" s="66"/>
      <c r="M313" s="66"/>
      <c r="N313" s="30"/>
      <c r="O313" s="70"/>
      <c r="P313" s="71"/>
      <c r="Q313" s="74"/>
      <c r="R313" s="25"/>
    </row>
    <row r="314" spans="1:18" s="50" customFormat="1" ht="30" customHeight="1" hidden="1">
      <c r="A314" s="63"/>
      <c r="B314" s="29" t="str">
        <f>IF($A314="","",VLOOKUP($A314,'MÃ KH'!$A$2:$D$1048573,2,0))</f>
        <v/>
      </c>
      <c r="C314" s="64" t="s">
        <v>4886</v>
      </c>
      <c r="D314" s="25"/>
      <c r="E314" s="29" t="str">
        <f>IF($D314="","",VLOOKUP($D314,'MÃ HH'!$A$2:$C$1873,2,0))</f>
        <v/>
      </c>
      <c r="F314" s="65"/>
      <c r="G314" s="66"/>
      <c r="H314" s="66"/>
      <c r="I314" s="69"/>
      <c r="J314" s="66"/>
      <c r="K314" s="66"/>
      <c r="L314" s="66"/>
      <c r="M314" s="66"/>
      <c r="N314" s="30"/>
      <c r="O314" s="70"/>
      <c r="P314" s="71"/>
      <c r="Q314" s="74"/>
      <c r="R314" s="25"/>
    </row>
    <row r="315" spans="1:18" s="50" customFormat="1" ht="30" customHeight="1" hidden="1">
      <c r="A315" s="63"/>
      <c r="B315" s="29" t="str">
        <f>IF($A315="","",VLOOKUP($A315,'MÃ KH'!$A$2:$D$1048573,2,0))</f>
        <v/>
      </c>
      <c r="C315" s="64" t="s">
        <v>4886</v>
      </c>
      <c r="D315" s="25"/>
      <c r="E315" s="29" t="str">
        <f>IF($D315="","",VLOOKUP($D315,'MÃ HH'!$A$2:$C$1873,2,0))</f>
        <v/>
      </c>
      <c r="F315" s="65"/>
      <c r="G315" s="66"/>
      <c r="H315" s="66"/>
      <c r="I315" s="69"/>
      <c r="J315" s="66"/>
      <c r="K315" s="66"/>
      <c r="L315" s="66"/>
      <c r="M315" s="66"/>
      <c r="N315" s="30"/>
      <c r="O315" s="70"/>
      <c r="P315" s="71"/>
      <c r="Q315" s="74"/>
      <c r="R315" s="25"/>
    </row>
    <row r="316" spans="1:18" s="50" customFormat="1" ht="30" customHeight="1" hidden="1">
      <c r="A316" s="63"/>
      <c r="B316" s="29" t="str">
        <f>IF($A316="","",VLOOKUP($A316,'MÃ KH'!$A$2:$D$1048573,2,0))</f>
        <v/>
      </c>
      <c r="C316" s="64" t="s">
        <v>4886</v>
      </c>
      <c r="D316" s="25"/>
      <c r="E316" s="29" t="str">
        <f>IF($D316="","",VLOOKUP($D316,'MÃ HH'!$A$2:$C$1873,2,0))</f>
        <v/>
      </c>
      <c r="F316" s="65"/>
      <c r="G316" s="66"/>
      <c r="H316" s="66"/>
      <c r="I316" s="69"/>
      <c r="J316" s="66"/>
      <c r="K316" s="66"/>
      <c r="L316" s="66"/>
      <c r="M316" s="66"/>
      <c r="N316" s="30"/>
      <c r="O316" s="70"/>
      <c r="P316" s="71"/>
      <c r="Q316" s="74"/>
      <c r="R316" s="25"/>
    </row>
    <row r="317" spans="1:18" s="50" customFormat="1" ht="30" customHeight="1" hidden="1">
      <c r="A317" s="63"/>
      <c r="B317" s="29" t="str">
        <f>IF($A317="","",VLOOKUP($A317,'MÃ KH'!$A$2:$D$1048573,2,0))</f>
        <v/>
      </c>
      <c r="C317" s="64" t="s">
        <v>4886</v>
      </c>
      <c r="D317" s="25"/>
      <c r="E317" s="29" t="str">
        <f>IF($D317="","",VLOOKUP($D317,'MÃ HH'!$A$2:$C$1873,2,0))</f>
        <v/>
      </c>
      <c r="F317" s="65"/>
      <c r="G317" s="66"/>
      <c r="H317" s="66"/>
      <c r="I317" s="69"/>
      <c r="J317" s="66"/>
      <c r="K317" s="66"/>
      <c r="L317" s="66"/>
      <c r="M317" s="66"/>
      <c r="N317" s="30"/>
      <c r="O317" s="70"/>
      <c r="P317" s="71"/>
      <c r="Q317" s="74"/>
      <c r="R317" s="25"/>
    </row>
    <row r="318" spans="1:18" s="50" customFormat="1" ht="30" customHeight="1" hidden="1">
      <c r="A318" s="63"/>
      <c r="B318" s="29" t="str">
        <f>IF($A318="","",VLOOKUP($A318,'MÃ KH'!$A$2:$D$1048573,2,0))</f>
        <v/>
      </c>
      <c r="C318" s="64" t="s">
        <v>4886</v>
      </c>
      <c r="D318" s="25"/>
      <c r="E318" s="29" t="str">
        <f>IF($D318="","",VLOOKUP($D318,'MÃ HH'!$A$2:$C$1873,2,0))</f>
        <v/>
      </c>
      <c r="F318" s="65"/>
      <c r="G318" s="66"/>
      <c r="H318" s="66"/>
      <c r="I318" s="69"/>
      <c r="J318" s="66"/>
      <c r="K318" s="66"/>
      <c r="L318" s="66"/>
      <c r="M318" s="66"/>
      <c r="N318" s="30"/>
      <c r="O318" s="70"/>
      <c r="P318" s="71"/>
      <c r="Q318" s="74"/>
      <c r="R318" s="25"/>
    </row>
    <row r="319" spans="1:18" s="50" customFormat="1" ht="30" customHeight="1" hidden="1">
      <c r="A319" s="63"/>
      <c r="B319" s="29" t="str">
        <f>IF($A319="","",VLOOKUP($A319,'MÃ KH'!$A$2:$D$1048573,2,0))</f>
        <v/>
      </c>
      <c r="C319" s="64" t="s">
        <v>4886</v>
      </c>
      <c r="D319" s="25"/>
      <c r="E319" s="29" t="str">
        <f>IF($D319="","",VLOOKUP($D319,'MÃ HH'!$A$2:$C$1873,2,0))</f>
        <v/>
      </c>
      <c r="F319" s="65"/>
      <c r="G319" s="66"/>
      <c r="H319" s="66"/>
      <c r="I319" s="69"/>
      <c r="J319" s="66"/>
      <c r="K319" s="66"/>
      <c r="L319" s="66"/>
      <c r="M319" s="66"/>
      <c r="N319" s="30"/>
      <c r="O319" s="70"/>
      <c r="P319" s="71"/>
      <c r="Q319" s="74"/>
      <c r="R319" s="25"/>
    </row>
    <row r="320" spans="1:18" s="50" customFormat="1" ht="30" customHeight="1" hidden="1">
      <c r="A320" s="63"/>
      <c r="B320" s="29" t="str">
        <f>IF($A320="","",VLOOKUP($A320,'MÃ KH'!$A$2:$D$1048573,2,0))</f>
        <v/>
      </c>
      <c r="C320" s="64" t="s">
        <v>4886</v>
      </c>
      <c r="D320" s="25"/>
      <c r="E320" s="29" t="str">
        <f>IF($D320="","",VLOOKUP($D320,'MÃ HH'!$A$2:$C$1873,2,0))</f>
        <v/>
      </c>
      <c r="F320" s="65"/>
      <c r="G320" s="66"/>
      <c r="H320" s="66"/>
      <c r="I320" s="69"/>
      <c r="J320" s="66"/>
      <c r="K320" s="66"/>
      <c r="L320" s="66"/>
      <c r="M320" s="66"/>
      <c r="N320" s="30"/>
      <c r="O320" s="70"/>
      <c r="P320" s="71"/>
      <c r="Q320" s="74"/>
      <c r="R320" s="25"/>
    </row>
    <row r="321" spans="1:18" s="50" customFormat="1" ht="30" customHeight="1" hidden="1">
      <c r="A321" s="63"/>
      <c r="B321" s="29" t="str">
        <f>IF($A321="","",VLOOKUP($A321,'MÃ KH'!$A$2:$D$1048573,2,0))</f>
        <v/>
      </c>
      <c r="C321" s="64" t="s">
        <v>4886</v>
      </c>
      <c r="D321" s="25"/>
      <c r="E321" s="29" t="str">
        <f>IF($D321="","",VLOOKUP($D321,'MÃ HH'!$A$2:$C$1873,2,0))</f>
        <v/>
      </c>
      <c r="F321" s="65"/>
      <c r="G321" s="66"/>
      <c r="H321" s="66"/>
      <c r="I321" s="69"/>
      <c r="J321" s="66"/>
      <c r="K321" s="66"/>
      <c r="L321" s="66"/>
      <c r="M321" s="66"/>
      <c r="N321" s="30"/>
      <c r="O321" s="70"/>
      <c r="P321" s="71"/>
      <c r="Q321" s="74"/>
      <c r="R321" s="25"/>
    </row>
    <row r="322" spans="1:18" s="50" customFormat="1" ht="30" customHeight="1" hidden="1">
      <c r="A322" s="63"/>
      <c r="B322" s="29" t="str">
        <f>IF($A322="","",VLOOKUP($A322,'MÃ KH'!$A$2:$D$1048573,2,0))</f>
        <v/>
      </c>
      <c r="C322" s="64" t="s">
        <v>4886</v>
      </c>
      <c r="D322" s="25"/>
      <c r="E322" s="29" t="str">
        <f>IF($D322="","",VLOOKUP($D322,'MÃ HH'!$A$2:$C$1873,2,0))</f>
        <v/>
      </c>
      <c r="F322" s="65"/>
      <c r="G322" s="66"/>
      <c r="H322" s="66"/>
      <c r="I322" s="69"/>
      <c r="J322" s="66"/>
      <c r="K322" s="66"/>
      <c r="L322" s="66"/>
      <c r="M322" s="66"/>
      <c r="N322" s="30"/>
      <c r="O322" s="70"/>
      <c r="P322" s="71"/>
      <c r="Q322" s="74"/>
      <c r="R322" s="25"/>
    </row>
    <row r="323" spans="1:18" s="50" customFormat="1" ht="30" customHeight="1" hidden="1">
      <c r="A323" s="63"/>
      <c r="B323" s="29" t="str">
        <f>IF($A323="","",VLOOKUP($A323,'MÃ KH'!$A$2:$D$1048573,2,0))</f>
        <v/>
      </c>
      <c r="C323" s="64" t="s">
        <v>4886</v>
      </c>
      <c r="D323" s="25"/>
      <c r="E323" s="29" t="str">
        <f>IF($D323="","",VLOOKUP($D323,'MÃ HH'!$A$2:$C$1873,2,0))</f>
        <v/>
      </c>
      <c r="F323" s="65"/>
      <c r="G323" s="66"/>
      <c r="H323" s="66"/>
      <c r="I323" s="69"/>
      <c r="J323" s="66"/>
      <c r="K323" s="66"/>
      <c r="L323" s="66"/>
      <c r="M323" s="66"/>
      <c r="N323" s="30"/>
      <c r="O323" s="70"/>
      <c r="P323" s="71"/>
      <c r="Q323" s="74"/>
      <c r="R323" s="25"/>
    </row>
    <row r="324" spans="1:18" s="50" customFormat="1" ht="30" customHeight="1" hidden="1">
      <c r="A324" s="63"/>
      <c r="B324" s="29" t="str">
        <f>IF($A324="","",VLOOKUP($A324,'MÃ KH'!$A$2:$D$1048573,2,0))</f>
        <v/>
      </c>
      <c r="C324" s="64" t="s">
        <v>4886</v>
      </c>
      <c r="D324" s="25"/>
      <c r="E324" s="29" t="str">
        <f>IF($D324="","",VLOOKUP($D324,'MÃ HH'!$A$2:$C$1873,2,0))</f>
        <v/>
      </c>
      <c r="F324" s="65"/>
      <c r="G324" s="66"/>
      <c r="H324" s="66"/>
      <c r="I324" s="69"/>
      <c r="J324" s="66"/>
      <c r="K324" s="66"/>
      <c r="L324" s="66"/>
      <c r="M324" s="66"/>
      <c r="N324" s="30"/>
      <c r="O324" s="70"/>
      <c r="P324" s="71"/>
      <c r="Q324" s="74"/>
      <c r="R324" s="25"/>
    </row>
    <row r="325" spans="1:18" s="50" customFormat="1" ht="30" customHeight="1" hidden="1">
      <c r="A325" s="63"/>
      <c r="B325" s="29" t="str">
        <f>IF($A325="","",VLOOKUP($A325,'MÃ KH'!$A$2:$D$1048573,2,0))</f>
        <v/>
      </c>
      <c r="C325" s="64" t="s">
        <v>4886</v>
      </c>
      <c r="D325" s="25"/>
      <c r="E325" s="29" t="str">
        <f>IF($D325="","",VLOOKUP($D325,'MÃ HH'!$A$2:$C$1873,2,0))</f>
        <v/>
      </c>
      <c r="F325" s="65"/>
      <c r="G325" s="66"/>
      <c r="H325" s="66"/>
      <c r="I325" s="69"/>
      <c r="J325" s="66"/>
      <c r="K325" s="66"/>
      <c r="L325" s="66"/>
      <c r="M325" s="66"/>
      <c r="N325" s="30"/>
      <c r="O325" s="70"/>
      <c r="P325" s="71"/>
      <c r="Q325" s="74"/>
      <c r="R325" s="25"/>
    </row>
    <row r="326" spans="1:18" s="50" customFormat="1" ht="30" customHeight="1" hidden="1">
      <c r="A326" s="63"/>
      <c r="B326" s="29" t="str">
        <f>IF($A326="","",VLOOKUP($A326,'MÃ KH'!$A$2:$D$1048573,2,0))</f>
        <v/>
      </c>
      <c r="C326" s="64" t="s">
        <v>4886</v>
      </c>
      <c r="D326" s="25"/>
      <c r="E326" s="29" t="str">
        <f>IF($D326="","",VLOOKUP($D326,'MÃ HH'!$A$2:$C$1873,2,0))</f>
        <v/>
      </c>
      <c r="F326" s="65"/>
      <c r="G326" s="66"/>
      <c r="H326" s="66"/>
      <c r="I326" s="69"/>
      <c r="J326" s="66"/>
      <c r="K326" s="66"/>
      <c r="L326" s="66"/>
      <c r="M326" s="66"/>
      <c r="N326" s="30"/>
      <c r="O326" s="70"/>
      <c r="P326" s="71"/>
      <c r="Q326" s="74"/>
      <c r="R326" s="25"/>
    </row>
    <row r="327" spans="1:18" s="50" customFormat="1" ht="30" customHeight="1" hidden="1">
      <c r="A327" s="63"/>
      <c r="B327" s="29" t="str">
        <f>IF($A327="","",VLOOKUP($A327,'MÃ KH'!$A$2:$D$1048573,2,0))</f>
        <v/>
      </c>
      <c r="C327" s="64" t="s">
        <v>4886</v>
      </c>
      <c r="D327" s="25"/>
      <c r="E327" s="29" t="str">
        <f>IF($D327="","",VLOOKUP($D327,'MÃ HH'!$A$2:$C$1873,2,0))</f>
        <v/>
      </c>
      <c r="F327" s="65"/>
      <c r="G327" s="66"/>
      <c r="H327" s="66"/>
      <c r="I327" s="69"/>
      <c r="J327" s="66"/>
      <c r="K327" s="66"/>
      <c r="L327" s="66"/>
      <c r="M327" s="66"/>
      <c r="N327" s="30"/>
      <c r="O327" s="70"/>
      <c r="P327" s="71"/>
      <c r="Q327" s="74"/>
      <c r="R327" s="25"/>
    </row>
    <row r="328" spans="1:18" s="50" customFormat="1" ht="30" customHeight="1" hidden="1">
      <c r="A328" s="63"/>
      <c r="B328" s="29" t="str">
        <f>IF($A328="","",VLOOKUP($A328,'MÃ KH'!$A$2:$D$1048573,2,0))</f>
        <v/>
      </c>
      <c r="C328" s="64" t="s">
        <v>4886</v>
      </c>
      <c r="D328" s="25"/>
      <c r="E328" s="29" t="str">
        <f>IF($D328="","",VLOOKUP($D328,'MÃ HH'!$A$2:$C$1873,2,0))</f>
        <v/>
      </c>
      <c r="F328" s="65"/>
      <c r="G328" s="66"/>
      <c r="H328" s="66"/>
      <c r="I328" s="69"/>
      <c r="J328" s="66"/>
      <c r="K328" s="66"/>
      <c r="L328" s="66"/>
      <c r="M328" s="66"/>
      <c r="N328" s="30"/>
      <c r="O328" s="70"/>
      <c r="P328" s="71"/>
      <c r="Q328" s="74"/>
      <c r="R328" s="25"/>
    </row>
    <row r="329" spans="1:18" s="50" customFormat="1" ht="30" customHeight="1" hidden="1">
      <c r="A329" s="63"/>
      <c r="B329" s="29" t="str">
        <f>IF($A329="","",VLOOKUP($A329,'MÃ KH'!$A$2:$D$1048573,2,0))</f>
        <v/>
      </c>
      <c r="C329" s="64" t="s">
        <v>4886</v>
      </c>
      <c r="D329" s="25"/>
      <c r="E329" s="29" t="str">
        <f>IF($D329="","",VLOOKUP($D329,'MÃ HH'!$A$2:$C$1873,2,0))</f>
        <v/>
      </c>
      <c r="F329" s="65"/>
      <c r="G329" s="66"/>
      <c r="H329" s="66"/>
      <c r="I329" s="69"/>
      <c r="J329" s="66"/>
      <c r="K329" s="66"/>
      <c r="L329" s="66"/>
      <c r="M329" s="66"/>
      <c r="N329" s="30"/>
      <c r="O329" s="70"/>
      <c r="P329" s="71"/>
      <c r="Q329" s="74"/>
      <c r="R329" s="25"/>
    </row>
    <row r="330" spans="1:18" s="50" customFormat="1" ht="30" customHeight="1" hidden="1">
      <c r="A330" s="63"/>
      <c r="B330" s="29" t="str">
        <f>IF($A330="","",VLOOKUP($A330,'MÃ KH'!$A$2:$D$1048573,2,0))</f>
        <v/>
      </c>
      <c r="C330" s="64" t="s">
        <v>4886</v>
      </c>
      <c r="D330" s="25"/>
      <c r="E330" s="29" t="str">
        <f>IF($D330="","",VLOOKUP($D330,'MÃ HH'!$A$2:$C$1873,2,0))</f>
        <v/>
      </c>
      <c r="F330" s="65"/>
      <c r="G330" s="66"/>
      <c r="H330" s="66"/>
      <c r="I330" s="69"/>
      <c r="J330" s="66"/>
      <c r="K330" s="66"/>
      <c r="L330" s="66"/>
      <c r="M330" s="66"/>
      <c r="N330" s="30"/>
      <c r="O330" s="70"/>
      <c r="P330" s="71"/>
      <c r="Q330" s="74"/>
      <c r="R330" s="25"/>
    </row>
    <row r="331" spans="1:18" s="50" customFormat="1" ht="30" customHeight="1" hidden="1">
      <c r="A331" s="63"/>
      <c r="B331" s="29" t="str">
        <f>IF($A331="","",VLOOKUP($A331,'MÃ KH'!$A$2:$D$1048573,2,0))</f>
        <v/>
      </c>
      <c r="C331" s="64" t="s">
        <v>4886</v>
      </c>
      <c r="D331" s="25"/>
      <c r="E331" s="29" t="str">
        <f>IF($D331="","",VLOOKUP($D331,'MÃ HH'!$A$2:$C$1873,2,0))</f>
        <v/>
      </c>
      <c r="F331" s="65"/>
      <c r="G331" s="66"/>
      <c r="H331" s="66"/>
      <c r="I331" s="69"/>
      <c r="J331" s="66"/>
      <c r="K331" s="66"/>
      <c r="L331" s="66"/>
      <c r="M331" s="66"/>
      <c r="N331" s="30"/>
      <c r="O331" s="70"/>
      <c r="P331" s="71"/>
      <c r="Q331" s="74"/>
      <c r="R331" s="25"/>
    </row>
    <row r="332" spans="1:18" s="50" customFormat="1" ht="30" customHeight="1" hidden="1">
      <c r="A332" s="63"/>
      <c r="B332" s="29" t="str">
        <f>IF($A332="","",VLOOKUP($A332,'MÃ KH'!$A$2:$D$1048573,2,0))</f>
        <v/>
      </c>
      <c r="C332" s="64" t="s">
        <v>4886</v>
      </c>
      <c r="D332" s="25"/>
      <c r="E332" s="29" t="str">
        <f>IF($D332="","",VLOOKUP($D332,'MÃ HH'!$A$2:$C$1873,2,0))</f>
        <v/>
      </c>
      <c r="F332" s="65"/>
      <c r="G332" s="66"/>
      <c r="H332" s="66"/>
      <c r="I332" s="69"/>
      <c r="J332" s="66"/>
      <c r="K332" s="66"/>
      <c r="L332" s="66"/>
      <c r="M332" s="66"/>
      <c r="N332" s="30"/>
      <c r="O332" s="70"/>
      <c r="P332" s="71"/>
      <c r="Q332" s="74"/>
      <c r="R332" s="25"/>
    </row>
    <row r="333" spans="1:18" s="50" customFormat="1" ht="30" customHeight="1" hidden="1">
      <c r="A333" s="63"/>
      <c r="B333" s="29" t="str">
        <f>IF($A333="","",VLOOKUP($A333,'MÃ KH'!$A$2:$D$1048573,2,0))</f>
        <v/>
      </c>
      <c r="C333" s="64" t="s">
        <v>4886</v>
      </c>
      <c r="D333" s="25"/>
      <c r="E333" s="29" t="str">
        <f>IF($D333="","",VLOOKUP($D333,'MÃ HH'!$A$2:$C$1873,2,0))</f>
        <v/>
      </c>
      <c r="F333" s="65"/>
      <c r="G333" s="66"/>
      <c r="H333" s="66"/>
      <c r="I333" s="69"/>
      <c r="J333" s="66"/>
      <c r="K333" s="66"/>
      <c r="L333" s="66"/>
      <c r="M333" s="66"/>
      <c r="N333" s="30"/>
      <c r="O333" s="70"/>
      <c r="P333" s="71"/>
      <c r="Q333" s="74"/>
      <c r="R333" s="25"/>
    </row>
    <row r="334" spans="1:18" s="50" customFormat="1" ht="30" customHeight="1" hidden="1">
      <c r="A334" s="63"/>
      <c r="B334" s="29" t="str">
        <f>IF($A334="","",VLOOKUP($A334,'MÃ KH'!$A$2:$D$1048573,2,0))</f>
        <v/>
      </c>
      <c r="C334" s="64" t="s">
        <v>4886</v>
      </c>
      <c r="D334" s="25"/>
      <c r="E334" s="29" t="str">
        <f>IF($D334="","",VLOOKUP($D334,'MÃ HH'!$A$2:$C$1873,2,0))</f>
        <v/>
      </c>
      <c r="F334" s="65"/>
      <c r="G334" s="66"/>
      <c r="H334" s="66"/>
      <c r="I334" s="69"/>
      <c r="J334" s="66"/>
      <c r="K334" s="66"/>
      <c r="L334" s="66"/>
      <c r="M334" s="66"/>
      <c r="N334" s="30"/>
      <c r="O334" s="70"/>
      <c r="P334" s="71"/>
      <c r="Q334" s="74"/>
      <c r="R334" s="25"/>
    </row>
    <row r="335" spans="1:18" s="50" customFormat="1" ht="30" customHeight="1" hidden="1">
      <c r="A335" s="63"/>
      <c r="B335" s="29" t="str">
        <f>IF($A335="","",VLOOKUP($A335,'MÃ KH'!$A$2:$D$1048573,2,0))</f>
        <v/>
      </c>
      <c r="C335" s="64" t="s">
        <v>4886</v>
      </c>
      <c r="D335" s="25"/>
      <c r="E335" s="29" t="str">
        <f>IF($D335="","",VLOOKUP($D335,'MÃ HH'!$A$2:$C$1873,2,0))</f>
        <v/>
      </c>
      <c r="F335" s="65"/>
      <c r="G335" s="66"/>
      <c r="H335" s="66"/>
      <c r="I335" s="69"/>
      <c r="J335" s="66"/>
      <c r="K335" s="66"/>
      <c r="L335" s="66"/>
      <c r="M335" s="66"/>
      <c r="N335" s="30"/>
      <c r="O335" s="70"/>
      <c r="P335" s="71"/>
      <c r="Q335" s="74"/>
      <c r="R335" s="25"/>
    </row>
    <row r="336" spans="1:18" s="50" customFormat="1" ht="30" customHeight="1" hidden="1">
      <c r="A336" s="63"/>
      <c r="B336" s="29" t="str">
        <f>IF($A336="","",VLOOKUP($A336,'MÃ KH'!$A$2:$D$1048573,2,0))</f>
        <v/>
      </c>
      <c r="C336" s="64" t="s">
        <v>4886</v>
      </c>
      <c r="D336" s="25"/>
      <c r="E336" s="29" t="str">
        <f>IF($D336="","",VLOOKUP($D336,'MÃ HH'!$A$2:$C$1873,2,0))</f>
        <v/>
      </c>
      <c r="F336" s="65"/>
      <c r="G336" s="66"/>
      <c r="H336" s="66"/>
      <c r="I336" s="69"/>
      <c r="J336" s="66"/>
      <c r="K336" s="66"/>
      <c r="L336" s="66"/>
      <c r="M336" s="66"/>
      <c r="N336" s="30"/>
      <c r="O336" s="70"/>
      <c r="P336" s="71"/>
      <c r="Q336" s="74"/>
      <c r="R336" s="25"/>
    </row>
    <row r="337" spans="1:18" s="50" customFormat="1" ht="30" customHeight="1" hidden="1">
      <c r="A337" s="63"/>
      <c r="B337" s="29" t="str">
        <f>IF($A337="","",VLOOKUP($A337,'MÃ KH'!$A$2:$D$1048573,2,0))</f>
        <v/>
      </c>
      <c r="C337" s="64" t="s">
        <v>4886</v>
      </c>
      <c r="D337" s="25"/>
      <c r="E337" s="29" t="str">
        <f>IF($D337="","",VLOOKUP($D337,'MÃ HH'!$A$2:$C$1873,2,0))</f>
        <v/>
      </c>
      <c r="F337" s="65"/>
      <c r="G337" s="66"/>
      <c r="H337" s="66"/>
      <c r="I337" s="69"/>
      <c r="J337" s="66"/>
      <c r="K337" s="66"/>
      <c r="L337" s="66"/>
      <c r="M337" s="66"/>
      <c r="N337" s="30"/>
      <c r="O337" s="70"/>
      <c r="P337" s="71"/>
      <c r="Q337" s="74"/>
      <c r="R337" s="25"/>
    </row>
    <row r="338" spans="1:18" s="50" customFormat="1" ht="30" customHeight="1" hidden="1">
      <c r="A338" s="63"/>
      <c r="B338" s="29" t="str">
        <f>IF($A338="","",VLOOKUP($A338,'MÃ KH'!$A$2:$D$1048573,2,0))</f>
        <v/>
      </c>
      <c r="C338" s="64" t="s">
        <v>4886</v>
      </c>
      <c r="D338" s="25"/>
      <c r="E338" s="29" t="str">
        <f>IF($D338="","",VLOOKUP($D338,'MÃ HH'!$A$2:$C$1873,2,0))</f>
        <v/>
      </c>
      <c r="F338" s="65"/>
      <c r="G338" s="66"/>
      <c r="H338" s="66"/>
      <c r="I338" s="69"/>
      <c r="J338" s="66"/>
      <c r="K338" s="66"/>
      <c r="L338" s="66"/>
      <c r="M338" s="66"/>
      <c r="N338" s="30"/>
      <c r="O338" s="70"/>
      <c r="P338" s="71"/>
      <c r="Q338" s="74"/>
      <c r="R338" s="25"/>
    </row>
    <row r="339" spans="1:18" s="50" customFormat="1" ht="30" customHeight="1" hidden="1">
      <c r="A339" s="63"/>
      <c r="B339" s="29" t="str">
        <f>IF($A339="","",VLOOKUP($A339,'MÃ KH'!$A$2:$D$1048573,2,0))</f>
        <v/>
      </c>
      <c r="C339" s="64" t="s">
        <v>4886</v>
      </c>
      <c r="D339" s="25"/>
      <c r="E339" s="29" t="str">
        <f>IF($D339="","",VLOOKUP($D339,'MÃ HH'!$A$2:$C$1873,2,0))</f>
        <v/>
      </c>
      <c r="F339" s="65"/>
      <c r="G339" s="66"/>
      <c r="H339" s="66"/>
      <c r="I339" s="69"/>
      <c r="J339" s="66"/>
      <c r="K339" s="66"/>
      <c r="L339" s="66"/>
      <c r="M339" s="66"/>
      <c r="N339" s="30"/>
      <c r="O339" s="70"/>
      <c r="P339" s="71"/>
      <c r="Q339" s="74"/>
      <c r="R339" s="25"/>
    </row>
    <row r="340" spans="1:18" s="50" customFormat="1" ht="30" customHeight="1" hidden="1">
      <c r="A340" s="63"/>
      <c r="B340" s="29" t="str">
        <f>IF($A340="","",VLOOKUP($A340,'MÃ KH'!$A$2:$D$1048573,2,0))</f>
        <v/>
      </c>
      <c r="C340" s="64" t="s">
        <v>4886</v>
      </c>
      <c r="D340" s="25"/>
      <c r="E340" s="29" t="str">
        <f>IF($D340="","",VLOOKUP($D340,'MÃ HH'!$A$2:$C$1873,2,0))</f>
        <v/>
      </c>
      <c r="F340" s="65"/>
      <c r="G340" s="66"/>
      <c r="H340" s="66"/>
      <c r="I340" s="69"/>
      <c r="J340" s="66"/>
      <c r="K340" s="66"/>
      <c r="L340" s="66"/>
      <c r="M340" s="66"/>
      <c r="N340" s="30"/>
      <c r="O340" s="70"/>
      <c r="P340" s="71"/>
      <c r="Q340" s="74"/>
      <c r="R340" s="25"/>
    </row>
    <row r="341" spans="1:18" s="50" customFormat="1" ht="30" customHeight="1" hidden="1">
      <c r="A341" s="63"/>
      <c r="B341" s="29" t="str">
        <f>IF($A341="","",VLOOKUP($A341,'MÃ KH'!$A$2:$D$1048573,2,0))</f>
        <v/>
      </c>
      <c r="C341" s="64" t="s">
        <v>4886</v>
      </c>
      <c r="D341" s="25"/>
      <c r="E341" s="29" t="str">
        <f>IF($D341="","",VLOOKUP($D341,'MÃ HH'!$A$2:$C$1873,2,0))</f>
        <v/>
      </c>
      <c r="F341" s="65"/>
      <c r="G341" s="66"/>
      <c r="H341" s="66"/>
      <c r="I341" s="69"/>
      <c r="J341" s="66"/>
      <c r="K341" s="66"/>
      <c r="L341" s="66"/>
      <c r="M341" s="66"/>
      <c r="N341" s="30"/>
      <c r="O341" s="70"/>
      <c r="P341" s="71"/>
      <c r="Q341" s="74"/>
      <c r="R341" s="25"/>
    </row>
    <row r="342" spans="1:18" s="50" customFormat="1" ht="30" customHeight="1" hidden="1">
      <c r="A342" s="63"/>
      <c r="B342" s="29" t="str">
        <f>IF($A342="","",VLOOKUP($A342,'MÃ KH'!$A$2:$D$1048573,2,0))</f>
        <v/>
      </c>
      <c r="C342" s="64" t="s">
        <v>4886</v>
      </c>
      <c r="D342" s="25"/>
      <c r="E342" s="29" t="str">
        <f>IF($D342="","",VLOOKUP($D342,'MÃ HH'!$A$2:$C$1873,2,0))</f>
        <v/>
      </c>
      <c r="F342" s="65"/>
      <c r="G342" s="66"/>
      <c r="H342" s="66"/>
      <c r="I342" s="69"/>
      <c r="J342" s="66"/>
      <c r="K342" s="66"/>
      <c r="L342" s="66"/>
      <c r="M342" s="66"/>
      <c r="N342" s="30"/>
      <c r="O342" s="70"/>
      <c r="P342" s="71"/>
      <c r="Q342" s="74"/>
      <c r="R342" s="25"/>
    </row>
    <row r="343" spans="1:18" s="50" customFormat="1" ht="30" customHeight="1" hidden="1">
      <c r="A343" s="63"/>
      <c r="B343" s="29" t="str">
        <f>IF($A343="","",VLOOKUP($A343,'MÃ KH'!$A$2:$D$1048573,2,0))</f>
        <v/>
      </c>
      <c r="C343" s="64" t="s">
        <v>4886</v>
      </c>
      <c r="D343" s="25"/>
      <c r="E343" s="29" t="str">
        <f>IF($D343="","",VLOOKUP($D343,'MÃ HH'!$A$2:$C$1873,2,0))</f>
        <v/>
      </c>
      <c r="F343" s="65"/>
      <c r="G343" s="66"/>
      <c r="H343" s="66"/>
      <c r="I343" s="69"/>
      <c r="J343" s="66"/>
      <c r="K343" s="66"/>
      <c r="L343" s="66"/>
      <c r="M343" s="66"/>
      <c r="N343" s="30"/>
      <c r="O343" s="70"/>
      <c r="P343" s="71"/>
      <c r="Q343" s="74"/>
      <c r="R343" s="25"/>
    </row>
    <row r="344" spans="1:18" s="50" customFormat="1" ht="30" customHeight="1" hidden="1">
      <c r="A344" s="63"/>
      <c r="B344" s="29" t="str">
        <f>IF($A344="","",VLOOKUP($A344,'MÃ KH'!$A$2:$D$1048573,2,0))</f>
        <v/>
      </c>
      <c r="C344" s="64" t="s">
        <v>4886</v>
      </c>
      <c r="D344" s="25"/>
      <c r="E344" s="29" t="str">
        <f>IF($D344="","",VLOOKUP($D344,'MÃ HH'!$A$2:$C$1873,2,0))</f>
        <v/>
      </c>
      <c r="F344" s="65"/>
      <c r="G344" s="66"/>
      <c r="H344" s="66"/>
      <c r="I344" s="69"/>
      <c r="J344" s="66"/>
      <c r="K344" s="66"/>
      <c r="L344" s="66"/>
      <c r="M344" s="66"/>
      <c r="N344" s="30"/>
      <c r="O344" s="70"/>
      <c r="P344" s="71"/>
      <c r="Q344" s="74"/>
      <c r="R344" s="25"/>
    </row>
    <row r="345" spans="1:18" s="50" customFormat="1" ht="30" customHeight="1" hidden="1">
      <c r="A345" s="63"/>
      <c r="B345" s="29" t="str">
        <f>IF($A345="","",VLOOKUP($A345,'MÃ KH'!$A$2:$D$1048573,2,0))</f>
        <v/>
      </c>
      <c r="C345" s="64" t="s">
        <v>4886</v>
      </c>
      <c r="D345" s="25"/>
      <c r="E345" s="29" t="str">
        <f>IF($D345="","",VLOOKUP($D345,'MÃ HH'!$A$2:$C$1873,2,0))</f>
        <v/>
      </c>
      <c r="F345" s="65"/>
      <c r="G345" s="66"/>
      <c r="H345" s="66"/>
      <c r="I345" s="69"/>
      <c r="J345" s="66"/>
      <c r="K345" s="66"/>
      <c r="L345" s="66"/>
      <c r="M345" s="66"/>
      <c r="N345" s="30"/>
      <c r="O345" s="70"/>
      <c r="P345" s="71"/>
      <c r="Q345" s="74"/>
      <c r="R345" s="25"/>
    </row>
    <row r="346" spans="1:18" s="50" customFormat="1" ht="30" customHeight="1" hidden="1">
      <c r="A346" s="63"/>
      <c r="B346" s="29" t="str">
        <f>IF($A346="","",VLOOKUP($A346,'MÃ KH'!$A$2:$D$1048573,2,0))</f>
        <v/>
      </c>
      <c r="C346" s="64" t="s">
        <v>4886</v>
      </c>
      <c r="D346" s="25"/>
      <c r="E346" s="29" t="str">
        <f>IF($D346="","",VLOOKUP($D346,'MÃ HH'!$A$2:$C$1873,2,0))</f>
        <v/>
      </c>
      <c r="F346" s="65"/>
      <c r="G346" s="66"/>
      <c r="H346" s="66"/>
      <c r="I346" s="69"/>
      <c r="J346" s="66"/>
      <c r="K346" s="66"/>
      <c r="L346" s="66"/>
      <c r="M346" s="66"/>
      <c r="N346" s="30"/>
      <c r="O346" s="70"/>
      <c r="P346" s="71"/>
      <c r="Q346" s="74"/>
      <c r="R346" s="25"/>
    </row>
    <row r="347" spans="1:18" s="50" customFormat="1" ht="30" customHeight="1" hidden="1">
      <c r="A347" s="63"/>
      <c r="B347" s="29" t="str">
        <f>IF($A347="","",VLOOKUP($A347,'MÃ KH'!$A$2:$D$1048573,2,0))</f>
        <v/>
      </c>
      <c r="C347" s="64" t="s">
        <v>4886</v>
      </c>
      <c r="D347" s="25"/>
      <c r="E347" s="29" t="str">
        <f>IF($D347="","",VLOOKUP($D347,'MÃ HH'!$A$2:$C$1873,2,0))</f>
        <v/>
      </c>
      <c r="F347" s="65"/>
      <c r="G347" s="66"/>
      <c r="H347" s="66"/>
      <c r="I347" s="69"/>
      <c r="J347" s="66"/>
      <c r="K347" s="66"/>
      <c r="L347" s="66"/>
      <c r="M347" s="66"/>
      <c r="N347" s="30"/>
      <c r="O347" s="70"/>
      <c r="P347" s="71"/>
      <c r="Q347" s="74"/>
      <c r="R347" s="25"/>
    </row>
    <row r="348" spans="1:18" s="50" customFormat="1" ht="30" customHeight="1" hidden="1">
      <c r="A348" s="63"/>
      <c r="B348" s="29" t="str">
        <f>IF($A348="","",VLOOKUP($A348,'MÃ KH'!$A$2:$D$1048573,2,0))</f>
        <v/>
      </c>
      <c r="C348" s="64" t="s">
        <v>4886</v>
      </c>
      <c r="D348" s="25"/>
      <c r="E348" s="29" t="str">
        <f>IF($D348="","",VLOOKUP($D348,'MÃ HH'!$A$2:$C$1873,2,0))</f>
        <v/>
      </c>
      <c r="F348" s="65"/>
      <c r="G348" s="66"/>
      <c r="H348" s="66"/>
      <c r="I348" s="69"/>
      <c r="J348" s="66"/>
      <c r="K348" s="66"/>
      <c r="L348" s="66"/>
      <c r="M348" s="66"/>
      <c r="N348" s="30"/>
      <c r="O348" s="70"/>
      <c r="P348" s="71"/>
      <c r="Q348" s="74"/>
      <c r="R348" s="25"/>
    </row>
    <row r="349" spans="1:18" s="50" customFormat="1" ht="30" customHeight="1" hidden="1">
      <c r="A349" s="63"/>
      <c r="B349" s="29" t="str">
        <f>IF($A349="","",VLOOKUP($A349,'MÃ KH'!$A$2:$D$1048573,2,0))</f>
        <v/>
      </c>
      <c r="C349" s="64" t="s">
        <v>4886</v>
      </c>
      <c r="D349" s="25"/>
      <c r="E349" s="29" t="str">
        <f>IF($D349="","",VLOOKUP($D349,'MÃ HH'!$A$2:$C$1873,2,0))</f>
        <v/>
      </c>
      <c r="F349" s="65"/>
      <c r="G349" s="66"/>
      <c r="H349" s="66"/>
      <c r="I349" s="69"/>
      <c r="J349" s="66"/>
      <c r="K349" s="66"/>
      <c r="L349" s="66"/>
      <c r="M349" s="66"/>
      <c r="N349" s="30"/>
      <c r="O349" s="70"/>
      <c r="P349" s="71"/>
      <c r="Q349" s="74"/>
      <c r="R349" s="25"/>
    </row>
    <row r="350" spans="1:18" s="50" customFormat="1" ht="30" customHeight="1" hidden="1">
      <c r="A350" s="63"/>
      <c r="B350" s="29" t="str">
        <f>IF($A350="","",VLOOKUP($A350,'MÃ KH'!$A$2:$D$1048573,2,0))</f>
        <v/>
      </c>
      <c r="C350" s="64" t="s">
        <v>4886</v>
      </c>
      <c r="D350" s="25"/>
      <c r="E350" s="29" t="str">
        <f>IF($D350="","",VLOOKUP($D350,'MÃ HH'!$A$2:$C$1873,2,0))</f>
        <v/>
      </c>
      <c r="F350" s="65"/>
      <c r="G350" s="66"/>
      <c r="H350" s="66"/>
      <c r="I350" s="69"/>
      <c r="J350" s="66"/>
      <c r="K350" s="66"/>
      <c r="L350" s="66"/>
      <c r="M350" s="66"/>
      <c r="N350" s="30"/>
      <c r="O350" s="70"/>
      <c r="P350" s="71"/>
      <c r="Q350" s="74"/>
      <c r="R350" s="25"/>
    </row>
    <row r="351" spans="1:18" s="50" customFormat="1" ht="30" customHeight="1" hidden="1">
      <c r="A351" s="63"/>
      <c r="B351" s="29" t="str">
        <f>IF($A351="","",VLOOKUP($A351,'MÃ KH'!$A$2:$D$1048573,2,0))</f>
        <v/>
      </c>
      <c r="C351" s="64" t="s">
        <v>4886</v>
      </c>
      <c r="D351" s="25"/>
      <c r="E351" s="29" t="str">
        <f>IF($D351="","",VLOOKUP($D351,'MÃ HH'!$A$2:$C$1873,2,0))</f>
        <v/>
      </c>
      <c r="F351" s="65"/>
      <c r="G351" s="66"/>
      <c r="H351" s="66"/>
      <c r="I351" s="69"/>
      <c r="J351" s="66"/>
      <c r="K351" s="66"/>
      <c r="L351" s="66"/>
      <c r="M351" s="66"/>
      <c r="N351" s="30"/>
      <c r="O351" s="70"/>
      <c r="P351" s="71"/>
      <c r="Q351" s="74"/>
      <c r="R351" s="25"/>
    </row>
    <row r="352" spans="1:18" s="50" customFormat="1" ht="30" customHeight="1" hidden="1">
      <c r="A352" s="63"/>
      <c r="B352" s="29" t="str">
        <f>IF($A352="","",VLOOKUP($A352,'MÃ KH'!$A$2:$D$1048573,2,0))</f>
        <v/>
      </c>
      <c r="C352" s="64" t="s">
        <v>4886</v>
      </c>
      <c r="D352" s="25"/>
      <c r="E352" s="29" t="str">
        <f>IF($D352="","",VLOOKUP($D352,'MÃ HH'!$A$2:$C$1873,2,0))</f>
        <v/>
      </c>
      <c r="F352" s="65"/>
      <c r="G352" s="66"/>
      <c r="H352" s="66"/>
      <c r="I352" s="69"/>
      <c r="J352" s="66"/>
      <c r="K352" s="66"/>
      <c r="L352" s="66"/>
      <c r="M352" s="66"/>
      <c r="N352" s="30"/>
      <c r="O352" s="70"/>
      <c r="P352" s="71"/>
      <c r="Q352" s="74"/>
      <c r="R352" s="25"/>
    </row>
    <row r="353" spans="1:18" s="50" customFormat="1" ht="30" customHeight="1" hidden="1">
      <c r="A353" s="63"/>
      <c r="B353" s="29" t="str">
        <f>IF($A353="","",VLOOKUP($A353,'MÃ KH'!$A$2:$D$1048573,2,0))</f>
        <v/>
      </c>
      <c r="C353" s="64" t="s">
        <v>4886</v>
      </c>
      <c r="D353" s="25"/>
      <c r="E353" s="29" t="str">
        <f>IF($D353="","",VLOOKUP($D353,'MÃ HH'!$A$2:$C$1873,2,0))</f>
        <v/>
      </c>
      <c r="F353" s="65"/>
      <c r="G353" s="66"/>
      <c r="H353" s="66"/>
      <c r="I353" s="69"/>
      <c r="J353" s="66"/>
      <c r="K353" s="66"/>
      <c r="L353" s="66"/>
      <c r="M353" s="66"/>
      <c r="N353" s="30"/>
      <c r="O353" s="70"/>
      <c r="P353" s="71"/>
      <c r="Q353" s="74"/>
      <c r="R353" s="25"/>
    </row>
    <row r="354" spans="1:18" s="50" customFormat="1" ht="30" customHeight="1" hidden="1">
      <c r="A354" s="63"/>
      <c r="B354" s="29" t="str">
        <f>IF($A354="","",VLOOKUP($A354,'MÃ KH'!$A$2:$D$1048573,2,0))</f>
        <v/>
      </c>
      <c r="C354" s="64" t="s">
        <v>4886</v>
      </c>
      <c r="D354" s="25"/>
      <c r="E354" s="29" t="str">
        <f>IF($D354="","",VLOOKUP($D354,'MÃ HH'!$A$2:$C$1873,2,0))</f>
        <v/>
      </c>
      <c r="F354" s="65"/>
      <c r="G354" s="66"/>
      <c r="H354" s="66"/>
      <c r="I354" s="69"/>
      <c r="J354" s="66"/>
      <c r="K354" s="66"/>
      <c r="L354" s="66"/>
      <c r="M354" s="66"/>
      <c r="N354" s="30"/>
      <c r="O354" s="70"/>
      <c r="P354" s="71"/>
      <c r="Q354" s="74"/>
      <c r="R354" s="25"/>
    </row>
    <row r="355" spans="1:18" s="50" customFormat="1" ht="30" customHeight="1" hidden="1">
      <c r="A355" s="63"/>
      <c r="B355" s="29" t="str">
        <f>IF($A355="","",VLOOKUP($A355,'MÃ KH'!$A$2:$D$1048573,2,0))</f>
        <v/>
      </c>
      <c r="C355" s="64" t="s">
        <v>4886</v>
      </c>
      <c r="D355" s="25"/>
      <c r="E355" s="29" t="str">
        <f>IF($D355="","",VLOOKUP($D355,'MÃ HH'!$A$2:$C$1873,2,0))</f>
        <v/>
      </c>
      <c r="F355" s="65"/>
      <c r="G355" s="66"/>
      <c r="H355" s="66"/>
      <c r="I355" s="69"/>
      <c r="J355" s="66"/>
      <c r="K355" s="66"/>
      <c r="L355" s="66"/>
      <c r="M355" s="66"/>
      <c r="N355" s="30"/>
      <c r="O355" s="70"/>
      <c r="P355" s="71"/>
      <c r="Q355" s="74"/>
      <c r="R355" s="25"/>
    </row>
    <row r="356" spans="1:18" s="50" customFormat="1" ht="30" customHeight="1" hidden="1">
      <c r="A356" s="63"/>
      <c r="B356" s="29" t="str">
        <f>IF($A356="","",VLOOKUP($A356,'MÃ KH'!$A$2:$D$1048573,2,0))</f>
        <v/>
      </c>
      <c r="C356" s="64" t="s">
        <v>4886</v>
      </c>
      <c r="D356" s="25"/>
      <c r="E356" s="29" t="str">
        <f>IF($D356="","",VLOOKUP($D356,'MÃ HH'!$A$2:$C$1873,2,0))</f>
        <v/>
      </c>
      <c r="F356" s="65"/>
      <c r="G356" s="66"/>
      <c r="H356" s="66"/>
      <c r="I356" s="69"/>
      <c r="J356" s="66"/>
      <c r="K356" s="66"/>
      <c r="L356" s="66"/>
      <c r="M356" s="66"/>
      <c r="N356" s="30"/>
      <c r="O356" s="70"/>
      <c r="P356" s="71"/>
      <c r="Q356" s="74"/>
      <c r="R356" s="25"/>
    </row>
    <row r="357" spans="1:18" s="50" customFormat="1" ht="30" customHeight="1" hidden="1">
      <c r="A357" s="63"/>
      <c r="B357" s="29" t="str">
        <f>IF($A357="","",VLOOKUP($A357,'MÃ KH'!$A$2:$D$1048573,2,0))</f>
        <v/>
      </c>
      <c r="C357" s="64" t="s">
        <v>4886</v>
      </c>
      <c r="D357" s="25"/>
      <c r="E357" s="29" t="str">
        <f>IF($D357="","",VLOOKUP($D357,'MÃ HH'!$A$2:$C$1873,2,0))</f>
        <v/>
      </c>
      <c r="F357" s="65"/>
      <c r="G357" s="66"/>
      <c r="H357" s="66"/>
      <c r="I357" s="69"/>
      <c r="J357" s="66"/>
      <c r="K357" s="66"/>
      <c r="L357" s="66"/>
      <c r="M357" s="66"/>
      <c r="N357" s="30"/>
      <c r="O357" s="70"/>
      <c r="P357" s="71"/>
      <c r="Q357" s="74"/>
      <c r="R357" s="25"/>
    </row>
    <row r="358" spans="1:18" s="50" customFormat="1" ht="30" customHeight="1" hidden="1">
      <c r="A358" s="63"/>
      <c r="B358" s="29" t="str">
        <f>IF($A358="","",VLOOKUP($A358,'MÃ KH'!$A$2:$D$1048573,2,0))</f>
        <v/>
      </c>
      <c r="C358" s="64" t="s">
        <v>4886</v>
      </c>
      <c r="D358" s="25"/>
      <c r="E358" s="29" t="str">
        <f>IF($D358="","",VLOOKUP($D358,'MÃ HH'!$A$2:$C$1873,2,0))</f>
        <v/>
      </c>
      <c r="F358" s="65"/>
      <c r="G358" s="66"/>
      <c r="H358" s="66"/>
      <c r="I358" s="69"/>
      <c r="J358" s="66"/>
      <c r="K358" s="66"/>
      <c r="L358" s="66"/>
      <c r="M358" s="66"/>
      <c r="N358" s="30"/>
      <c r="O358" s="70"/>
      <c r="P358" s="71"/>
      <c r="Q358" s="74"/>
      <c r="R358" s="25"/>
    </row>
    <row r="359" spans="1:18" s="50" customFormat="1" ht="30" customHeight="1" hidden="1">
      <c r="A359" s="63"/>
      <c r="B359" s="29" t="str">
        <f>IF($A359="","",VLOOKUP($A359,'MÃ KH'!$A$2:$D$1048573,2,0))</f>
        <v/>
      </c>
      <c r="C359" s="64" t="s">
        <v>4886</v>
      </c>
      <c r="D359" s="25"/>
      <c r="E359" s="29" t="str">
        <f>IF($D359="","",VLOOKUP($D359,'MÃ HH'!$A$2:$C$1873,2,0))</f>
        <v/>
      </c>
      <c r="F359" s="65"/>
      <c r="G359" s="66"/>
      <c r="H359" s="66"/>
      <c r="I359" s="69"/>
      <c r="J359" s="66"/>
      <c r="K359" s="66"/>
      <c r="L359" s="66"/>
      <c r="M359" s="66"/>
      <c r="N359" s="30"/>
      <c r="O359" s="70"/>
      <c r="P359" s="71"/>
      <c r="Q359" s="74"/>
      <c r="R359" s="25"/>
    </row>
    <row r="360" spans="1:18" s="50" customFormat="1" ht="30" customHeight="1" hidden="1">
      <c r="A360" s="63"/>
      <c r="B360" s="29" t="str">
        <f>IF($A360="","",VLOOKUP($A360,'MÃ KH'!$A$2:$D$1048573,2,0))</f>
        <v/>
      </c>
      <c r="C360" s="64" t="s">
        <v>4886</v>
      </c>
      <c r="D360" s="25"/>
      <c r="E360" s="29" t="str">
        <f>IF($D360="","",VLOOKUP($D360,'MÃ HH'!$A$2:$C$1873,2,0))</f>
        <v/>
      </c>
      <c r="F360" s="65"/>
      <c r="G360" s="66"/>
      <c r="H360" s="66"/>
      <c r="I360" s="69"/>
      <c r="J360" s="66"/>
      <c r="K360" s="66"/>
      <c r="L360" s="66"/>
      <c r="M360" s="66"/>
      <c r="N360" s="30"/>
      <c r="O360" s="70"/>
      <c r="P360" s="71"/>
      <c r="Q360" s="74"/>
      <c r="R360" s="25"/>
    </row>
    <row r="361" spans="1:18" s="50" customFormat="1" ht="30" customHeight="1" hidden="1">
      <c r="A361" s="63"/>
      <c r="B361" s="29" t="str">
        <f>IF($A361="","",VLOOKUP($A361,'MÃ KH'!$A$2:$D$1048573,2,0))</f>
        <v/>
      </c>
      <c r="C361" s="64" t="s">
        <v>4886</v>
      </c>
      <c r="D361" s="25"/>
      <c r="E361" s="29" t="str">
        <f>IF($D361="","",VLOOKUP($D361,'MÃ HH'!$A$2:$C$1873,2,0))</f>
        <v/>
      </c>
      <c r="F361" s="65"/>
      <c r="G361" s="66"/>
      <c r="H361" s="66"/>
      <c r="I361" s="69"/>
      <c r="J361" s="66"/>
      <c r="K361" s="66"/>
      <c r="L361" s="66"/>
      <c r="M361" s="66"/>
      <c r="N361" s="30"/>
      <c r="O361" s="70"/>
      <c r="P361" s="71"/>
      <c r="Q361" s="74"/>
      <c r="R361" s="25"/>
    </row>
    <row r="362" spans="1:18" s="50" customFormat="1" ht="30" customHeight="1" hidden="1">
      <c r="A362" s="63"/>
      <c r="B362" s="29" t="str">
        <f>IF($A362="","",VLOOKUP($A362,'MÃ KH'!$A$2:$D$1048573,2,0))</f>
        <v/>
      </c>
      <c r="C362" s="64" t="s">
        <v>4886</v>
      </c>
      <c r="D362" s="25"/>
      <c r="E362" s="29" t="str">
        <f>IF($D362="","",VLOOKUP($D362,'MÃ HH'!$A$2:$C$1873,2,0))</f>
        <v/>
      </c>
      <c r="F362" s="65"/>
      <c r="G362" s="66"/>
      <c r="H362" s="66"/>
      <c r="I362" s="69"/>
      <c r="J362" s="66"/>
      <c r="K362" s="66"/>
      <c r="L362" s="66"/>
      <c r="M362" s="66"/>
      <c r="N362" s="30"/>
      <c r="O362" s="70"/>
      <c r="P362" s="71"/>
      <c r="Q362" s="74"/>
      <c r="R362" s="25"/>
    </row>
    <row r="363" spans="1:18" s="50" customFormat="1" ht="30" customHeight="1" hidden="1">
      <c r="A363" s="63"/>
      <c r="B363" s="29" t="str">
        <f>IF($A363="","",VLOOKUP($A363,'MÃ KH'!$A$2:$D$1048573,2,0))</f>
        <v/>
      </c>
      <c r="C363" s="64" t="s">
        <v>4886</v>
      </c>
      <c r="D363" s="25"/>
      <c r="E363" s="29" t="str">
        <f>IF($D363="","",VLOOKUP($D363,'MÃ HH'!$A$2:$C$1873,2,0))</f>
        <v/>
      </c>
      <c r="F363" s="65"/>
      <c r="G363" s="66"/>
      <c r="H363" s="66"/>
      <c r="I363" s="69"/>
      <c r="J363" s="66"/>
      <c r="K363" s="66"/>
      <c r="L363" s="66"/>
      <c r="M363" s="66"/>
      <c r="N363" s="30"/>
      <c r="O363" s="70"/>
      <c r="P363" s="71"/>
      <c r="Q363" s="74"/>
      <c r="R363" s="25"/>
    </row>
    <row r="364" spans="1:18" s="50" customFormat="1" ht="30" customHeight="1" hidden="1">
      <c r="A364" s="63"/>
      <c r="B364" s="29" t="str">
        <f>IF($A364="","",VLOOKUP($A364,'MÃ KH'!$A$2:$D$1048573,2,0))</f>
        <v/>
      </c>
      <c r="C364" s="64" t="s">
        <v>4886</v>
      </c>
      <c r="D364" s="25"/>
      <c r="E364" s="29" t="str">
        <f>IF($D364="","",VLOOKUP($D364,'MÃ HH'!$A$2:$C$1873,2,0))</f>
        <v/>
      </c>
      <c r="F364" s="65"/>
      <c r="G364" s="66"/>
      <c r="H364" s="66"/>
      <c r="I364" s="69"/>
      <c r="J364" s="66"/>
      <c r="K364" s="66"/>
      <c r="L364" s="66"/>
      <c r="M364" s="66"/>
      <c r="N364" s="30"/>
      <c r="O364" s="70"/>
      <c r="P364" s="71"/>
      <c r="Q364" s="74"/>
      <c r="R364" s="25"/>
    </row>
    <row r="365" spans="1:18" s="50" customFormat="1" ht="30" customHeight="1" hidden="1">
      <c r="A365" s="63"/>
      <c r="B365" s="29" t="str">
        <f>IF($A365="","",VLOOKUP($A365,'MÃ KH'!$A$2:$D$1048573,2,0))</f>
        <v/>
      </c>
      <c r="C365" s="64" t="s">
        <v>4886</v>
      </c>
      <c r="D365" s="25"/>
      <c r="E365" s="29" t="str">
        <f>IF($D365="","",VLOOKUP($D365,'MÃ HH'!$A$2:$C$1873,2,0))</f>
        <v/>
      </c>
      <c r="F365" s="65"/>
      <c r="G365" s="66"/>
      <c r="H365" s="66"/>
      <c r="I365" s="69"/>
      <c r="J365" s="66"/>
      <c r="K365" s="66"/>
      <c r="L365" s="66"/>
      <c r="M365" s="66"/>
      <c r="N365" s="30"/>
      <c r="O365" s="70"/>
      <c r="P365" s="71"/>
      <c r="Q365" s="74"/>
      <c r="R365" s="25"/>
    </row>
    <row r="366" spans="1:18" s="50" customFormat="1" ht="30" customHeight="1" hidden="1">
      <c r="A366" s="63"/>
      <c r="B366" s="29" t="str">
        <f>IF($A366="","",VLOOKUP($A366,'MÃ KH'!$A$2:$D$1048573,2,0))</f>
        <v/>
      </c>
      <c r="C366" s="64" t="s">
        <v>4886</v>
      </c>
      <c r="D366" s="25"/>
      <c r="E366" s="29" t="str">
        <f>IF($D366="","",VLOOKUP($D366,'MÃ HH'!$A$2:$C$1873,2,0))</f>
        <v/>
      </c>
      <c r="F366" s="65"/>
      <c r="G366" s="66"/>
      <c r="H366" s="66"/>
      <c r="I366" s="69"/>
      <c r="J366" s="66"/>
      <c r="K366" s="66"/>
      <c r="L366" s="66"/>
      <c r="M366" s="66"/>
      <c r="N366" s="30"/>
      <c r="O366" s="70"/>
      <c r="P366" s="71"/>
      <c r="Q366" s="74"/>
      <c r="R366" s="25"/>
    </row>
    <row r="367" spans="1:18" s="50" customFormat="1" ht="30" customHeight="1" hidden="1">
      <c r="A367" s="63"/>
      <c r="B367" s="29" t="str">
        <f>IF($A367="","",VLOOKUP($A367,'MÃ KH'!$A$2:$D$1048573,2,0))</f>
        <v/>
      </c>
      <c r="C367" s="64" t="s">
        <v>4886</v>
      </c>
      <c r="D367" s="25"/>
      <c r="E367" s="29" t="str">
        <f>IF($D367="","",VLOOKUP($D367,'MÃ HH'!$A$2:$C$1873,2,0))</f>
        <v/>
      </c>
      <c r="F367" s="65"/>
      <c r="G367" s="66"/>
      <c r="H367" s="66"/>
      <c r="I367" s="69"/>
      <c r="J367" s="66"/>
      <c r="K367" s="66"/>
      <c r="L367" s="66"/>
      <c r="M367" s="66"/>
      <c r="N367" s="30"/>
      <c r="O367" s="70"/>
      <c r="P367" s="71"/>
      <c r="Q367" s="74"/>
      <c r="R367" s="25"/>
    </row>
    <row r="368" spans="1:18" s="50" customFormat="1" ht="30" customHeight="1" hidden="1">
      <c r="A368" s="63"/>
      <c r="B368" s="29" t="str">
        <f>IF($A368="","",VLOOKUP($A368,'MÃ KH'!$A$2:$D$1048573,2,0))</f>
        <v/>
      </c>
      <c r="C368" s="64" t="s">
        <v>4886</v>
      </c>
      <c r="D368" s="25"/>
      <c r="E368" s="29" t="str">
        <f>IF($D368="","",VLOOKUP($D368,'MÃ HH'!$A$2:$C$1873,2,0))</f>
        <v/>
      </c>
      <c r="F368" s="65"/>
      <c r="G368" s="66"/>
      <c r="H368" s="66"/>
      <c r="I368" s="69"/>
      <c r="J368" s="66"/>
      <c r="K368" s="66"/>
      <c r="L368" s="66"/>
      <c r="M368" s="66"/>
      <c r="N368" s="30"/>
      <c r="O368" s="70"/>
      <c r="P368" s="71"/>
      <c r="Q368" s="74"/>
      <c r="R368" s="25"/>
    </row>
    <row r="369" spans="1:18" s="50" customFormat="1" ht="30" customHeight="1" hidden="1">
      <c r="A369" s="63"/>
      <c r="B369" s="29" t="str">
        <f>IF($A369="","",VLOOKUP($A369,'MÃ KH'!$A$2:$D$1048573,2,0))</f>
        <v/>
      </c>
      <c r="C369" s="64" t="s">
        <v>4886</v>
      </c>
      <c r="D369" s="25"/>
      <c r="E369" s="29" t="str">
        <f>IF($D369="","",VLOOKUP($D369,'MÃ HH'!$A$2:$C$1873,2,0))</f>
        <v/>
      </c>
      <c r="F369" s="65"/>
      <c r="G369" s="66"/>
      <c r="H369" s="66"/>
      <c r="I369" s="69"/>
      <c r="J369" s="66"/>
      <c r="K369" s="66"/>
      <c r="L369" s="66"/>
      <c r="M369" s="66"/>
      <c r="N369" s="30"/>
      <c r="O369" s="70"/>
      <c r="P369" s="71"/>
      <c r="Q369" s="74"/>
      <c r="R369" s="25"/>
    </row>
    <row r="370" spans="1:18" s="50" customFormat="1" ht="30" customHeight="1" hidden="1">
      <c r="A370" s="63"/>
      <c r="B370" s="29" t="str">
        <f>IF($A370="","",VLOOKUP($A370,'MÃ KH'!$A$2:$D$1048573,2,0))</f>
        <v/>
      </c>
      <c r="C370" s="64" t="s">
        <v>4886</v>
      </c>
      <c r="D370" s="25"/>
      <c r="E370" s="29" t="str">
        <f>IF($D370="","",VLOOKUP($D370,'MÃ HH'!$A$2:$C$1873,2,0))</f>
        <v/>
      </c>
      <c r="F370" s="65"/>
      <c r="G370" s="66"/>
      <c r="H370" s="66"/>
      <c r="I370" s="69"/>
      <c r="J370" s="66"/>
      <c r="K370" s="66"/>
      <c r="L370" s="66"/>
      <c r="M370" s="66"/>
      <c r="N370" s="30"/>
      <c r="O370" s="70"/>
      <c r="P370" s="71"/>
      <c r="Q370" s="74"/>
      <c r="R370" s="25"/>
    </row>
    <row r="371" spans="1:18" s="50" customFormat="1" ht="30" customHeight="1" hidden="1">
      <c r="A371" s="63"/>
      <c r="B371" s="29" t="str">
        <f>IF($A371="","",VLOOKUP($A371,'MÃ KH'!$A$2:$D$1048573,2,0))</f>
        <v/>
      </c>
      <c r="C371" s="64" t="s">
        <v>4886</v>
      </c>
      <c r="D371" s="25"/>
      <c r="E371" s="29" t="str">
        <f>IF($D371="","",VLOOKUP($D371,'MÃ HH'!$A$2:$C$1873,2,0))</f>
        <v/>
      </c>
      <c r="F371" s="65"/>
      <c r="G371" s="66"/>
      <c r="H371" s="66"/>
      <c r="I371" s="69"/>
      <c r="J371" s="66"/>
      <c r="K371" s="66"/>
      <c r="L371" s="66"/>
      <c r="M371" s="66"/>
      <c r="N371" s="30"/>
      <c r="O371" s="70"/>
      <c r="P371" s="71"/>
      <c r="Q371" s="74"/>
      <c r="R371" s="25"/>
    </row>
    <row r="372" spans="1:18" s="50" customFormat="1" ht="30" customHeight="1" hidden="1">
      <c r="A372" s="63"/>
      <c r="B372" s="29" t="str">
        <f>IF($A372="","",VLOOKUP($A372,'MÃ KH'!$A$2:$D$1048573,2,0))</f>
        <v/>
      </c>
      <c r="C372" s="64" t="s">
        <v>4886</v>
      </c>
      <c r="D372" s="25"/>
      <c r="E372" s="29" t="str">
        <f>IF($D372="","",VLOOKUP($D372,'MÃ HH'!$A$2:$C$1873,2,0))</f>
        <v/>
      </c>
      <c r="F372" s="65"/>
      <c r="G372" s="66"/>
      <c r="H372" s="66"/>
      <c r="I372" s="69"/>
      <c r="J372" s="66"/>
      <c r="K372" s="66"/>
      <c r="L372" s="66"/>
      <c r="M372" s="66"/>
      <c r="N372" s="30"/>
      <c r="O372" s="70"/>
      <c r="P372" s="71"/>
      <c r="Q372" s="74"/>
      <c r="R372" s="25"/>
    </row>
    <row r="373" spans="1:18" s="50" customFormat="1" ht="30" customHeight="1" hidden="1">
      <c r="A373" s="63"/>
      <c r="B373" s="29" t="str">
        <f>IF($A373="","",VLOOKUP($A373,'MÃ KH'!$A$2:$D$1048573,2,0))</f>
        <v/>
      </c>
      <c r="C373" s="64" t="s">
        <v>4886</v>
      </c>
      <c r="D373" s="25"/>
      <c r="E373" s="29" t="str">
        <f>IF($D373="","",VLOOKUP($D373,'MÃ HH'!$A$2:$C$1873,2,0))</f>
        <v/>
      </c>
      <c r="F373" s="65"/>
      <c r="G373" s="66"/>
      <c r="H373" s="66"/>
      <c r="I373" s="69"/>
      <c r="J373" s="66"/>
      <c r="K373" s="66"/>
      <c r="L373" s="66"/>
      <c r="M373" s="66"/>
      <c r="N373" s="30"/>
      <c r="O373" s="70"/>
      <c r="P373" s="71"/>
      <c r="Q373" s="74"/>
      <c r="R373" s="25"/>
    </row>
    <row r="374" spans="1:18" s="50" customFormat="1" ht="30" customHeight="1" hidden="1">
      <c r="A374" s="63"/>
      <c r="B374" s="29" t="str">
        <f>IF($A374="","",VLOOKUP($A374,'MÃ KH'!$A$2:$D$1048573,2,0))</f>
        <v/>
      </c>
      <c r="C374" s="64" t="s">
        <v>4886</v>
      </c>
      <c r="D374" s="25"/>
      <c r="E374" s="29" t="str">
        <f>IF($D374="","",VLOOKUP($D374,'MÃ HH'!$A$2:$C$1873,2,0))</f>
        <v/>
      </c>
      <c r="F374" s="65"/>
      <c r="G374" s="66"/>
      <c r="H374" s="66"/>
      <c r="I374" s="69"/>
      <c r="J374" s="66"/>
      <c r="K374" s="66"/>
      <c r="L374" s="66"/>
      <c r="M374" s="66"/>
      <c r="N374" s="30"/>
      <c r="O374" s="70"/>
      <c r="P374" s="71"/>
      <c r="Q374" s="74"/>
      <c r="R374" s="25"/>
    </row>
    <row r="375" spans="1:18" s="50" customFormat="1" ht="30" customHeight="1" hidden="1">
      <c r="A375" s="63"/>
      <c r="B375" s="29" t="str">
        <f>IF($A375="","",VLOOKUP($A375,'MÃ KH'!$A$2:$D$1048573,2,0))</f>
        <v/>
      </c>
      <c r="C375" s="64" t="s">
        <v>4886</v>
      </c>
      <c r="D375" s="25"/>
      <c r="E375" s="29" t="str">
        <f>IF($D375="","",VLOOKUP($D375,'MÃ HH'!$A$2:$C$1873,2,0))</f>
        <v/>
      </c>
      <c r="F375" s="65"/>
      <c r="G375" s="66"/>
      <c r="H375" s="66"/>
      <c r="I375" s="69"/>
      <c r="J375" s="66"/>
      <c r="K375" s="66"/>
      <c r="L375" s="66"/>
      <c r="M375" s="66"/>
      <c r="N375" s="30"/>
      <c r="O375" s="70"/>
      <c r="P375" s="71"/>
      <c r="Q375" s="74"/>
      <c r="R375" s="25"/>
    </row>
    <row r="376" spans="1:18" s="50" customFormat="1" ht="30" customHeight="1" hidden="1">
      <c r="A376" s="63"/>
      <c r="B376" s="29" t="str">
        <f>IF($A376="","",VLOOKUP($A376,'MÃ KH'!$A$2:$D$1048573,2,0))</f>
        <v/>
      </c>
      <c r="C376" s="64" t="s">
        <v>4886</v>
      </c>
      <c r="D376" s="25"/>
      <c r="E376" s="29" t="str">
        <f>IF($D376="","",VLOOKUP($D376,'MÃ HH'!$A$2:$C$1873,2,0))</f>
        <v/>
      </c>
      <c r="F376" s="65"/>
      <c r="G376" s="66"/>
      <c r="H376" s="66"/>
      <c r="I376" s="69"/>
      <c r="J376" s="66"/>
      <c r="K376" s="66"/>
      <c r="L376" s="66"/>
      <c r="M376" s="66"/>
      <c r="N376" s="30"/>
      <c r="O376" s="70"/>
      <c r="P376" s="71"/>
      <c r="Q376" s="74"/>
      <c r="R376" s="25"/>
    </row>
    <row r="377" spans="1:18" s="50" customFormat="1" ht="30" customHeight="1" hidden="1">
      <c r="A377" s="63"/>
      <c r="B377" s="29" t="str">
        <f>IF($A377="","",VLOOKUP($A377,'MÃ KH'!$A$2:$D$1048573,2,0))</f>
        <v/>
      </c>
      <c r="C377" s="64" t="s">
        <v>4886</v>
      </c>
      <c r="D377" s="25"/>
      <c r="E377" s="29" t="str">
        <f>IF($D377="","",VLOOKUP($D377,'MÃ HH'!$A$2:$C$1873,2,0))</f>
        <v/>
      </c>
      <c r="F377" s="65"/>
      <c r="G377" s="66"/>
      <c r="H377" s="66"/>
      <c r="I377" s="69"/>
      <c r="J377" s="66"/>
      <c r="K377" s="66"/>
      <c r="L377" s="66"/>
      <c r="M377" s="66"/>
      <c r="N377" s="30"/>
      <c r="O377" s="70"/>
      <c r="P377" s="71"/>
      <c r="Q377" s="74"/>
      <c r="R377" s="25"/>
    </row>
    <row r="378" spans="1:18" s="50" customFormat="1" ht="30" customHeight="1" hidden="1">
      <c r="A378" s="63"/>
      <c r="B378" s="29" t="str">
        <f>IF($A378="","",VLOOKUP($A378,'MÃ KH'!$A$2:$D$1048573,2,0))</f>
        <v/>
      </c>
      <c r="C378" s="64" t="s">
        <v>4886</v>
      </c>
      <c r="D378" s="25"/>
      <c r="E378" s="29" t="str">
        <f>IF($D378="","",VLOOKUP($D378,'MÃ HH'!$A$2:$C$1873,2,0))</f>
        <v/>
      </c>
      <c r="F378" s="65"/>
      <c r="G378" s="66"/>
      <c r="H378" s="66"/>
      <c r="I378" s="69"/>
      <c r="J378" s="66"/>
      <c r="K378" s="66"/>
      <c r="L378" s="66"/>
      <c r="M378" s="66"/>
      <c r="N378" s="30"/>
      <c r="O378" s="70"/>
      <c r="P378" s="71"/>
      <c r="Q378" s="74"/>
      <c r="R378" s="25"/>
    </row>
    <row r="379" spans="1:18" s="50" customFormat="1" ht="30" customHeight="1" hidden="1">
      <c r="A379" s="63"/>
      <c r="B379" s="29" t="str">
        <f>IF($A379="","",VLOOKUP($A379,'MÃ KH'!$A$2:$D$1048573,2,0))</f>
        <v/>
      </c>
      <c r="C379" s="64" t="s">
        <v>4886</v>
      </c>
      <c r="D379" s="25"/>
      <c r="E379" s="29" t="str">
        <f>IF($D379="","",VLOOKUP($D379,'MÃ HH'!$A$2:$C$1873,2,0))</f>
        <v/>
      </c>
      <c r="F379" s="65"/>
      <c r="G379" s="66"/>
      <c r="H379" s="66"/>
      <c r="I379" s="69"/>
      <c r="J379" s="66"/>
      <c r="K379" s="66"/>
      <c r="L379" s="66"/>
      <c r="M379" s="66"/>
      <c r="N379" s="30"/>
      <c r="O379" s="70"/>
      <c r="P379" s="71"/>
      <c r="Q379" s="74"/>
      <c r="R379" s="25"/>
    </row>
    <row r="380" spans="1:18" s="50" customFormat="1" ht="30" customHeight="1" hidden="1">
      <c r="A380" s="63"/>
      <c r="B380" s="29" t="str">
        <f>IF($A380="","",VLOOKUP($A380,'MÃ KH'!$A$2:$D$1048573,2,0))</f>
        <v/>
      </c>
      <c r="C380" s="64" t="s">
        <v>4886</v>
      </c>
      <c r="D380" s="25"/>
      <c r="E380" s="29" t="str">
        <f>IF($D380="","",VLOOKUP($D380,'MÃ HH'!$A$2:$C$1873,2,0))</f>
        <v/>
      </c>
      <c r="F380" s="65"/>
      <c r="G380" s="66"/>
      <c r="H380" s="66"/>
      <c r="I380" s="69"/>
      <c r="J380" s="66"/>
      <c r="K380" s="66"/>
      <c r="L380" s="66"/>
      <c r="M380" s="66"/>
      <c r="N380" s="30"/>
      <c r="O380" s="70"/>
      <c r="P380" s="71"/>
      <c r="Q380" s="74"/>
      <c r="R380" s="25"/>
    </row>
    <row r="381" spans="1:18" s="50" customFormat="1" ht="30" customHeight="1" hidden="1">
      <c r="A381" s="63"/>
      <c r="B381" s="29" t="str">
        <f>IF($A381="","",VLOOKUP($A381,'MÃ KH'!$A$2:$D$1048573,2,0))</f>
        <v/>
      </c>
      <c r="C381" s="64" t="s">
        <v>4886</v>
      </c>
      <c r="D381" s="25"/>
      <c r="E381" s="29" t="str">
        <f>IF($D381="","",VLOOKUP($D381,'MÃ HH'!$A$2:$C$1873,2,0))</f>
        <v/>
      </c>
      <c r="F381" s="65"/>
      <c r="G381" s="66"/>
      <c r="H381" s="66"/>
      <c r="I381" s="69"/>
      <c r="J381" s="66"/>
      <c r="K381" s="66"/>
      <c r="L381" s="66"/>
      <c r="M381" s="66"/>
      <c r="N381" s="30"/>
      <c r="O381" s="70"/>
      <c r="P381" s="71"/>
      <c r="Q381" s="74"/>
      <c r="R381" s="25"/>
    </row>
    <row r="382" spans="1:18" s="50" customFormat="1" ht="30" customHeight="1" hidden="1">
      <c r="A382" s="63"/>
      <c r="B382" s="29" t="str">
        <f>IF($A382="","",VLOOKUP($A382,'MÃ KH'!$A$2:$D$1048573,2,0))</f>
        <v/>
      </c>
      <c r="C382" s="64" t="s">
        <v>4886</v>
      </c>
      <c r="D382" s="25"/>
      <c r="E382" s="29" t="str">
        <f>IF($D382="","",VLOOKUP($D382,'MÃ HH'!$A$2:$C$1873,2,0))</f>
        <v/>
      </c>
      <c r="F382" s="65"/>
      <c r="G382" s="66"/>
      <c r="H382" s="66"/>
      <c r="I382" s="69"/>
      <c r="J382" s="66"/>
      <c r="K382" s="66"/>
      <c r="L382" s="66"/>
      <c r="M382" s="66"/>
      <c r="N382" s="30"/>
      <c r="O382" s="70"/>
      <c r="P382" s="71"/>
      <c r="Q382" s="74"/>
      <c r="R382" s="25"/>
    </row>
    <row r="383" spans="1:18" s="50" customFormat="1" ht="30" customHeight="1" hidden="1">
      <c r="A383" s="63"/>
      <c r="B383" s="29" t="str">
        <f>IF($A383="","",VLOOKUP($A383,'MÃ KH'!$A$2:$D$1048573,2,0))</f>
        <v/>
      </c>
      <c r="C383" s="64" t="s">
        <v>4886</v>
      </c>
      <c r="D383" s="25"/>
      <c r="E383" s="29" t="str">
        <f>IF($D383="","",VLOOKUP($D383,'MÃ HH'!$A$2:$C$1873,2,0))</f>
        <v/>
      </c>
      <c r="F383" s="65"/>
      <c r="G383" s="66"/>
      <c r="H383" s="66"/>
      <c r="I383" s="69"/>
      <c r="J383" s="66"/>
      <c r="K383" s="66"/>
      <c r="L383" s="66"/>
      <c r="M383" s="66"/>
      <c r="N383" s="30"/>
      <c r="O383" s="70"/>
      <c r="P383" s="71"/>
      <c r="Q383" s="74"/>
      <c r="R383" s="25"/>
    </row>
    <row r="384" spans="1:18" s="50" customFormat="1" ht="30" customHeight="1" hidden="1">
      <c r="A384" s="63"/>
      <c r="B384" s="29" t="str">
        <f>IF($A384="","",VLOOKUP($A384,'MÃ KH'!$A$2:$D$1048573,2,0))</f>
        <v/>
      </c>
      <c r="C384" s="64" t="s">
        <v>4886</v>
      </c>
      <c r="D384" s="25"/>
      <c r="E384" s="29" t="str">
        <f>IF($D384="","",VLOOKUP($D384,'MÃ HH'!$A$2:$C$1873,2,0))</f>
        <v/>
      </c>
      <c r="F384" s="65"/>
      <c r="G384" s="66"/>
      <c r="H384" s="66"/>
      <c r="I384" s="69"/>
      <c r="J384" s="66"/>
      <c r="K384" s="66"/>
      <c r="L384" s="66"/>
      <c r="M384" s="66"/>
      <c r="N384" s="30"/>
      <c r="O384" s="70"/>
      <c r="P384" s="71"/>
      <c r="Q384" s="74"/>
      <c r="R384" s="25"/>
    </row>
    <row r="385" spans="1:18" s="50" customFormat="1" ht="30" customHeight="1" hidden="1">
      <c r="A385" s="63"/>
      <c r="B385" s="29" t="str">
        <f>IF($A385="","",VLOOKUP($A385,'MÃ KH'!$A$2:$D$1048573,2,0))</f>
        <v/>
      </c>
      <c r="C385" s="64" t="s">
        <v>4886</v>
      </c>
      <c r="D385" s="25"/>
      <c r="E385" s="29" t="str">
        <f>IF($D385="","",VLOOKUP($D385,'MÃ HH'!$A$2:$C$1873,2,0))</f>
        <v/>
      </c>
      <c r="F385" s="65"/>
      <c r="G385" s="66"/>
      <c r="H385" s="66"/>
      <c r="I385" s="69"/>
      <c r="J385" s="66"/>
      <c r="K385" s="66"/>
      <c r="L385" s="66"/>
      <c r="M385" s="66"/>
      <c r="N385" s="30"/>
      <c r="O385" s="70"/>
      <c r="P385" s="71"/>
      <c r="Q385" s="74"/>
      <c r="R385" s="25"/>
    </row>
    <row r="386" spans="1:18" s="50" customFormat="1" ht="30" customHeight="1" hidden="1">
      <c r="A386" s="63"/>
      <c r="B386" s="29" t="str">
        <f>IF($A386="","",VLOOKUP($A386,'MÃ KH'!$A$2:$D$1048573,2,0))</f>
        <v/>
      </c>
      <c r="C386" s="64" t="s">
        <v>4886</v>
      </c>
      <c r="D386" s="25"/>
      <c r="E386" s="29" t="str">
        <f>IF($D386="","",VLOOKUP($D386,'MÃ HH'!$A$2:$C$1873,2,0))</f>
        <v/>
      </c>
      <c r="F386" s="65"/>
      <c r="G386" s="66"/>
      <c r="H386" s="66"/>
      <c r="I386" s="69"/>
      <c r="J386" s="66"/>
      <c r="K386" s="66"/>
      <c r="L386" s="66"/>
      <c r="M386" s="66"/>
      <c r="N386" s="30"/>
      <c r="O386" s="70"/>
      <c r="P386" s="71"/>
      <c r="Q386" s="74"/>
      <c r="R386" s="25"/>
    </row>
    <row r="387" spans="1:18" s="50" customFormat="1" ht="30" customHeight="1" hidden="1">
      <c r="A387" s="63"/>
      <c r="B387" s="29" t="str">
        <f>IF($A387="","",VLOOKUP($A387,'MÃ KH'!$A$2:$D$1048573,2,0))</f>
        <v/>
      </c>
      <c r="C387" s="64" t="s">
        <v>4886</v>
      </c>
      <c r="D387" s="25"/>
      <c r="E387" s="29" t="str">
        <f>IF($D387="","",VLOOKUP($D387,'MÃ HH'!$A$2:$C$1873,2,0))</f>
        <v/>
      </c>
      <c r="F387" s="65"/>
      <c r="G387" s="66"/>
      <c r="H387" s="66"/>
      <c r="I387" s="69"/>
      <c r="J387" s="66"/>
      <c r="K387" s="66"/>
      <c r="L387" s="66"/>
      <c r="M387" s="66"/>
      <c r="N387" s="30"/>
      <c r="O387" s="70"/>
      <c r="P387" s="71"/>
      <c r="Q387" s="74"/>
      <c r="R387" s="25"/>
    </row>
    <row r="388" spans="1:18" s="50" customFormat="1" ht="30" customHeight="1" hidden="1">
      <c r="A388" s="63"/>
      <c r="B388" s="29" t="str">
        <f>IF($A388="","",VLOOKUP($A388,'MÃ KH'!$A$2:$D$1048573,2,0))</f>
        <v/>
      </c>
      <c r="C388" s="64" t="s">
        <v>4886</v>
      </c>
      <c r="D388" s="25"/>
      <c r="E388" s="29" t="str">
        <f>IF($D388="","",VLOOKUP($D388,'MÃ HH'!$A$2:$C$1873,2,0))</f>
        <v/>
      </c>
      <c r="F388" s="65"/>
      <c r="G388" s="66"/>
      <c r="H388" s="66"/>
      <c r="I388" s="69"/>
      <c r="J388" s="66"/>
      <c r="K388" s="66"/>
      <c r="L388" s="66"/>
      <c r="M388" s="66"/>
      <c r="N388" s="30"/>
      <c r="O388" s="70"/>
      <c r="P388" s="71"/>
      <c r="Q388" s="74"/>
      <c r="R388" s="25"/>
    </row>
    <row r="389" spans="1:18" s="50" customFormat="1" ht="30" customHeight="1" hidden="1">
      <c r="A389" s="63"/>
      <c r="B389" s="29" t="str">
        <f>IF($A389="","",VLOOKUP($A389,'MÃ KH'!$A$2:$D$1048573,2,0))</f>
        <v/>
      </c>
      <c r="C389" s="64" t="s">
        <v>4886</v>
      </c>
      <c r="D389" s="25"/>
      <c r="E389" s="29" t="str">
        <f>IF($D389="","",VLOOKUP($D389,'MÃ HH'!$A$2:$C$1873,2,0))</f>
        <v/>
      </c>
      <c r="F389" s="65"/>
      <c r="G389" s="66"/>
      <c r="H389" s="66"/>
      <c r="I389" s="69"/>
      <c r="J389" s="66"/>
      <c r="K389" s="66"/>
      <c r="L389" s="66"/>
      <c r="M389" s="66"/>
      <c r="N389" s="30"/>
      <c r="O389" s="70"/>
      <c r="P389" s="71"/>
      <c r="Q389" s="74"/>
      <c r="R389" s="25"/>
    </row>
    <row r="390" spans="1:18" s="50" customFormat="1" ht="30" customHeight="1" hidden="1">
      <c r="A390" s="63"/>
      <c r="B390" s="29" t="str">
        <f>IF($A390="","",VLOOKUP($A390,'MÃ KH'!$A$2:$D$1048573,2,0))</f>
        <v/>
      </c>
      <c r="C390" s="64" t="s">
        <v>4886</v>
      </c>
      <c r="D390" s="25"/>
      <c r="E390" s="29" t="str">
        <f>IF($D390="","",VLOOKUP($D390,'MÃ HH'!$A$2:$C$1873,2,0))</f>
        <v/>
      </c>
      <c r="F390" s="65"/>
      <c r="G390" s="66"/>
      <c r="H390" s="66"/>
      <c r="I390" s="69"/>
      <c r="J390" s="66"/>
      <c r="K390" s="66"/>
      <c r="L390" s="66"/>
      <c r="M390" s="66"/>
      <c r="N390" s="30"/>
      <c r="O390" s="70"/>
      <c r="P390" s="71"/>
      <c r="Q390" s="74"/>
      <c r="R390" s="25"/>
    </row>
    <row r="391" spans="1:18" s="50" customFormat="1" ht="30" customHeight="1" hidden="1">
      <c r="A391" s="63"/>
      <c r="B391" s="29" t="str">
        <f>IF($A391="","",VLOOKUP($A391,'MÃ KH'!$A$2:$D$1048573,2,0))</f>
        <v/>
      </c>
      <c r="C391" s="64" t="s">
        <v>4886</v>
      </c>
      <c r="D391" s="25"/>
      <c r="E391" s="29" t="str">
        <f>IF($D391="","",VLOOKUP($D391,'MÃ HH'!$A$2:$C$1873,2,0))</f>
        <v/>
      </c>
      <c r="F391" s="65"/>
      <c r="G391" s="66"/>
      <c r="H391" s="66"/>
      <c r="I391" s="69"/>
      <c r="J391" s="66"/>
      <c r="K391" s="66"/>
      <c r="L391" s="66"/>
      <c r="M391" s="66"/>
      <c r="N391" s="30"/>
      <c r="O391" s="70"/>
      <c r="P391" s="71"/>
      <c r="Q391" s="74"/>
      <c r="R391" s="25"/>
    </row>
    <row r="392" spans="1:18" s="50" customFormat="1" ht="30" customHeight="1" hidden="1">
      <c r="A392" s="63"/>
      <c r="B392" s="29" t="str">
        <f>IF($A392="","",VLOOKUP($A392,'MÃ KH'!$A$2:$D$1048573,2,0))</f>
        <v/>
      </c>
      <c r="C392" s="64" t="s">
        <v>4886</v>
      </c>
      <c r="D392" s="25"/>
      <c r="E392" s="29" t="str">
        <f>IF($D392="","",VLOOKUP($D392,'MÃ HH'!$A$2:$C$1873,2,0))</f>
        <v/>
      </c>
      <c r="F392" s="65"/>
      <c r="G392" s="66"/>
      <c r="H392" s="66"/>
      <c r="I392" s="69"/>
      <c r="J392" s="66"/>
      <c r="K392" s="66"/>
      <c r="L392" s="66"/>
      <c r="M392" s="66"/>
      <c r="N392" s="30"/>
      <c r="O392" s="70"/>
      <c r="P392" s="71"/>
      <c r="Q392" s="74"/>
      <c r="R392" s="25"/>
    </row>
    <row r="393" spans="1:18" s="50" customFormat="1" ht="30" customHeight="1" hidden="1">
      <c r="A393" s="63"/>
      <c r="B393" s="29" t="str">
        <f>IF($A393="","",VLOOKUP($A393,'MÃ KH'!$A$2:$D$1048573,2,0))</f>
        <v/>
      </c>
      <c r="C393" s="64" t="s">
        <v>4886</v>
      </c>
      <c r="D393" s="25"/>
      <c r="E393" s="29" t="str">
        <f>IF($D393="","",VLOOKUP($D393,'MÃ HH'!$A$2:$C$1873,2,0))</f>
        <v/>
      </c>
      <c r="F393" s="65"/>
      <c r="G393" s="66"/>
      <c r="H393" s="66"/>
      <c r="I393" s="69"/>
      <c r="J393" s="66"/>
      <c r="K393" s="66"/>
      <c r="L393" s="66"/>
      <c r="M393" s="66"/>
      <c r="N393" s="30"/>
      <c r="O393" s="70"/>
      <c r="P393" s="71"/>
      <c r="Q393" s="74"/>
      <c r="R393" s="25"/>
    </row>
    <row r="394" spans="1:18" s="50" customFormat="1" ht="30" customHeight="1" hidden="1">
      <c r="A394" s="63"/>
      <c r="B394" s="29" t="str">
        <f>IF($A394="","",VLOOKUP($A394,'MÃ KH'!$A$2:$D$1048573,2,0))</f>
        <v/>
      </c>
      <c r="C394" s="64" t="s">
        <v>4886</v>
      </c>
      <c r="D394" s="25"/>
      <c r="E394" s="29" t="str">
        <f>IF($D394="","",VLOOKUP($D394,'MÃ HH'!$A$2:$C$1873,2,0))</f>
        <v/>
      </c>
      <c r="F394" s="65"/>
      <c r="G394" s="66"/>
      <c r="H394" s="66"/>
      <c r="I394" s="69"/>
      <c r="J394" s="66"/>
      <c r="K394" s="66"/>
      <c r="L394" s="66"/>
      <c r="M394" s="66"/>
      <c r="N394" s="30"/>
      <c r="O394" s="70"/>
      <c r="P394" s="71"/>
      <c r="Q394" s="74"/>
      <c r="R394" s="25"/>
    </row>
    <row r="395" spans="1:18" s="50" customFormat="1" ht="30" customHeight="1" hidden="1">
      <c r="A395" s="63"/>
      <c r="B395" s="29" t="str">
        <f>IF($A395="","",VLOOKUP($A395,'MÃ KH'!$A$2:$D$1048573,2,0))</f>
        <v/>
      </c>
      <c r="C395" s="64" t="s">
        <v>4886</v>
      </c>
      <c r="D395" s="25"/>
      <c r="E395" s="29" t="str">
        <f>IF($D395="","",VLOOKUP($D395,'MÃ HH'!$A$2:$C$1873,2,0))</f>
        <v/>
      </c>
      <c r="F395" s="65"/>
      <c r="G395" s="66"/>
      <c r="H395" s="66"/>
      <c r="I395" s="69"/>
      <c r="J395" s="66"/>
      <c r="K395" s="66"/>
      <c r="L395" s="66"/>
      <c r="M395" s="66"/>
      <c r="N395" s="30"/>
      <c r="O395" s="70"/>
      <c r="P395" s="71"/>
      <c r="Q395" s="74"/>
      <c r="R395" s="25"/>
    </row>
    <row r="396" spans="1:18" s="50" customFormat="1" ht="30" customHeight="1" hidden="1">
      <c r="A396" s="63"/>
      <c r="B396" s="29" t="str">
        <f>IF($A396="","",VLOOKUP($A396,'MÃ KH'!$A$2:$D$1048573,2,0))</f>
        <v/>
      </c>
      <c r="C396" s="64" t="s">
        <v>4886</v>
      </c>
      <c r="D396" s="25"/>
      <c r="E396" s="29" t="str">
        <f>IF($D396="","",VLOOKUP($D396,'MÃ HH'!$A$2:$C$1873,2,0))</f>
        <v/>
      </c>
      <c r="F396" s="65"/>
      <c r="G396" s="66"/>
      <c r="H396" s="66"/>
      <c r="I396" s="69"/>
      <c r="J396" s="66"/>
      <c r="K396" s="66"/>
      <c r="L396" s="66"/>
      <c r="M396" s="66"/>
      <c r="N396" s="30"/>
      <c r="O396" s="70"/>
      <c r="P396" s="71"/>
      <c r="Q396" s="74"/>
      <c r="R396" s="25"/>
    </row>
    <row r="397" spans="1:18" s="50" customFormat="1" ht="30" customHeight="1" hidden="1">
      <c r="A397" s="63"/>
      <c r="B397" s="29" t="str">
        <f>IF($A397="","",VLOOKUP($A397,'MÃ KH'!$A$2:$D$1048573,2,0))</f>
        <v/>
      </c>
      <c r="C397" s="64" t="s">
        <v>4886</v>
      </c>
      <c r="D397" s="25"/>
      <c r="E397" s="29" t="str">
        <f>IF($D397="","",VLOOKUP($D397,'MÃ HH'!$A$2:$C$1873,2,0))</f>
        <v/>
      </c>
      <c r="F397" s="65"/>
      <c r="G397" s="66"/>
      <c r="H397" s="66"/>
      <c r="I397" s="69"/>
      <c r="J397" s="66"/>
      <c r="K397" s="66"/>
      <c r="L397" s="66"/>
      <c r="M397" s="66"/>
      <c r="N397" s="30"/>
      <c r="O397" s="70"/>
      <c r="P397" s="71"/>
      <c r="Q397" s="74"/>
      <c r="R397" s="25"/>
    </row>
    <row r="398" spans="1:18" s="50" customFormat="1" ht="30" customHeight="1" hidden="1">
      <c r="A398" s="63"/>
      <c r="B398" s="29" t="str">
        <f>IF($A398="","",VLOOKUP($A398,'MÃ KH'!$A$2:$D$1048573,2,0))</f>
        <v/>
      </c>
      <c r="C398" s="64" t="s">
        <v>4886</v>
      </c>
      <c r="D398" s="25"/>
      <c r="E398" s="29" t="str">
        <f>IF($D398="","",VLOOKUP($D398,'MÃ HH'!$A$2:$C$1873,2,0))</f>
        <v/>
      </c>
      <c r="F398" s="65"/>
      <c r="G398" s="66"/>
      <c r="H398" s="66"/>
      <c r="I398" s="69"/>
      <c r="J398" s="66"/>
      <c r="K398" s="66"/>
      <c r="L398" s="66"/>
      <c r="M398" s="66"/>
      <c r="N398" s="30"/>
      <c r="O398" s="70"/>
      <c r="P398" s="71"/>
      <c r="Q398" s="74"/>
      <c r="R398" s="25"/>
    </row>
    <row r="399" spans="1:18" s="50" customFormat="1" ht="30" customHeight="1" hidden="1">
      <c r="A399" s="63"/>
      <c r="B399" s="29" t="str">
        <f>IF($A399="","",VLOOKUP($A399,'MÃ KH'!$A$2:$D$1048573,2,0))</f>
        <v/>
      </c>
      <c r="C399" s="64" t="s">
        <v>4886</v>
      </c>
      <c r="D399" s="25"/>
      <c r="E399" s="29" t="str">
        <f>IF($D399="","",VLOOKUP($D399,'MÃ HH'!$A$2:$C$1873,2,0))</f>
        <v/>
      </c>
      <c r="F399" s="65"/>
      <c r="G399" s="66"/>
      <c r="H399" s="66"/>
      <c r="I399" s="69"/>
      <c r="J399" s="66"/>
      <c r="K399" s="66"/>
      <c r="L399" s="66"/>
      <c r="M399" s="66"/>
      <c r="N399" s="30"/>
      <c r="O399" s="70"/>
      <c r="P399" s="71"/>
      <c r="Q399" s="74"/>
      <c r="R399" s="25"/>
    </row>
    <row r="400" spans="1:18" s="50" customFormat="1" ht="30" customHeight="1" hidden="1">
      <c r="A400" s="63"/>
      <c r="B400" s="29" t="str">
        <f>IF($A400="","",VLOOKUP($A400,'MÃ KH'!$A$2:$D$1048573,2,0))</f>
        <v/>
      </c>
      <c r="C400" s="64" t="s">
        <v>4886</v>
      </c>
      <c r="D400" s="25"/>
      <c r="E400" s="29" t="str">
        <f>IF($D400="","",VLOOKUP($D400,'MÃ HH'!$A$2:$C$1873,2,0))</f>
        <v/>
      </c>
      <c r="F400" s="65"/>
      <c r="G400" s="66"/>
      <c r="H400" s="66"/>
      <c r="I400" s="69"/>
      <c r="J400" s="66"/>
      <c r="K400" s="66"/>
      <c r="L400" s="66"/>
      <c r="M400" s="66"/>
      <c r="N400" s="30"/>
      <c r="O400" s="70"/>
      <c r="P400" s="71"/>
      <c r="Q400" s="74"/>
      <c r="R400" s="25"/>
    </row>
    <row r="401" spans="1:18" s="50" customFormat="1" ht="30" customHeight="1" hidden="1">
      <c r="A401" s="63"/>
      <c r="B401" s="29" t="str">
        <f>IF($A401="","",VLOOKUP($A401,'MÃ KH'!$A$2:$D$1048573,2,0))</f>
        <v/>
      </c>
      <c r="C401" s="64" t="s">
        <v>4886</v>
      </c>
      <c r="D401" s="25"/>
      <c r="E401" s="29" t="str">
        <f>IF($D401="","",VLOOKUP($D401,'MÃ HH'!$A$2:$C$1873,2,0))</f>
        <v/>
      </c>
      <c r="F401" s="65"/>
      <c r="G401" s="66"/>
      <c r="H401" s="66"/>
      <c r="I401" s="69"/>
      <c r="J401" s="66"/>
      <c r="K401" s="66"/>
      <c r="L401" s="66"/>
      <c r="M401" s="66"/>
      <c r="N401" s="30"/>
      <c r="O401" s="70"/>
      <c r="P401" s="71"/>
      <c r="Q401" s="74"/>
      <c r="R401" s="25"/>
    </row>
    <row r="402" spans="1:18" s="50" customFormat="1" ht="30" customHeight="1" hidden="1">
      <c r="A402" s="63"/>
      <c r="B402" s="29" t="str">
        <f>IF($A402="","",VLOOKUP($A402,'MÃ KH'!$A$2:$D$1048573,2,0))</f>
        <v/>
      </c>
      <c r="C402" s="64" t="s">
        <v>4886</v>
      </c>
      <c r="D402" s="25"/>
      <c r="E402" s="29" t="str">
        <f>IF($D402="","",VLOOKUP($D402,'MÃ HH'!$A$2:$C$1873,2,0))</f>
        <v/>
      </c>
      <c r="F402" s="65"/>
      <c r="G402" s="66"/>
      <c r="H402" s="66"/>
      <c r="I402" s="69"/>
      <c r="J402" s="66"/>
      <c r="K402" s="66"/>
      <c r="L402" s="66"/>
      <c r="M402" s="66"/>
      <c r="N402" s="30"/>
      <c r="O402" s="70"/>
      <c r="P402" s="71"/>
      <c r="Q402" s="74"/>
      <c r="R402" s="25"/>
    </row>
    <row r="403" spans="1:18" s="50" customFormat="1" ht="30" customHeight="1" hidden="1">
      <c r="A403" s="63"/>
      <c r="B403" s="29" t="str">
        <f>IF($A403="","",VLOOKUP($A403,'MÃ KH'!$A$2:$D$1048573,2,0))</f>
        <v/>
      </c>
      <c r="C403" s="64" t="s">
        <v>4886</v>
      </c>
      <c r="D403" s="25"/>
      <c r="E403" s="29" t="str">
        <f>IF($D403="","",VLOOKUP($D403,'MÃ HH'!$A$2:$C$1873,2,0))</f>
        <v/>
      </c>
      <c r="F403" s="65"/>
      <c r="G403" s="66"/>
      <c r="H403" s="66"/>
      <c r="I403" s="69"/>
      <c r="J403" s="66"/>
      <c r="K403" s="66"/>
      <c r="L403" s="66"/>
      <c r="M403" s="66"/>
      <c r="N403" s="30"/>
      <c r="O403" s="70"/>
      <c r="P403" s="71"/>
      <c r="Q403" s="74"/>
      <c r="R403" s="25"/>
    </row>
    <row r="404" spans="1:18" s="50" customFormat="1" ht="30" customHeight="1" hidden="1">
      <c r="A404" s="63"/>
      <c r="B404" s="29" t="str">
        <f>IF($A404="","",VLOOKUP($A404,'MÃ KH'!$A$2:$D$1048573,2,0))</f>
        <v/>
      </c>
      <c r="C404" s="64" t="s">
        <v>4886</v>
      </c>
      <c r="D404" s="25"/>
      <c r="E404" s="29" t="str">
        <f>IF($D404="","",VLOOKUP($D404,'MÃ HH'!$A$2:$C$1873,2,0))</f>
        <v/>
      </c>
      <c r="F404" s="65"/>
      <c r="G404" s="66"/>
      <c r="H404" s="66"/>
      <c r="I404" s="69"/>
      <c r="J404" s="66"/>
      <c r="K404" s="66"/>
      <c r="L404" s="66"/>
      <c r="M404" s="66"/>
      <c r="N404" s="30"/>
      <c r="O404" s="70"/>
      <c r="P404" s="71"/>
      <c r="Q404" s="74"/>
      <c r="R404" s="25"/>
    </row>
    <row r="405" spans="1:18" s="50" customFormat="1" ht="30" customHeight="1" hidden="1">
      <c r="A405" s="63"/>
      <c r="B405" s="29" t="str">
        <f>IF($A405="","",VLOOKUP($A405,'MÃ KH'!$A$2:$D$1048573,2,0))</f>
        <v/>
      </c>
      <c r="C405" s="64" t="s">
        <v>4886</v>
      </c>
      <c r="D405" s="25"/>
      <c r="E405" s="29" t="str">
        <f>IF($D405="","",VLOOKUP($D405,'MÃ HH'!$A$2:$C$1873,2,0))</f>
        <v/>
      </c>
      <c r="F405" s="65"/>
      <c r="G405" s="66"/>
      <c r="H405" s="66"/>
      <c r="I405" s="69"/>
      <c r="J405" s="66"/>
      <c r="K405" s="66"/>
      <c r="L405" s="66"/>
      <c r="M405" s="66"/>
      <c r="N405" s="30"/>
      <c r="O405" s="70"/>
      <c r="P405" s="71"/>
      <c r="Q405" s="74"/>
      <c r="R405" s="25"/>
    </row>
    <row r="406" spans="1:18" s="50" customFormat="1" ht="30" customHeight="1" hidden="1">
      <c r="A406" s="63"/>
      <c r="B406" s="29" t="str">
        <f>IF($A406="","",VLOOKUP($A406,'MÃ KH'!$A$2:$D$1048573,2,0))</f>
        <v/>
      </c>
      <c r="C406" s="64" t="s">
        <v>4886</v>
      </c>
      <c r="D406" s="25"/>
      <c r="E406" s="29" t="str">
        <f>IF($D406="","",VLOOKUP($D406,'MÃ HH'!$A$2:$C$1873,2,0))</f>
        <v/>
      </c>
      <c r="F406" s="65"/>
      <c r="G406" s="66"/>
      <c r="H406" s="66"/>
      <c r="I406" s="69"/>
      <c r="J406" s="66"/>
      <c r="K406" s="66"/>
      <c r="L406" s="66"/>
      <c r="M406" s="66"/>
      <c r="N406" s="30"/>
      <c r="O406" s="70"/>
      <c r="P406" s="71"/>
      <c r="Q406" s="74"/>
      <c r="R406" s="25"/>
    </row>
    <row r="407" spans="1:18" s="50" customFormat="1" ht="30" customHeight="1" hidden="1">
      <c r="A407" s="63"/>
      <c r="B407" s="29" t="str">
        <f>IF($A407="","",VLOOKUP($A407,'MÃ KH'!$A$2:$D$1048573,2,0))</f>
        <v/>
      </c>
      <c r="C407" s="64" t="s">
        <v>4886</v>
      </c>
      <c r="D407" s="25"/>
      <c r="E407" s="29" t="str">
        <f>IF($D407="","",VLOOKUP($D407,'MÃ HH'!$A$2:$C$1873,2,0))</f>
        <v/>
      </c>
      <c r="F407" s="65"/>
      <c r="G407" s="66"/>
      <c r="H407" s="66"/>
      <c r="I407" s="69"/>
      <c r="J407" s="66"/>
      <c r="K407" s="66"/>
      <c r="L407" s="66"/>
      <c r="M407" s="66"/>
      <c r="N407" s="30"/>
      <c r="O407" s="70"/>
      <c r="P407" s="71"/>
      <c r="Q407" s="74"/>
      <c r="R407" s="25"/>
    </row>
    <row r="408" spans="1:18" s="50" customFormat="1" ht="30" customHeight="1" hidden="1">
      <c r="A408" s="63"/>
      <c r="B408" s="29" t="str">
        <f>IF($A408="","",VLOOKUP($A408,'MÃ KH'!$A$2:$D$1048573,2,0))</f>
        <v/>
      </c>
      <c r="C408" s="64" t="s">
        <v>4886</v>
      </c>
      <c r="D408" s="25"/>
      <c r="E408" s="29" t="str">
        <f>IF($D408="","",VLOOKUP($D408,'MÃ HH'!$A$2:$C$1873,2,0))</f>
        <v/>
      </c>
      <c r="F408" s="65"/>
      <c r="G408" s="66"/>
      <c r="H408" s="66"/>
      <c r="I408" s="69"/>
      <c r="J408" s="66"/>
      <c r="K408" s="66"/>
      <c r="L408" s="66"/>
      <c r="M408" s="66"/>
      <c r="N408" s="30"/>
      <c r="O408" s="70"/>
      <c r="P408" s="71"/>
      <c r="Q408" s="74"/>
      <c r="R408" s="25"/>
    </row>
    <row r="409" spans="1:18" s="50" customFormat="1" ht="30" customHeight="1" hidden="1">
      <c r="A409" s="63"/>
      <c r="B409" s="29" t="str">
        <f>IF($A409="","",VLOOKUP($A409,'MÃ KH'!$A$2:$D$1048573,2,0))</f>
        <v/>
      </c>
      <c r="C409" s="64" t="s">
        <v>4886</v>
      </c>
      <c r="D409" s="25"/>
      <c r="E409" s="29" t="str">
        <f>IF($D409="","",VLOOKUP($D409,'MÃ HH'!$A$2:$C$1873,2,0))</f>
        <v/>
      </c>
      <c r="F409" s="65"/>
      <c r="G409" s="66"/>
      <c r="H409" s="66"/>
      <c r="I409" s="69"/>
      <c r="J409" s="66"/>
      <c r="K409" s="66"/>
      <c r="L409" s="66"/>
      <c r="M409" s="66"/>
      <c r="N409" s="30"/>
      <c r="O409" s="70"/>
      <c r="P409" s="71"/>
      <c r="Q409" s="74"/>
      <c r="R409" s="25"/>
    </row>
    <row r="410" spans="1:18" s="50" customFormat="1" ht="30" customHeight="1" hidden="1">
      <c r="A410" s="63"/>
      <c r="B410" s="29" t="str">
        <f>IF($A410="","",VLOOKUP($A410,'MÃ KH'!$A$2:$D$1048573,2,0))</f>
        <v/>
      </c>
      <c r="C410" s="64" t="s">
        <v>4886</v>
      </c>
      <c r="D410" s="25"/>
      <c r="E410" s="29" t="str">
        <f>IF($D410="","",VLOOKUP($D410,'MÃ HH'!$A$2:$C$1873,2,0))</f>
        <v/>
      </c>
      <c r="F410" s="65"/>
      <c r="G410" s="66"/>
      <c r="H410" s="66"/>
      <c r="I410" s="69"/>
      <c r="J410" s="66"/>
      <c r="K410" s="66"/>
      <c r="L410" s="66"/>
      <c r="M410" s="66"/>
      <c r="N410" s="30"/>
      <c r="O410" s="70"/>
      <c r="P410" s="71"/>
      <c r="Q410" s="74"/>
      <c r="R410" s="25"/>
    </row>
    <row r="411" spans="1:18" s="50" customFormat="1" ht="30" customHeight="1" hidden="1">
      <c r="A411" s="63"/>
      <c r="B411" s="29" t="str">
        <f>IF($A411="","",VLOOKUP($A411,'MÃ KH'!$A$2:$D$1048573,2,0))</f>
        <v/>
      </c>
      <c r="C411" s="64" t="s">
        <v>4886</v>
      </c>
      <c r="D411" s="25"/>
      <c r="E411" s="29" t="str">
        <f>IF($D411="","",VLOOKUP($D411,'MÃ HH'!$A$2:$C$1873,2,0))</f>
        <v/>
      </c>
      <c r="F411" s="65"/>
      <c r="G411" s="66"/>
      <c r="H411" s="66"/>
      <c r="I411" s="69"/>
      <c r="J411" s="66"/>
      <c r="K411" s="66"/>
      <c r="L411" s="66"/>
      <c r="M411" s="66"/>
      <c r="N411" s="30"/>
      <c r="O411" s="70"/>
      <c r="P411" s="71"/>
      <c r="Q411" s="74"/>
      <c r="R411" s="25"/>
    </row>
    <row r="412" spans="1:18" s="50" customFormat="1" ht="30" customHeight="1" hidden="1">
      <c r="A412" s="63"/>
      <c r="B412" s="29" t="str">
        <f>IF($A412="","",VLOOKUP($A412,'MÃ KH'!$A$2:$D$1048573,2,0))</f>
        <v/>
      </c>
      <c r="C412" s="64" t="s">
        <v>4886</v>
      </c>
      <c r="D412" s="25"/>
      <c r="E412" s="29" t="str">
        <f>IF($D412="","",VLOOKUP($D412,'MÃ HH'!$A$2:$C$1873,2,0))</f>
        <v/>
      </c>
      <c r="F412" s="65"/>
      <c r="G412" s="66"/>
      <c r="H412" s="66"/>
      <c r="I412" s="69"/>
      <c r="J412" s="66"/>
      <c r="K412" s="66"/>
      <c r="L412" s="66"/>
      <c r="M412" s="66"/>
      <c r="N412" s="30"/>
      <c r="O412" s="70"/>
      <c r="P412" s="71"/>
      <c r="Q412" s="74"/>
      <c r="R412" s="25"/>
    </row>
    <row r="413" spans="1:18" s="50" customFormat="1" ht="30" customHeight="1" hidden="1">
      <c r="A413" s="63"/>
      <c r="B413" s="29" t="str">
        <f>IF($A413="","",VLOOKUP($A413,'MÃ KH'!$A$2:$D$1048573,2,0))</f>
        <v/>
      </c>
      <c r="C413" s="64" t="s">
        <v>4886</v>
      </c>
      <c r="D413" s="25"/>
      <c r="E413" s="29" t="str">
        <f>IF($D413="","",VLOOKUP($D413,'MÃ HH'!$A$2:$C$1873,2,0))</f>
        <v/>
      </c>
      <c r="F413" s="65"/>
      <c r="G413" s="66"/>
      <c r="H413" s="66"/>
      <c r="I413" s="69"/>
      <c r="J413" s="66"/>
      <c r="K413" s="66"/>
      <c r="L413" s="66"/>
      <c r="M413" s="66"/>
      <c r="N413" s="30"/>
      <c r="O413" s="70"/>
      <c r="P413" s="71"/>
      <c r="Q413" s="74"/>
      <c r="R413" s="25"/>
    </row>
    <row r="414" spans="1:18" s="50" customFormat="1" ht="30" customHeight="1" hidden="1">
      <c r="A414" s="63"/>
      <c r="B414" s="29" t="str">
        <f>IF($A414="","",VLOOKUP($A414,'MÃ KH'!$A$2:$D$1048573,2,0))</f>
        <v/>
      </c>
      <c r="C414" s="64" t="s">
        <v>4886</v>
      </c>
      <c r="D414" s="25"/>
      <c r="E414" s="29" t="str">
        <f>IF($D414="","",VLOOKUP($D414,'MÃ HH'!$A$2:$C$1873,2,0))</f>
        <v/>
      </c>
      <c r="F414" s="65"/>
      <c r="G414" s="66"/>
      <c r="H414" s="66"/>
      <c r="I414" s="69"/>
      <c r="J414" s="66"/>
      <c r="K414" s="66"/>
      <c r="L414" s="66"/>
      <c r="M414" s="66"/>
      <c r="N414" s="30"/>
      <c r="O414" s="70"/>
      <c r="P414" s="71"/>
      <c r="Q414" s="74"/>
      <c r="R414" s="25"/>
    </row>
    <row r="415" spans="1:18" s="50" customFormat="1" ht="30" customHeight="1" hidden="1">
      <c r="A415" s="63"/>
      <c r="B415" s="29" t="str">
        <f>IF($A415="","",VLOOKUP($A415,'MÃ KH'!$A$2:$D$1048573,2,0))</f>
        <v/>
      </c>
      <c r="C415" s="64" t="s">
        <v>4886</v>
      </c>
      <c r="D415" s="25"/>
      <c r="E415" s="29" t="str">
        <f>IF($D415="","",VLOOKUP($D415,'MÃ HH'!$A$2:$C$1873,2,0))</f>
        <v/>
      </c>
      <c r="F415" s="65"/>
      <c r="G415" s="66"/>
      <c r="H415" s="66"/>
      <c r="I415" s="69"/>
      <c r="J415" s="66"/>
      <c r="K415" s="66"/>
      <c r="L415" s="66"/>
      <c r="M415" s="66"/>
      <c r="N415" s="30"/>
      <c r="O415" s="70"/>
      <c r="P415" s="71"/>
      <c r="Q415" s="74"/>
      <c r="R415" s="25"/>
    </row>
    <row r="416" spans="1:18" s="50" customFormat="1" ht="30" customHeight="1" hidden="1">
      <c r="A416" s="63"/>
      <c r="B416" s="29" t="str">
        <f>IF($A416="","",VLOOKUP($A416,'MÃ KH'!$A$2:$D$1048573,2,0))</f>
        <v/>
      </c>
      <c r="C416" s="64" t="s">
        <v>4886</v>
      </c>
      <c r="D416" s="25"/>
      <c r="E416" s="29" t="str">
        <f>IF($D416="","",VLOOKUP($D416,'MÃ HH'!$A$2:$C$1873,2,0))</f>
        <v/>
      </c>
      <c r="F416" s="65"/>
      <c r="G416" s="66"/>
      <c r="H416" s="66"/>
      <c r="I416" s="69"/>
      <c r="J416" s="66"/>
      <c r="K416" s="66"/>
      <c r="L416" s="66"/>
      <c r="M416" s="66"/>
      <c r="N416" s="30"/>
      <c r="O416" s="70"/>
      <c r="P416" s="71"/>
      <c r="Q416" s="74"/>
      <c r="R416" s="25"/>
    </row>
    <row r="417" spans="1:18" s="50" customFormat="1" ht="30" customHeight="1" hidden="1">
      <c r="A417" s="63"/>
      <c r="B417" s="29" t="str">
        <f>IF($A417="","",VLOOKUP($A417,'MÃ KH'!$A$2:$D$1048573,2,0))</f>
        <v/>
      </c>
      <c r="C417" s="64" t="s">
        <v>4886</v>
      </c>
      <c r="D417" s="25"/>
      <c r="E417" s="29" t="str">
        <f>IF($D417="","",VLOOKUP($D417,'MÃ HH'!$A$2:$C$1873,2,0))</f>
        <v/>
      </c>
      <c r="F417" s="65"/>
      <c r="G417" s="66"/>
      <c r="H417" s="66"/>
      <c r="I417" s="69"/>
      <c r="J417" s="66"/>
      <c r="K417" s="66"/>
      <c r="L417" s="66"/>
      <c r="M417" s="66"/>
      <c r="N417" s="30"/>
      <c r="O417" s="70"/>
      <c r="P417" s="71"/>
      <c r="Q417" s="74"/>
      <c r="R417" s="25"/>
    </row>
    <row r="418" spans="1:18" s="50" customFormat="1" ht="30" customHeight="1" hidden="1">
      <c r="A418" s="63"/>
      <c r="B418" s="29" t="str">
        <f>IF($A418="","",VLOOKUP($A418,'MÃ KH'!$A$2:$D$1048573,2,0))</f>
        <v/>
      </c>
      <c r="C418" s="64" t="s">
        <v>4886</v>
      </c>
      <c r="D418" s="25"/>
      <c r="E418" s="29" t="str">
        <f>IF($D418="","",VLOOKUP($D418,'MÃ HH'!$A$2:$C$1873,2,0))</f>
        <v/>
      </c>
      <c r="F418" s="65"/>
      <c r="G418" s="66"/>
      <c r="H418" s="66"/>
      <c r="I418" s="69"/>
      <c r="J418" s="66"/>
      <c r="K418" s="66"/>
      <c r="L418" s="66"/>
      <c r="M418" s="66"/>
      <c r="N418" s="30"/>
      <c r="O418" s="70"/>
      <c r="P418" s="71"/>
      <c r="Q418" s="74"/>
      <c r="R418" s="25"/>
    </row>
    <row r="419" spans="1:18" s="50" customFormat="1" ht="30" customHeight="1" hidden="1">
      <c r="A419" s="63"/>
      <c r="B419" s="29" t="str">
        <f>IF($A419="","",VLOOKUP($A419,'MÃ KH'!$A$2:$D$1048573,2,0))</f>
        <v/>
      </c>
      <c r="C419" s="64" t="s">
        <v>4886</v>
      </c>
      <c r="D419" s="25"/>
      <c r="E419" s="29" t="str">
        <f>IF($D419="","",VLOOKUP($D419,'MÃ HH'!$A$2:$C$1873,2,0))</f>
        <v/>
      </c>
      <c r="F419" s="65"/>
      <c r="G419" s="66"/>
      <c r="H419" s="66"/>
      <c r="I419" s="69"/>
      <c r="J419" s="66"/>
      <c r="K419" s="66"/>
      <c r="L419" s="66"/>
      <c r="M419" s="66"/>
      <c r="N419" s="30"/>
      <c r="O419" s="70"/>
      <c r="P419" s="71"/>
      <c r="Q419" s="74"/>
      <c r="R419" s="25"/>
    </row>
    <row r="420" spans="1:18" s="50" customFormat="1" ht="30" customHeight="1" hidden="1">
      <c r="A420" s="63"/>
      <c r="B420" s="29" t="str">
        <f>IF($A420="","",VLOOKUP($A420,'MÃ KH'!$A$2:$D$1048573,2,0))</f>
        <v/>
      </c>
      <c r="C420" s="64" t="s">
        <v>4886</v>
      </c>
      <c r="D420" s="25"/>
      <c r="E420" s="29" t="str">
        <f>IF($D420="","",VLOOKUP($D420,'MÃ HH'!$A$2:$C$1873,2,0))</f>
        <v/>
      </c>
      <c r="F420" s="65"/>
      <c r="G420" s="66"/>
      <c r="H420" s="66"/>
      <c r="I420" s="69"/>
      <c r="J420" s="66"/>
      <c r="K420" s="66"/>
      <c r="L420" s="66"/>
      <c r="M420" s="66"/>
      <c r="N420" s="30"/>
      <c r="O420" s="70"/>
      <c r="P420" s="71"/>
      <c r="Q420" s="74"/>
      <c r="R420" s="25"/>
    </row>
    <row r="421" spans="1:18" s="50" customFormat="1" ht="30" customHeight="1" hidden="1">
      <c r="A421" s="63"/>
      <c r="B421" s="29" t="str">
        <f>IF($A421="","",VLOOKUP($A421,'MÃ KH'!$A$2:$D$1048573,2,0))</f>
        <v/>
      </c>
      <c r="C421" s="64" t="s">
        <v>4886</v>
      </c>
      <c r="D421" s="25"/>
      <c r="E421" s="29" t="str">
        <f>IF($D421="","",VLOOKUP($D421,'MÃ HH'!$A$2:$C$1873,2,0))</f>
        <v/>
      </c>
      <c r="F421" s="65"/>
      <c r="G421" s="66"/>
      <c r="H421" s="66"/>
      <c r="I421" s="69"/>
      <c r="J421" s="66"/>
      <c r="K421" s="66"/>
      <c r="L421" s="66"/>
      <c r="M421" s="66"/>
      <c r="N421" s="30"/>
      <c r="O421" s="70"/>
      <c r="P421" s="71"/>
      <c r="Q421" s="74"/>
      <c r="R421" s="25"/>
    </row>
    <row r="422" spans="1:18" s="50" customFormat="1" ht="30" customHeight="1" hidden="1">
      <c r="A422" s="63"/>
      <c r="B422" s="29" t="str">
        <f>IF($A422="","",VLOOKUP($A422,'MÃ KH'!$A$2:$D$1048573,2,0))</f>
        <v/>
      </c>
      <c r="C422" s="64" t="s">
        <v>4886</v>
      </c>
      <c r="D422" s="25"/>
      <c r="E422" s="29" t="str">
        <f>IF($D422="","",VLOOKUP($D422,'MÃ HH'!$A$2:$C$1873,2,0))</f>
        <v/>
      </c>
      <c r="F422" s="65"/>
      <c r="G422" s="66"/>
      <c r="H422" s="66"/>
      <c r="I422" s="69"/>
      <c r="J422" s="66"/>
      <c r="K422" s="66"/>
      <c r="L422" s="66"/>
      <c r="M422" s="66"/>
      <c r="N422" s="30"/>
      <c r="O422" s="70"/>
      <c r="P422" s="71"/>
      <c r="Q422" s="74"/>
      <c r="R422" s="25"/>
    </row>
    <row r="423" spans="1:18" s="50" customFormat="1" ht="30" customHeight="1" hidden="1">
      <c r="A423" s="63"/>
      <c r="B423" s="29" t="str">
        <f>IF($A423="","",VLOOKUP($A423,'MÃ KH'!$A$2:$D$1048573,2,0))</f>
        <v/>
      </c>
      <c r="C423" s="64" t="s">
        <v>4886</v>
      </c>
      <c r="D423" s="25"/>
      <c r="E423" s="29" t="str">
        <f>IF($D423="","",VLOOKUP($D423,'MÃ HH'!$A$2:$C$1873,2,0))</f>
        <v/>
      </c>
      <c r="F423" s="65"/>
      <c r="G423" s="66"/>
      <c r="H423" s="66"/>
      <c r="I423" s="69"/>
      <c r="J423" s="66"/>
      <c r="K423" s="66"/>
      <c r="L423" s="66"/>
      <c r="M423" s="66"/>
      <c r="N423" s="30"/>
      <c r="O423" s="70"/>
      <c r="P423" s="71"/>
      <c r="Q423" s="74"/>
      <c r="R423" s="25"/>
    </row>
    <row r="424" spans="1:18" s="50" customFormat="1" ht="30" customHeight="1" hidden="1">
      <c r="A424" s="63"/>
      <c r="B424" s="29" t="str">
        <f>IF($A424="","",VLOOKUP($A424,'MÃ KH'!$A$2:$D$1048573,2,0))</f>
        <v/>
      </c>
      <c r="C424" s="64" t="s">
        <v>4886</v>
      </c>
      <c r="D424" s="25"/>
      <c r="E424" s="29" t="str">
        <f>IF($D424="","",VLOOKUP($D424,'MÃ HH'!$A$2:$C$1873,2,0))</f>
        <v/>
      </c>
      <c r="F424" s="65"/>
      <c r="G424" s="66"/>
      <c r="H424" s="66"/>
      <c r="I424" s="69"/>
      <c r="J424" s="66"/>
      <c r="K424" s="66"/>
      <c r="L424" s="66"/>
      <c r="M424" s="66"/>
      <c r="N424" s="30"/>
      <c r="O424" s="70"/>
      <c r="P424" s="71"/>
      <c r="Q424" s="74"/>
      <c r="R424" s="25"/>
    </row>
    <row r="425" spans="1:18" s="50" customFormat="1" ht="30" customHeight="1" hidden="1">
      <c r="A425" s="63"/>
      <c r="B425" s="29" t="str">
        <f>IF($A425="","",VLOOKUP($A425,'MÃ KH'!$A$2:$D$1048573,2,0))</f>
        <v/>
      </c>
      <c r="C425" s="64" t="s">
        <v>4886</v>
      </c>
      <c r="D425" s="25"/>
      <c r="E425" s="29" t="str">
        <f>IF($D425="","",VLOOKUP($D425,'MÃ HH'!$A$2:$C$1873,2,0))</f>
        <v/>
      </c>
      <c r="F425" s="65"/>
      <c r="G425" s="66"/>
      <c r="H425" s="66"/>
      <c r="I425" s="69"/>
      <c r="J425" s="66"/>
      <c r="K425" s="66"/>
      <c r="L425" s="66"/>
      <c r="M425" s="66"/>
      <c r="N425" s="30"/>
      <c r="O425" s="70"/>
      <c r="P425" s="71"/>
      <c r="Q425" s="74"/>
      <c r="R425" s="25"/>
    </row>
    <row r="426" spans="1:18" s="50" customFormat="1" ht="30" customHeight="1" hidden="1">
      <c r="A426" s="63"/>
      <c r="B426" s="29" t="str">
        <f>IF($A426="","",VLOOKUP($A426,'MÃ KH'!$A$2:$D$1048573,2,0))</f>
        <v/>
      </c>
      <c r="C426" s="64" t="s">
        <v>4886</v>
      </c>
      <c r="D426" s="25"/>
      <c r="E426" s="29" t="str">
        <f>IF($D426="","",VLOOKUP($D426,'MÃ HH'!$A$2:$C$1873,2,0))</f>
        <v/>
      </c>
      <c r="F426" s="65"/>
      <c r="G426" s="66"/>
      <c r="H426" s="66"/>
      <c r="I426" s="69"/>
      <c r="J426" s="66"/>
      <c r="K426" s="66"/>
      <c r="L426" s="66"/>
      <c r="M426" s="66"/>
      <c r="N426" s="30"/>
      <c r="O426" s="70"/>
      <c r="P426" s="71"/>
      <c r="Q426" s="74"/>
      <c r="R426" s="25"/>
    </row>
    <row r="427" spans="1:18" s="50" customFormat="1" ht="30" customHeight="1" hidden="1">
      <c r="A427" s="63"/>
      <c r="B427" s="29" t="str">
        <f>IF($A427="","",VLOOKUP($A427,'MÃ KH'!$A$2:$D$1048573,2,0))</f>
        <v/>
      </c>
      <c r="C427" s="64" t="s">
        <v>4886</v>
      </c>
      <c r="D427" s="25"/>
      <c r="E427" s="29" t="str">
        <f>IF($D427="","",VLOOKUP($D427,'MÃ HH'!$A$2:$C$1873,2,0))</f>
        <v/>
      </c>
      <c r="F427" s="65"/>
      <c r="G427" s="66"/>
      <c r="H427" s="66"/>
      <c r="I427" s="69"/>
      <c r="J427" s="66"/>
      <c r="K427" s="66"/>
      <c r="L427" s="66"/>
      <c r="M427" s="66"/>
      <c r="N427" s="30"/>
      <c r="O427" s="70"/>
      <c r="P427" s="71"/>
      <c r="Q427" s="74"/>
      <c r="R427" s="25"/>
    </row>
    <row r="428" spans="1:18" s="50" customFormat="1" ht="30" customHeight="1" hidden="1">
      <c r="A428" s="63"/>
      <c r="B428" s="29" t="str">
        <f>IF($A428="","",VLOOKUP($A428,'MÃ KH'!$A$2:$D$1048573,2,0))</f>
        <v/>
      </c>
      <c r="C428" s="64" t="s">
        <v>4886</v>
      </c>
      <c r="D428" s="25"/>
      <c r="E428" s="29" t="str">
        <f>IF($D428="","",VLOOKUP($D428,'MÃ HH'!$A$2:$C$1873,2,0))</f>
        <v/>
      </c>
      <c r="F428" s="65"/>
      <c r="G428" s="66"/>
      <c r="H428" s="66"/>
      <c r="I428" s="69"/>
      <c r="J428" s="66"/>
      <c r="K428" s="66"/>
      <c r="L428" s="66"/>
      <c r="M428" s="66"/>
      <c r="N428" s="30"/>
      <c r="O428" s="70"/>
      <c r="P428" s="71"/>
      <c r="Q428" s="74"/>
      <c r="R428" s="25"/>
    </row>
    <row r="429" spans="1:18" s="50" customFormat="1" ht="30" customHeight="1" hidden="1">
      <c r="A429" s="63"/>
      <c r="B429" s="29" t="str">
        <f>IF($A429="","",VLOOKUP($A429,'MÃ KH'!$A$2:$D$1048573,2,0))</f>
        <v/>
      </c>
      <c r="C429" s="64" t="s">
        <v>4886</v>
      </c>
      <c r="D429" s="25"/>
      <c r="E429" s="29" t="str">
        <f>IF($D429="","",VLOOKUP($D429,'MÃ HH'!$A$2:$C$1873,2,0))</f>
        <v/>
      </c>
      <c r="F429" s="65"/>
      <c r="G429" s="66"/>
      <c r="H429" s="66"/>
      <c r="I429" s="69"/>
      <c r="J429" s="66"/>
      <c r="K429" s="66"/>
      <c r="L429" s="66"/>
      <c r="M429" s="66"/>
      <c r="N429" s="30"/>
      <c r="O429" s="70"/>
      <c r="P429" s="71"/>
      <c r="Q429" s="74"/>
      <c r="R429" s="25"/>
    </row>
    <row r="430" spans="1:18" s="50" customFormat="1" ht="30" customHeight="1" hidden="1">
      <c r="A430" s="63"/>
      <c r="B430" s="29" t="str">
        <f>IF($A430="","",VLOOKUP($A430,'MÃ KH'!$A$2:$D$1048573,2,0))</f>
        <v/>
      </c>
      <c r="C430" s="64" t="s">
        <v>4886</v>
      </c>
      <c r="D430" s="25"/>
      <c r="E430" s="29" t="str">
        <f>IF($D430="","",VLOOKUP($D430,'MÃ HH'!$A$2:$C$1873,2,0))</f>
        <v/>
      </c>
      <c r="F430" s="65"/>
      <c r="G430" s="66"/>
      <c r="H430" s="66"/>
      <c r="I430" s="69"/>
      <c r="J430" s="66"/>
      <c r="K430" s="66"/>
      <c r="L430" s="66"/>
      <c r="M430" s="66"/>
      <c r="N430" s="30"/>
      <c r="O430" s="70"/>
      <c r="P430" s="71"/>
      <c r="Q430" s="74"/>
      <c r="R430" s="25"/>
    </row>
    <row r="431" spans="1:18" s="50" customFormat="1" ht="30" customHeight="1" hidden="1">
      <c r="A431" s="63"/>
      <c r="B431" s="29" t="str">
        <f>IF($A431="","",VLOOKUP($A431,'MÃ KH'!$A$2:$D$1048573,2,0))</f>
        <v/>
      </c>
      <c r="C431" s="64" t="s">
        <v>4886</v>
      </c>
      <c r="D431" s="25"/>
      <c r="E431" s="29" t="str">
        <f>IF($D431="","",VLOOKUP($D431,'MÃ HH'!$A$2:$C$1873,2,0))</f>
        <v/>
      </c>
      <c r="F431" s="65"/>
      <c r="G431" s="66"/>
      <c r="H431" s="66"/>
      <c r="I431" s="69"/>
      <c r="J431" s="66"/>
      <c r="K431" s="66"/>
      <c r="L431" s="66"/>
      <c r="M431" s="66"/>
      <c r="N431" s="30"/>
      <c r="O431" s="70"/>
      <c r="P431" s="71"/>
      <c r="Q431" s="74"/>
      <c r="R431" s="25"/>
    </row>
    <row r="432" spans="1:18" s="50" customFormat="1" ht="30" customHeight="1" hidden="1">
      <c r="A432" s="63"/>
      <c r="B432" s="29" t="str">
        <f>IF($A432="","",VLOOKUP($A432,'MÃ KH'!$A$2:$D$1048573,2,0))</f>
        <v/>
      </c>
      <c r="C432" s="64" t="s">
        <v>4886</v>
      </c>
      <c r="D432" s="25"/>
      <c r="E432" s="29" t="str">
        <f>IF($D432="","",VLOOKUP($D432,'MÃ HH'!$A$2:$C$1873,2,0))</f>
        <v/>
      </c>
      <c r="F432" s="65"/>
      <c r="G432" s="66"/>
      <c r="H432" s="66"/>
      <c r="I432" s="69"/>
      <c r="J432" s="66"/>
      <c r="K432" s="66"/>
      <c r="L432" s="66"/>
      <c r="M432" s="66"/>
      <c r="N432" s="30"/>
      <c r="O432" s="70"/>
      <c r="P432" s="71"/>
      <c r="Q432" s="74"/>
      <c r="R432" s="25"/>
    </row>
    <row r="433" spans="1:18" s="50" customFormat="1" ht="30" customHeight="1" hidden="1">
      <c r="A433" s="63"/>
      <c r="B433" s="29" t="str">
        <f>IF($A433="","",VLOOKUP($A433,'MÃ KH'!$A$2:$D$1048573,2,0))</f>
        <v/>
      </c>
      <c r="C433" s="64" t="s">
        <v>4886</v>
      </c>
      <c r="D433" s="25"/>
      <c r="E433" s="29" t="str">
        <f>IF($D433="","",VLOOKUP($D433,'MÃ HH'!$A$2:$C$1873,2,0))</f>
        <v/>
      </c>
      <c r="F433" s="65"/>
      <c r="G433" s="66"/>
      <c r="H433" s="66"/>
      <c r="I433" s="69"/>
      <c r="J433" s="66"/>
      <c r="K433" s="66"/>
      <c r="L433" s="66"/>
      <c r="M433" s="66"/>
      <c r="N433" s="30"/>
      <c r="O433" s="70"/>
      <c r="P433" s="71"/>
      <c r="Q433" s="74"/>
      <c r="R433" s="25"/>
    </row>
    <row r="434" spans="1:18" s="50" customFormat="1" ht="30" customHeight="1" hidden="1">
      <c r="A434" s="63"/>
      <c r="B434" s="29" t="str">
        <f>IF($A434="","",VLOOKUP($A434,'MÃ KH'!$A$2:$D$1048573,2,0))</f>
        <v/>
      </c>
      <c r="C434" s="64" t="s">
        <v>4886</v>
      </c>
      <c r="D434" s="25"/>
      <c r="E434" s="29" t="str">
        <f>IF($D434="","",VLOOKUP($D434,'MÃ HH'!$A$2:$C$1873,2,0))</f>
        <v/>
      </c>
      <c r="F434" s="65"/>
      <c r="G434" s="66"/>
      <c r="H434" s="66"/>
      <c r="I434" s="69"/>
      <c r="J434" s="66"/>
      <c r="K434" s="66"/>
      <c r="L434" s="66"/>
      <c r="M434" s="66"/>
      <c r="N434" s="30"/>
      <c r="O434" s="70"/>
      <c r="P434" s="71"/>
      <c r="Q434" s="74"/>
      <c r="R434" s="25"/>
    </row>
    <row r="435" spans="1:18" s="50" customFormat="1" ht="30" customHeight="1" hidden="1">
      <c r="A435" s="63"/>
      <c r="B435" s="29" t="str">
        <f>IF($A435="","",VLOOKUP($A435,'MÃ KH'!$A$2:$D$1048573,2,0))</f>
        <v/>
      </c>
      <c r="C435" s="64" t="s">
        <v>4886</v>
      </c>
      <c r="D435" s="25"/>
      <c r="E435" s="29" t="str">
        <f>IF($D435="","",VLOOKUP($D435,'MÃ HH'!$A$2:$C$1873,2,0))</f>
        <v/>
      </c>
      <c r="F435" s="65"/>
      <c r="G435" s="66"/>
      <c r="H435" s="66"/>
      <c r="I435" s="69"/>
      <c r="J435" s="66"/>
      <c r="K435" s="66"/>
      <c r="L435" s="66"/>
      <c r="M435" s="66"/>
      <c r="N435" s="30"/>
      <c r="O435" s="70"/>
      <c r="P435" s="71"/>
      <c r="Q435" s="74"/>
      <c r="R435" s="25"/>
    </row>
    <row r="436" spans="1:18" s="50" customFormat="1" ht="30" customHeight="1" hidden="1">
      <c r="A436" s="63"/>
      <c r="B436" s="29" t="str">
        <f>IF($A436="","",VLOOKUP($A436,'MÃ KH'!$A$2:$D$1048573,2,0))</f>
        <v/>
      </c>
      <c r="C436" s="64" t="s">
        <v>4886</v>
      </c>
      <c r="D436" s="25"/>
      <c r="E436" s="29" t="str">
        <f>IF($D436="","",VLOOKUP($D436,'MÃ HH'!$A$2:$C$1873,2,0))</f>
        <v/>
      </c>
      <c r="F436" s="65"/>
      <c r="G436" s="66"/>
      <c r="H436" s="66"/>
      <c r="I436" s="69"/>
      <c r="J436" s="66"/>
      <c r="K436" s="66"/>
      <c r="L436" s="66"/>
      <c r="M436" s="66"/>
      <c r="N436" s="30"/>
      <c r="O436" s="70"/>
      <c r="P436" s="71"/>
      <c r="Q436" s="74"/>
      <c r="R436" s="25"/>
    </row>
    <row r="437" spans="1:18" s="50" customFormat="1" ht="30" customHeight="1" hidden="1">
      <c r="A437" s="63"/>
      <c r="B437" s="29" t="str">
        <f>IF($A437="","",VLOOKUP($A437,'MÃ KH'!$A$2:$D$1048573,2,0))</f>
        <v/>
      </c>
      <c r="C437" s="64" t="s">
        <v>4886</v>
      </c>
      <c r="D437" s="25"/>
      <c r="E437" s="29" t="str">
        <f>IF($D437="","",VLOOKUP($D437,'MÃ HH'!$A$2:$C$1873,2,0))</f>
        <v/>
      </c>
      <c r="F437" s="65"/>
      <c r="G437" s="66"/>
      <c r="H437" s="66"/>
      <c r="I437" s="69"/>
      <c r="J437" s="66"/>
      <c r="K437" s="66"/>
      <c r="L437" s="66"/>
      <c r="M437" s="66"/>
      <c r="N437" s="30"/>
      <c r="O437" s="70"/>
      <c r="P437" s="71"/>
      <c r="Q437" s="74"/>
      <c r="R437" s="25"/>
    </row>
    <row r="438" spans="1:18" s="50" customFormat="1" ht="30" customHeight="1" hidden="1">
      <c r="A438" s="63"/>
      <c r="B438" s="29" t="str">
        <f>IF($A438="","",VLOOKUP($A438,'MÃ KH'!$A$2:$D$1048573,2,0))</f>
        <v/>
      </c>
      <c r="C438" s="64" t="s">
        <v>4886</v>
      </c>
      <c r="D438" s="25"/>
      <c r="E438" s="29" t="str">
        <f>IF($D438="","",VLOOKUP($D438,'MÃ HH'!$A$2:$C$1873,2,0))</f>
        <v/>
      </c>
      <c r="F438" s="65"/>
      <c r="G438" s="66"/>
      <c r="H438" s="66"/>
      <c r="I438" s="69"/>
      <c r="J438" s="66"/>
      <c r="K438" s="66"/>
      <c r="L438" s="66"/>
      <c r="M438" s="66"/>
      <c r="N438" s="30"/>
      <c r="O438" s="70"/>
      <c r="P438" s="71"/>
      <c r="Q438" s="74"/>
      <c r="R438" s="25"/>
    </row>
    <row r="439" spans="1:18" s="50" customFormat="1" ht="30" customHeight="1" hidden="1">
      <c r="A439" s="63"/>
      <c r="B439" s="29" t="str">
        <f>IF($A439="","",VLOOKUP($A439,'MÃ KH'!$A$2:$D$1048573,2,0))</f>
        <v/>
      </c>
      <c r="C439" s="64" t="s">
        <v>4886</v>
      </c>
      <c r="D439" s="25"/>
      <c r="E439" s="29" t="str">
        <f>IF($D439="","",VLOOKUP($D439,'MÃ HH'!$A$2:$C$1873,2,0))</f>
        <v/>
      </c>
      <c r="F439" s="65"/>
      <c r="G439" s="66"/>
      <c r="H439" s="66"/>
      <c r="I439" s="69"/>
      <c r="J439" s="66"/>
      <c r="K439" s="66"/>
      <c r="L439" s="66"/>
      <c r="M439" s="66"/>
      <c r="N439" s="30"/>
      <c r="O439" s="70"/>
      <c r="P439" s="71"/>
      <c r="Q439" s="74"/>
      <c r="R439" s="25"/>
    </row>
    <row r="440" spans="1:18" s="50" customFormat="1" ht="30" customHeight="1" hidden="1">
      <c r="A440" s="63"/>
      <c r="B440" s="29" t="str">
        <f>IF($A440="","",VLOOKUP($A440,'MÃ KH'!$A$2:$D$1048573,2,0))</f>
        <v/>
      </c>
      <c r="C440" s="64" t="s">
        <v>4886</v>
      </c>
      <c r="D440" s="25"/>
      <c r="E440" s="29" t="str">
        <f>IF($D440="","",VLOOKUP($D440,'MÃ HH'!$A$2:$C$1873,2,0))</f>
        <v/>
      </c>
      <c r="F440" s="65"/>
      <c r="G440" s="66"/>
      <c r="H440" s="66"/>
      <c r="I440" s="69"/>
      <c r="J440" s="66"/>
      <c r="K440" s="66"/>
      <c r="L440" s="66"/>
      <c r="M440" s="66"/>
      <c r="N440" s="30"/>
      <c r="O440" s="70"/>
      <c r="P440" s="71"/>
      <c r="Q440" s="74"/>
      <c r="R440" s="25"/>
    </row>
    <row r="441" spans="1:18" s="50" customFormat="1" ht="30" customHeight="1" hidden="1">
      <c r="A441" s="63"/>
      <c r="B441" s="29" t="str">
        <f>IF($A441="","",VLOOKUP($A441,'MÃ KH'!$A$2:$D$1048573,2,0))</f>
        <v/>
      </c>
      <c r="C441" s="64" t="s">
        <v>4886</v>
      </c>
      <c r="D441" s="25"/>
      <c r="E441" s="29" t="str">
        <f>IF($D441="","",VLOOKUP($D441,'MÃ HH'!$A$2:$C$1873,2,0))</f>
        <v/>
      </c>
      <c r="F441" s="65"/>
      <c r="G441" s="66"/>
      <c r="H441" s="66"/>
      <c r="I441" s="69"/>
      <c r="J441" s="66"/>
      <c r="K441" s="66"/>
      <c r="L441" s="66"/>
      <c r="M441" s="66"/>
      <c r="N441" s="30"/>
      <c r="O441" s="70"/>
      <c r="P441" s="71"/>
      <c r="Q441" s="74"/>
      <c r="R441" s="25"/>
    </row>
    <row r="442" spans="1:18" s="50" customFormat="1" ht="30" customHeight="1" hidden="1">
      <c r="A442" s="63"/>
      <c r="B442" s="29" t="str">
        <f>IF($A442="","",VLOOKUP($A442,'MÃ KH'!$A$2:$D$1048573,2,0))</f>
        <v/>
      </c>
      <c r="C442" s="64" t="s">
        <v>4886</v>
      </c>
      <c r="D442" s="25"/>
      <c r="E442" s="29" t="str">
        <f>IF($D442="","",VLOOKUP($D442,'MÃ HH'!$A$2:$C$1873,2,0))</f>
        <v/>
      </c>
      <c r="F442" s="65"/>
      <c r="G442" s="66"/>
      <c r="H442" s="66"/>
      <c r="I442" s="69"/>
      <c r="J442" s="66"/>
      <c r="K442" s="66"/>
      <c r="L442" s="66"/>
      <c r="M442" s="66"/>
      <c r="N442" s="30"/>
      <c r="O442" s="70"/>
      <c r="P442" s="71"/>
      <c r="Q442" s="74"/>
      <c r="R442" s="25"/>
    </row>
    <row r="443" spans="1:18" s="50" customFormat="1" ht="30" customHeight="1" hidden="1">
      <c r="A443" s="63"/>
      <c r="B443" s="29" t="str">
        <f>IF($A443="","",VLOOKUP($A443,'MÃ KH'!$A$2:$D$1048573,2,0))</f>
        <v/>
      </c>
      <c r="C443" s="64" t="s">
        <v>4886</v>
      </c>
      <c r="D443" s="25"/>
      <c r="E443" s="29" t="str">
        <f>IF($D443="","",VLOOKUP($D443,'MÃ HH'!$A$2:$C$1873,2,0))</f>
        <v/>
      </c>
      <c r="F443" s="65"/>
      <c r="G443" s="66"/>
      <c r="H443" s="66"/>
      <c r="I443" s="69"/>
      <c r="J443" s="66"/>
      <c r="K443" s="66"/>
      <c r="L443" s="66"/>
      <c r="M443" s="66"/>
      <c r="N443" s="30"/>
      <c r="O443" s="70"/>
      <c r="P443" s="71"/>
      <c r="Q443" s="74"/>
      <c r="R443" s="25"/>
    </row>
    <row r="444" spans="1:18" s="50" customFormat="1" ht="30" customHeight="1" hidden="1">
      <c r="A444" s="63"/>
      <c r="B444" s="29" t="str">
        <f>IF($A444="","",VLOOKUP($A444,'MÃ KH'!$A$2:$D$1048573,2,0))</f>
        <v/>
      </c>
      <c r="C444" s="64" t="s">
        <v>4886</v>
      </c>
      <c r="D444" s="25"/>
      <c r="E444" s="29" t="str">
        <f>IF($D444="","",VLOOKUP($D444,'MÃ HH'!$A$2:$C$1873,2,0))</f>
        <v/>
      </c>
      <c r="F444" s="65"/>
      <c r="G444" s="66"/>
      <c r="H444" s="66"/>
      <c r="I444" s="69"/>
      <c r="J444" s="66"/>
      <c r="K444" s="66"/>
      <c r="L444" s="66"/>
      <c r="M444" s="66"/>
      <c r="N444" s="30"/>
      <c r="O444" s="70"/>
      <c r="P444" s="71"/>
      <c r="Q444" s="74"/>
      <c r="R444" s="25"/>
    </row>
    <row r="445" spans="1:18" s="50" customFormat="1" ht="30" customHeight="1" hidden="1">
      <c r="A445" s="63"/>
      <c r="B445" s="29" t="str">
        <f>IF($A445="","",VLOOKUP($A445,'MÃ KH'!$A$2:$D$1048573,2,0))</f>
        <v/>
      </c>
      <c r="C445" s="64" t="s">
        <v>4886</v>
      </c>
      <c r="D445" s="25"/>
      <c r="E445" s="29" t="str">
        <f>IF($D445="","",VLOOKUP($D445,'MÃ HH'!$A$2:$C$1873,2,0))</f>
        <v/>
      </c>
      <c r="F445" s="65"/>
      <c r="G445" s="66"/>
      <c r="H445" s="66"/>
      <c r="I445" s="69"/>
      <c r="J445" s="66"/>
      <c r="K445" s="66"/>
      <c r="L445" s="66"/>
      <c r="M445" s="66"/>
      <c r="N445" s="30"/>
      <c r="O445" s="70"/>
      <c r="P445" s="71"/>
      <c r="Q445" s="74"/>
      <c r="R445" s="25"/>
    </row>
    <row r="446" spans="1:18" s="50" customFormat="1" ht="30" customHeight="1" hidden="1">
      <c r="A446" s="63"/>
      <c r="B446" s="29" t="str">
        <f>IF($A446="","",VLOOKUP($A446,'MÃ KH'!$A$2:$D$1048573,2,0))</f>
        <v/>
      </c>
      <c r="C446" s="64" t="s">
        <v>4886</v>
      </c>
      <c r="D446" s="25"/>
      <c r="E446" s="29" t="str">
        <f>IF($D446="","",VLOOKUP($D446,'MÃ HH'!$A$2:$C$1873,2,0))</f>
        <v/>
      </c>
      <c r="F446" s="65"/>
      <c r="G446" s="66"/>
      <c r="H446" s="66"/>
      <c r="I446" s="69"/>
      <c r="J446" s="66"/>
      <c r="K446" s="66"/>
      <c r="L446" s="66"/>
      <c r="M446" s="66"/>
      <c r="N446" s="30"/>
      <c r="O446" s="70"/>
      <c r="P446" s="71"/>
      <c r="Q446" s="74"/>
      <c r="R446" s="25"/>
    </row>
    <row r="447" spans="1:18" s="50" customFormat="1" ht="30" customHeight="1" hidden="1">
      <c r="A447" s="63"/>
      <c r="B447" s="29" t="str">
        <f>IF($A447="","",VLOOKUP($A447,'MÃ KH'!$A$2:$D$1048573,2,0))</f>
        <v/>
      </c>
      <c r="C447" s="64" t="s">
        <v>4886</v>
      </c>
      <c r="D447" s="25"/>
      <c r="E447" s="29" t="str">
        <f>IF($D447="","",VLOOKUP($D447,'MÃ HH'!$A$2:$C$1873,2,0))</f>
        <v/>
      </c>
      <c r="F447" s="65"/>
      <c r="G447" s="66"/>
      <c r="H447" s="66"/>
      <c r="I447" s="69"/>
      <c r="J447" s="66"/>
      <c r="K447" s="66"/>
      <c r="L447" s="66"/>
      <c r="M447" s="66"/>
      <c r="N447" s="30"/>
      <c r="O447" s="70"/>
      <c r="P447" s="71"/>
      <c r="Q447" s="74"/>
      <c r="R447" s="25"/>
    </row>
    <row r="448" spans="1:18" s="50" customFormat="1" ht="30" customHeight="1" hidden="1">
      <c r="A448" s="63"/>
      <c r="B448" s="29" t="str">
        <f>IF($A448="","",VLOOKUP($A448,'MÃ KH'!$A$2:$D$1048573,2,0))</f>
        <v/>
      </c>
      <c r="C448" s="64" t="s">
        <v>4886</v>
      </c>
      <c r="D448" s="25"/>
      <c r="E448" s="29" t="str">
        <f>IF($D448="","",VLOOKUP($D448,'MÃ HH'!$A$2:$C$1873,2,0))</f>
        <v/>
      </c>
      <c r="F448" s="65"/>
      <c r="G448" s="66"/>
      <c r="H448" s="66"/>
      <c r="I448" s="69"/>
      <c r="J448" s="66"/>
      <c r="K448" s="66"/>
      <c r="L448" s="66"/>
      <c r="M448" s="66"/>
      <c r="N448" s="30"/>
      <c r="O448" s="70"/>
      <c r="P448" s="71"/>
      <c r="Q448" s="74"/>
      <c r="R448" s="25"/>
    </row>
    <row r="449" spans="1:18" s="50" customFormat="1" ht="30" customHeight="1" hidden="1">
      <c r="A449" s="63"/>
      <c r="B449" s="29" t="str">
        <f>IF($A449="","",VLOOKUP($A449,'MÃ KH'!$A$2:$D$1048573,2,0))</f>
        <v/>
      </c>
      <c r="C449" s="64" t="s">
        <v>4886</v>
      </c>
      <c r="D449" s="25"/>
      <c r="E449" s="29" t="str">
        <f>IF($D449="","",VLOOKUP($D449,'MÃ HH'!$A$2:$C$1873,2,0))</f>
        <v/>
      </c>
      <c r="F449" s="65"/>
      <c r="G449" s="66"/>
      <c r="H449" s="66"/>
      <c r="I449" s="69"/>
      <c r="J449" s="66"/>
      <c r="K449" s="66"/>
      <c r="L449" s="66"/>
      <c r="M449" s="66"/>
      <c r="N449" s="30"/>
      <c r="O449" s="70"/>
      <c r="P449" s="71"/>
      <c r="Q449" s="74"/>
      <c r="R449" s="25"/>
    </row>
    <row r="450" spans="1:18" s="50" customFormat="1" ht="30" customHeight="1" hidden="1">
      <c r="A450" s="63"/>
      <c r="B450" s="29" t="str">
        <f>IF($A450="","",VLOOKUP($A450,'MÃ KH'!$A$2:$D$1048573,2,0))</f>
        <v/>
      </c>
      <c r="C450" s="64" t="s">
        <v>4886</v>
      </c>
      <c r="D450" s="25"/>
      <c r="E450" s="29" t="str">
        <f>IF($D450="","",VLOOKUP($D450,'MÃ HH'!$A$2:$C$1873,2,0))</f>
        <v/>
      </c>
      <c r="F450" s="65"/>
      <c r="G450" s="66"/>
      <c r="H450" s="66"/>
      <c r="I450" s="69"/>
      <c r="J450" s="66"/>
      <c r="K450" s="66"/>
      <c r="L450" s="66"/>
      <c r="M450" s="66"/>
      <c r="N450" s="30"/>
      <c r="O450" s="70"/>
      <c r="P450" s="71"/>
      <c r="Q450" s="74"/>
      <c r="R450" s="25"/>
    </row>
    <row r="451" spans="1:18" s="50" customFormat="1" ht="30" customHeight="1" hidden="1">
      <c r="A451" s="63"/>
      <c r="B451" s="29" t="str">
        <f>IF($A451="","",VLOOKUP($A451,'MÃ KH'!$A$2:$D$1048573,2,0))</f>
        <v/>
      </c>
      <c r="C451" s="64" t="s">
        <v>4886</v>
      </c>
      <c r="D451" s="25"/>
      <c r="E451" s="29" t="str">
        <f>IF($D451="","",VLOOKUP($D451,'MÃ HH'!$A$2:$C$1873,2,0))</f>
        <v/>
      </c>
      <c r="F451" s="65"/>
      <c r="G451" s="66"/>
      <c r="H451" s="66"/>
      <c r="I451" s="69"/>
      <c r="J451" s="66"/>
      <c r="K451" s="66"/>
      <c r="L451" s="66"/>
      <c r="M451" s="66"/>
      <c r="N451" s="30"/>
      <c r="O451" s="70"/>
      <c r="P451" s="71"/>
      <c r="Q451" s="74"/>
      <c r="R451" s="25"/>
    </row>
    <row r="452" spans="1:18" s="50" customFormat="1" ht="30" customHeight="1" hidden="1">
      <c r="A452" s="63"/>
      <c r="B452" s="29" t="str">
        <f>IF($A452="","",VLOOKUP($A452,'MÃ KH'!$A$2:$D$1048573,2,0))</f>
        <v/>
      </c>
      <c r="C452" s="64" t="s">
        <v>4886</v>
      </c>
      <c r="D452" s="25"/>
      <c r="E452" s="29" t="str">
        <f>IF($D452="","",VLOOKUP($D452,'MÃ HH'!$A$2:$C$1873,2,0))</f>
        <v/>
      </c>
      <c r="F452" s="65"/>
      <c r="G452" s="66"/>
      <c r="H452" s="66"/>
      <c r="I452" s="69"/>
      <c r="J452" s="66"/>
      <c r="K452" s="66"/>
      <c r="L452" s="66"/>
      <c r="M452" s="66"/>
      <c r="N452" s="30"/>
      <c r="O452" s="70"/>
      <c r="P452" s="71"/>
      <c r="Q452" s="74"/>
      <c r="R452" s="25"/>
    </row>
    <row r="453" spans="1:18" s="50" customFormat="1" ht="30" customHeight="1" hidden="1">
      <c r="A453" s="63"/>
      <c r="B453" s="29" t="str">
        <f>IF($A453="","",VLOOKUP($A453,'MÃ KH'!$A$2:$D$1048573,2,0))</f>
        <v/>
      </c>
      <c r="C453" s="64" t="s">
        <v>4886</v>
      </c>
      <c r="D453" s="25"/>
      <c r="E453" s="29" t="str">
        <f>IF($D453="","",VLOOKUP($D453,'MÃ HH'!$A$2:$C$1873,2,0))</f>
        <v/>
      </c>
      <c r="F453" s="65"/>
      <c r="G453" s="66"/>
      <c r="H453" s="66"/>
      <c r="I453" s="69"/>
      <c r="J453" s="66"/>
      <c r="K453" s="66"/>
      <c r="L453" s="66"/>
      <c r="M453" s="66"/>
      <c r="N453" s="30"/>
      <c r="O453" s="70"/>
      <c r="P453" s="71"/>
      <c r="Q453" s="74"/>
      <c r="R453" s="25"/>
    </row>
    <row r="454" spans="1:18" s="50" customFormat="1" ht="30" customHeight="1" hidden="1">
      <c r="A454" s="63"/>
      <c r="B454" s="29" t="str">
        <f>IF($A454="","",VLOOKUP($A454,'MÃ KH'!$A$2:$D$1048573,2,0))</f>
        <v/>
      </c>
      <c r="C454" s="64" t="s">
        <v>4886</v>
      </c>
      <c r="D454" s="25"/>
      <c r="E454" s="29" t="str">
        <f>IF($D454="","",VLOOKUP($D454,'MÃ HH'!$A$2:$C$1873,2,0))</f>
        <v/>
      </c>
      <c r="F454" s="65"/>
      <c r="G454" s="66"/>
      <c r="H454" s="66"/>
      <c r="I454" s="69"/>
      <c r="J454" s="66"/>
      <c r="K454" s="66"/>
      <c r="L454" s="66"/>
      <c r="M454" s="66"/>
      <c r="N454" s="30"/>
      <c r="O454" s="70"/>
      <c r="P454" s="71"/>
      <c r="Q454" s="74"/>
      <c r="R454" s="25"/>
    </row>
    <row r="455" spans="1:18" s="50" customFormat="1" ht="30" customHeight="1" hidden="1">
      <c r="A455" s="63"/>
      <c r="B455" s="29" t="str">
        <f>IF($A455="","",VLOOKUP($A455,'MÃ KH'!$A$2:$D$1048573,2,0))</f>
        <v/>
      </c>
      <c r="C455" s="64" t="s">
        <v>4886</v>
      </c>
      <c r="D455" s="25"/>
      <c r="E455" s="29" t="str">
        <f>IF($D455="","",VLOOKUP($D455,'MÃ HH'!$A$2:$C$1873,2,0))</f>
        <v/>
      </c>
      <c r="F455" s="65"/>
      <c r="G455" s="66"/>
      <c r="H455" s="66"/>
      <c r="I455" s="69"/>
      <c r="J455" s="66"/>
      <c r="K455" s="66"/>
      <c r="L455" s="66"/>
      <c r="M455" s="66"/>
      <c r="N455" s="30"/>
      <c r="O455" s="70"/>
      <c r="P455" s="71"/>
      <c r="Q455" s="74"/>
      <c r="R455" s="25"/>
    </row>
    <row r="456" spans="1:18" s="50" customFormat="1" ht="30" customHeight="1" hidden="1">
      <c r="A456" s="63"/>
      <c r="B456" s="29" t="str">
        <f>IF($A456="","",VLOOKUP($A456,'MÃ KH'!$A$2:$D$1048573,2,0))</f>
        <v/>
      </c>
      <c r="C456" s="64" t="s">
        <v>4886</v>
      </c>
      <c r="D456" s="25"/>
      <c r="E456" s="29" t="str">
        <f>IF($D456="","",VLOOKUP($D456,'MÃ HH'!$A$2:$C$1873,2,0))</f>
        <v/>
      </c>
      <c r="F456" s="65"/>
      <c r="G456" s="66"/>
      <c r="H456" s="66"/>
      <c r="I456" s="69"/>
      <c r="J456" s="66"/>
      <c r="K456" s="66"/>
      <c r="L456" s="66"/>
      <c r="M456" s="66"/>
      <c r="N456" s="30"/>
      <c r="O456" s="70"/>
      <c r="P456" s="71"/>
      <c r="Q456" s="74"/>
      <c r="R456" s="25"/>
    </row>
    <row r="457" spans="1:18" s="50" customFormat="1" ht="30" customHeight="1" hidden="1">
      <c r="A457" s="63"/>
      <c r="B457" s="29" t="str">
        <f>IF($A457="","",VLOOKUP($A457,'MÃ KH'!$A$2:$D$1048573,2,0))</f>
        <v/>
      </c>
      <c r="C457" s="64" t="s">
        <v>4886</v>
      </c>
      <c r="D457" s="25"/>
      <c r="E457" s="29" t="str">
        <f>IF($D457="","",VLOOKUP($D457,'MÃ HH'!$A$2:$C$1873,2,0))</f>
        <v/>
      </c>
      <c r="F457" s="65"/>
      <c r="G457" s="66"/>
      <c r="H457" s="66"/>
      <c r="I457" s="69"/>
      <c r="J457" s="66"/>
      <c r="K457" s="66"/>
      <c r="L457" s="66"/>
      <c r="M457" s="66"/>
      <c r="N457" s="30"/>
      <c r="O457" s="70"/>
      <c r="P457" s="71"/>
      <c r="Q457" s="74"/>
      <c r="R457" s="25"/>
    </row>
    <row r="458" spans="1:18" s="50" customFormat="1" ht="30" customHeight="1" hidden="1">
      <c r="A458" s="63"/>
      <c r="B458" s="29" t="str">
        <f>IF($A458="","",VLOOKUP($A458,'MÃ KH'!$A$2:$D$1048573,2,0))</f>
        <v/>
      </c>
      <c r="C458" s="64" t="s">
        <v>4886</v>
      </c>
      <c r="D458" s="25"/>
      <c r="E458" s="29" t="str">
        <f>IF($D458="","",VLOOKUP($D458,'MÃ HH'!$A$2:$C$1873,2,0))</f>
        <v/>
      </c>
      <c r="F458" s="65"/>
      <c r="G458" s="66"/>
      <c r="H458" s="66"/>
      <c r="I458" s="69"/>
      <c r="J458" s="66"/>
      <c r="K458" s="66"/>
      <c r="L458" s="66"/>
      <c r="M458" s="66"/>
      <c r="N458" s="30"/>
      <c r="O458" s="70"/>
      <c r="P458" s="71"/>
      <c r="Q458" s="74"/>
      <c r="R458" s="25"/>
    </row>
    <row r="459" spans="1:18" s="50" customFormat="1" ht="30" customHeight="1" hidden="1">
      <c r="A459" s="63"/>
      <c r="B459" s="29" t="str">
        <f>IF($A459="","",VLOOKUP($A459,'MÃ KH'!$A$2:$D$1048573,2,0))</f>
        <v/>
      </c>
      <c r="C459" s="64" t="s">
        <v>4886</v>
      </c>
      <c r="D459" s="25"/>
      <c r="E459" s="29" t="str">
        <f>IF($D459="","",VLOOKUP($D459,'MÃ HH'!$A$2:$C$1873,2,0))</f>
        <v/>
      </c>
      <c r="F459" s="65"/>
      <c r="G459" s="66"/>
      <c r="H459" s="66"/>
      <c r="I459" s="69"/>
      <c r="J459" s="66"/>
      <c r="K459" s="66"/>
      <c r="L459" s="66"/>
      <c r="M459" s="66"/>
      <c r="N459" s="30"/>
      <c r="O459" s="70"/>
      <c r="P459" s="71"/>
      <c r="Q459" s="74"/>
      <c r="R459" s="25"/>
    </row>
    <row r="460" spans="1:18" s="50" customFormat="1" ht="30" customHeight="1" hidden="1">
      <c r="A460" s="63"/>
      <c r="B460" s="29" t="str">
        <f>IF($A460="","",VLOOKUP($A460,'MÃ KH'!$A$2:$D$1048573,2,0))</f>
        <v/>
      </c>
      <c r="C460" s="64" t="s">
        <v>4886</v>
      </c>
      <c r="D460" s="25"/>
      <c r="E460" s="29" t="str">
        <f>IF($D460="","",VLOOKUP($D460,'MÃ HH'!$A$2:$C$1873,2,0))</f>
        <v/>
      </c>
      <c r="F460" s="65"/>
      <c r="G460" s="66"/>
      <c r="H460" s="66"/>
      <c r="I460" s="69"/>
      <c r="J460" s="66"/>
      <c r="K460" s="66"/>
      <c r="L460" s="66"/>
      <c r="M460" s="66"/>
      <c r="N460" s="30"/>
      <c r="O460" s="70"/>
      <c r="P460" s="71"/>
      <c r="Q460" s="74"/>
      <c r="R460" s="25"/>
    </row>
    <row r="461" spans="1:18" s="50" customFormat="1" ht="30" customHeight="1" hidden="1">
      <c r="A461" s="63"/>
      <c r="B461" s="29" t="str">
        <f>IF($A461="","",VLOOKUP($A461,'MÃ KH'!$A$2:$D$1048573,2,0))</f>
        <v/>
      </c>
      <c r="C461" s="64" t="s">
        <v>4886</v>
      </c>
      <c r="D461" s="25"/>
      <c r="E461" s="29" t="str">
        <f>IF($D461="","",VLOOKUP($D461,'MÃ HH'!$A$2:$C$1873,2,0))</f>
        <v/>
      </c>
      <c r="F461" s="65"/>
      <c r="G461" s="66"/>
      <c r="H461" s="66"/>
      <c r="I461" s="69"/>
      <c r="J461" s="66"/>
      <c r="K461" s="66"/>
      <c r="L461" s="66"/>
      <c r="M461" s="66"/>
      <c r="N461" s="30"/>
      <c r="O461" s="70"/>
      <c r="P461" s="71"/>
      <c r="Q461" s="74"/>
      <c r="R461" s="25"/>
    </row>
    <row r="462" spans="1:18" s="50" customFormat="1" ht="30" customHeight="1" hidden="1">
      <c r="A462" s="63"/>
      <c r="B462" s="29" t="str">
        <f>IF($A462="","",VLOOKUP($A462,'MÃ KH'!$A$2:$D$1048573,2,0))</f>
        <v/>
      </c>
      <c r="C462" s="64" t="s">
        <v>4886</v>
      </c>
      <c r="D462" s="25"/>
      <c r="E462" s="29" t="str">
        <f>IF($D462="","",VLOOKUP($D462,'MÃ HH'!$A$2:$C$1873,2,0))</f>
        <v/>
      </c>
      <c r="F462" s="65"/>
      <c r="G462" s="66"/>
      <c r="H462" s="66"/>
      <c r="I462" s="69"/>
      <c r="J462" s="66"/>
      <c r="K462" s="66"/>
      <c r="L462" s="66"/>
      <c r="M462" s="66"/>
      <c r="N462" s="30"/>
      <c r="O462" s="70"/>
      <c r="P462" s="71"/>
      <c r="Q462" s="74"/>
      <c r="R462" s="25"/>
    </row>
    <row r="463" spans="1:18" s="50" customFormat="1" ht="30" customHeight="1" hidden="1">
      <c r="A463" s="63"/>
      <c r="B463" s="29" t="str">
        <f>IF($A463="","",VLOOKUP($A463,'MÃ KH'!$A$2:$D$1048573,2,0))</f>
        <v/>
      </c>
      <c r="C463" s="64" t="s">
        <v>4886</v>
      </c>
      <c r="D463" s="25"/>
      <c r="E463" s="29" t="str">
        <f>IF($D463="","",VLOOKUP($D463,'MÃ HH'!$A$2:$C$1873,2,0))</f>
        <v/>
      </c>
      <c r="F463" s="65"/>
      <c r="G463" s="66"/>
      <c r="H463" s="66"/>
      <c r="I463" s="69"/>
      <c r="J463" s="66"/>
      <c r="K463" s="66"/>
      <c r="L463" s="66"/>
      <c r="M463" s="66"/>
      <c r="N463" s="30"/>
      <c r="O463" s="70"/>
      <c r="P463" s="71"/>
      <c r="Q463" s="74"/>
      <c r="R463" s="25"/>
    </row>
    <row r="464" spans="1:18" s="50" customFormat="1" ht="30" customHeight="1" hidden="1">
      <c r="A464" s="63"/>
      <c r="B464" s="29" t="str">
        <f>IF($A464="","",VLOOKUP($A464,'MÃ KH'!$A$2:$D$1048573,2,0))</f>
        <v/>
      </c>
      <c r="C464" s="64" t="s">
        <v>4886</v>
      </c>
      <c r="D464" s="25"/>
      <c r="E464" s="29" t="str">
        <f>IF($D464="","",VLOOKUP($D464,'MÃ HH'!$A$2:$C$1873,2,0))</f>
        <v/>
      </c>
      <c r="F464" s="65"/>
      <c r="G464" s="66"/>
      <c r="H464" s="66"/>
      <c r="I464" s="69"/>
      <c r="J464" s="66"/>
      <c r="K464" s="66"/>
      <c r="L464" s="66"/>
      <c r="M464" s="66"/>
      <c r="N464" s="30"/>
      <c r="O464" s="70"/>
      <c r="P464" s="71"/>
      <c r="Q464" s="74"/>
      <c r="R464" s="25"/>
    </row>
    <row r="465" spans="1:18" s="50" customFormat="1" ht="30" customHeight="1" hidden="1">
      <c r="A465" s="63"/>
      <c r="B465" s="29" t="str">
        <f>IF($A465="","",VLOOKUP($A465,'MÃ KH'!$A$2:$D$1048573,2,0))</f>
        <v/>
      </c>
      <c r="C465" s="64" t="s">
        <v>4886</v>
      </c>
      <c r="D465" s="25"/>
      <c r="E465" s="29" t="str">
        <f>IF($D465="","",VLOOKUP($D465,'MÃ HH'!$A$2:$C$1873,2,0))</f>
        <v/>
      </c>
      <c r="F465" s="65"/>
      <c r="G465" s="66"/>
      <c r="H465" s="66"/>
      <c r="I465" s="69"/>
      <c r="J465" s="66"/>
      <c r="K465" s="66"/>
      <c r="L465" s="66"/>
      <c r="M465" s="66"/>
      <c r="N465" s="30"/>
      <c r="O465" s="70"/>
      <c r="P465" s="71"/>
      <c r="Q465" s="74"/>
      <c r="R465" s="25"/>
    </row>
    <row r="466" spans="1:18" s="50" customFormat="1" ht="30" customHeight="1" hidden="1">
      <c r="A466" s="63"/>
      <c r="B466" s="29" t="str">
        <f>IF($A466="","",VLOOKUP($A466,'MÃ KH'!$A$2:$D$1048573,2,0))</f>
        <v/>
      </c>
      <c r="C466" s="64" t="s">
        <v>4886</v>
      </c>
      <c r="D466" s="25"/>
      <c r="E466" s="29" t="str">
        <f>IF($D466="","",VLOOKUP($D466,'MÃ HH'!$A$2:$C$1873,2,0))</f>
        <v/>
      </c>
      <c r="F466" s="65"/>
      <c r="G466" s="66"/>
      <c r="H466" s="66"/>
      <c r="I466" s="69"/>
      <c r="J466" s="66"/>
      <c r="K466" s="66"/>
      <c r="L466" s="66"/>
      <c r="M466" s="66"/>
      <c r="N466" s="30"/>
      <c r="O466" s="70"/>
      <c r="P466" s="71"/>
      <c r="Q466" s="74"/>
      <c r="R466" s="25"/>
    </row>
    <row r="467" spans="1:18" s="50" customFormat="1" ht="30" customHeight="1" hidden="1">
      <c r="A467" s="63"/>
      <c r="B467" s="29" t="str">
        <f>IF($A467="","",VLOOKUP($A467,'MÃ KH'!$A$2:$D$1048573,2,0))</f>
        <v/>
      </c>
      <c r="C467" s="64" t="s">
        <v>4886</v>
      </c>
      <c r="D467" s="25"/>
      <c r="E467" s="29" t="str">
        <f>IF($D467="","",VLOOKUP($D467,'MÃ HH'!$A$2:$C$1873,2,0))</f>
        <v/>
      </c>
      <c r="F467" s="65"/>
      <c r="G467" s="66"/>
      <c r="H467" s="66"/>
      <c r="I467" s="69"/>
      <c r="J467" s="66"/>
      <c r="K467" s="66"/>
      <c r="L467" s="66"/>
      <c r="M467" s="66"/>
      <c r="N467" s="30"/>
      <c r="O467" s="70"/>
      <c r="P467" s="71"/>
      <c r="Q467" s="74"/>
      <c r="R467" s="25"/>
    </row>
    <row r="468" spans="1:18" s="50" customFormat="1" ht="30" customHeight="1" hidden="1">
      <c r="A468" s="63"/>
      <c r="B468" s="29" t="str">
        <f>IF($A468="","",VLOOKUP($A468,'MÃ KH'!$A$2:$D$1048573,2,0))</f>
        <v/>
      </c>
      <c r="C468" s="64" t="s">
        <v>4886</v>
      </c>
      <c r="D468" s="25"/>
      <c r="E468" s="29" t="str">
        <f>IF($D468="","",VLOOKUP($D468,'MÃ HH'!$A$2:$C$1873,2,0))</f>
        <v/>
      </c>
      <c r="F468" s="65"/>
      <c r="G468" s="66"/>
      <c r="H468" s="66"/>
      <c r="I468" s="69"/>
      <c r="J468" s="66"/>
      <c r="K468" s="66"/>
      <c r="L468" s="66"/>
      <c r="M468" s="66"/>
      <c r="N468" s="30"/>
      <c r="O468" s="70"/>
      <c r="P468" s="71"/>
      <c r="Q468" s="74"/>
      <c r="R468" s="25"/>
    </row>
    <row r="469" spans="1:18" s="50" customFormat="1" ht="30" customHeight="1" hidden="1">
      <c r="A469" s="63"/>
      <c r="B469" s="29" t="str">
        <f>IF($A469="","",VLOOKUP($A469,'MÃ KH'!$A$2:$D$1048573,2,0))</f>
        <v/>
      </c>
      <c r="C469" s="64" t="s">
        <v>4886</v>
      </c>
      <c r="D469" s="25"/>
      <c r="E469" s="29" t="str">
        <f>IF($D469="","",VLOOKUP($D469,'MÃ HH'!$A$2:$C$1873,2,0))</f>
        <v/>
      </c>
      <c r="F469" s="65"/>
      <c r="G469" s="66"/>
      <c r="H469" s="66"/>
      <c r="I469" s="69"/>
      <c r="J469" s="66"/>
      <c r="K469" s="66"/>
      <c r="L469" s="66"/>
      <c r="M469" s="66"/>
      <c r="N469" s="30"/>
      <c r="O469" s="70"/>
      <c r="P469" s="71"/>
      <c r="Q469" s="74"/>
      <c r="R469" s="25"/>
    </row>
    <row r="470" spans="1:18" s="50" customFormat="1" ht="30" customHeight="1" hidden="1">
      <c r="A470" s="63"/>
      <c r="B470" s="29" t="str">
        <f>IF($A470="","",VLOOKUP($A470,'MÃ KH'!$A$2:$D$1048573,2,0))</f>
        <v/>
      </c>
      <c r="C470" s="64" t="s">
        <v>4886</v>
      </c>
      <c r="D470" s="25"/>
      <c r="E470" s="29" t="str">
        <f>IF($D470="","",VLOOKUP($D470,'MÃ HH'!$A$2:$C$1873,2,0))</f>
        <v/>
      </c>
      <c r="F470" s="65"/>
      <c r="G470" s="66"/>
      <c r="H470" s="66"/>
      <c r="I470" s="69"/>
      <c r="J470" s="66"/>
      <c r="K470" s="66"/>
      <c r="L470" s="66"/>
      <c r="M470" s="66"/>
      <c r="N470" s="30"/>
      <c r="O470" s="70"/>
      <c r="P470" s="71"/>
      <c r="Q470" s="74"/>
      <c r="R470" s="25"/>
    </row>
    <row r="471" spans="1:18" s="50" customFormat="1" ht="30" customHeight="1" hidden="1">
      <c r="A471" s="63"/>
      <c r="B471" s="29" t="str">
        <f>IF($A471="","",VLOOKUP($A471,'MÃ KH'!$A$2:$D$1048573,2,0))</f>
        <v/>
      </c>
      <c r="C471" s="64" t="s">
        <v>4886</v>
      </c>
      <c r="D471" s="25"/>
      <c r="E471" s="29" t="str">
        <f>IF($D471="","",VLOOKUP($D471,'MÃ HH'!$A$2:$C$1873,2,0))</f>
        <v/>
      </c>
      <c r="F471" s="65"/>
      <c r="G471" s="66"/>
      <c r="H471" s="66"/>
      <c r="I471" s="69"/>
      <c r="J471" s="66"/>
      <c r="K471" s="66"/>
      <c r="L471" s="66"/>
      <c r="M471" s="66"/>
      <c r="N471" s="30"/>
      <c r="O471" s="70"/>
      <c r="P471" s="71"/>
      <c r="Q471" s="74"/>
      <c r="R471" s="25"/>
    </row>
    <row r="472" spans="1:18" s="50" customFormat="1" ht="30" customHeight="1" hidden="1">
      <c r="A472" s="63"/>
      <c r="B472" s="29" t="str">
        <f>IF($A472="","",VLOOKUP($A472,'MÃ KH'!$A$2:$D$1048573,2,0))</f>
        <v/>
      </c>
      <c r="C472" s="64" t="s">
        <v>4886</v>
      </c>
      <c r="D472" s="25"/>
      <c r="E472" s="29" t="str">
        <f>IF($D472="","",VLOOKUP($D472,'MÃ HH'!$A$2:$C$1873,2,0))</f>
        <v/>
      </c>
      <c r="F472" s="65"/>
      <c r="G472" s="66"/>
      <c r="H472" s="66"/>
      <c r="I472" s="69"/>
      <c r="J472" s="66"/>
      <c r="K472" s="66"/>
      <c r="L472" s="66"/>
      <c r="M472" s="66"/>
      <c r="N472" s="30"/>
      <c r="O472" s="70"/>
      <c r="P472" s="71"/>
      <c r="Q472" s="74"/>
      <c r="R472" s="25"/>
    </row>
    <row r="473" spans="1:18" s="50" customFormat="1" ht="30" customHeight="1" hidden="1">
      <c r="A473" s="63"/>
      <c r="B473" s="29" t="str">
        <f>IF($A473="","",VLOOKUP($A473,'MÃ KH'!$A$2:$D$1048573,2,0))</f>
        <v/>
      </c>
      <c r="C473" s="64" t="s">
        <v>4886</v>
      </c>
      <c r="D473" s="25"/>
      <c r="E473" s="29" t="str">
        <f>IF($D473="","",VLOOKUP($D473,'MÃ HH'!$A$2:$C$1873,2,0))</f>
        <v/>
      </c>
      <c r="F473" s="65"/>
      <c r="G473" s="66"/>
      <c r="H473" s="66"/>
      <c r="I473" s="69"/>
      <c r="J473" s="66"/>
      <c r="K473" s="66"/>
      <c r="L473" s="66"/>
      <c r="M473" s="66"/>
      <c r="N473" s="30"/>
      <c r="O473" s="70"/>
      <c r="P473" s="71"/>
      <c r="Q473" s="74"/>
      <c r="R473" s="25"/>
    </row>
    <row r="474" spans="1:18" s="50" customFormat="1" ht="30" customHeight="1" hidden="1">
      <c r="A474" s="63"/>
      <c r="B474" s="29" t="str">
        <f>IF($A474="","",VLOOKUP($A474,'MÃ KH'!$A$2:$D$1048573,2,0))</f>
        <v/>
      </c>
      <c r="C474" s="64" t="s">
        <v>4886</v>
      </c>
      <c r="D474" s="25"/>
      <c r="E474" s="29" t="str">
        <f>IF($D474="","",VLOOKUP($D474,'MÃ HH'!$A$2:$C$1873,2,0))</f>
        <v/>
      </c>
      <c r="F474" s="65"/>
      <c r="G474" s="66"/>
      <c r="H474" s="66"/>
      <c r="I474" s="69"/>
      <c r="J474" s="66"/>
      <c r="K474" s="66"/>
      <c r="L474" s="66"/>
      <c r="M474" s="66"/>
      <c r="N474" s="30"/>
      <c r="O474" s="70"/>
      <c r="P474" s="71"/>
      <c r="Q474" s="74"/>
      <c r="R474" s="25"/>
    </row>
    <row r="475" spans="1:18" s="50" customFormat="1" ht="30" customHeight="1" hidden="1">
      <c r="A475" s="63"/>
      <c r="B475" s="29" t="str">
        <f>IF($A475="","",VLOOKUP($A475,'MÃ KH'!$A$2:$D$1048573,2,0))</f>
        <v/>
      </c>
      <c r="C475" s="64" t="s">
        <v>4886</v>
      </c>
      <c r="D475" s="25"/>
      <c r="E475" s="29" t="str">
        <f>IF($D475="","",VLOOKUP($D475,'MÃ HH'!$A$2:$C$1873,2,0))</f>
        <v/>
      </c>
      <c r="F475" s="65"/>
      <c r="G475" s="66"/>
      <c r="H475" s="66"/>
      <c r="I475" s="69"/>
      <c r="J475" s="66"/>
      <c r="K475" s="66"/>
      <c r="L475" s="66"/>
      <c r="M475" s="66"/>
      <c r="N475" s="30"/>
      <c r="O475" s="70"/>
      <c r="P475" s="71"/>
      <c r="Q475" s="74"/>
      <c r="R475" s="25"/>
    </row>
    <row r="476" spans="1:18" s="50" customFormat="1" ht="30" customHeight="1" hidden="1">
      <c r="A476" s="63"/>
      <c r="B476" s="29" t="str">
        <f>IF($A476="","",VLOOKUP($A476,'MÃ KH'!$A$2:$D$1048573,2,0))</f>
        <v/>
      </c>
      <c r="C476" s="64" t="s">
        <v>4886</v>
      </c>
      <c r="D476" s="25"/>
      <c r="E476" s="29" t="str">
        <f>IF($D476="","",VLOOKUP($D476,'MÃ HH'!$A$2:$C$1873,2,0))</f>
        <v/>
      </c>
      <c r="F476" s="65"/>
      <c r="G476" s="66"/>
      <c r="H476" s="66"/>
      <c r="I476" s="69"/>
      <c r="J476" s="66"/>
      <c r="K476" s="66"/>
      <c r="L476" s="66"/>
      <c r="M476" s="66"/>
      <c r="N476" s="30"/>
      <c r="O476" s="70"/>
      <c r="P476" s="71"/>
      <c r="Q476" s="74"/>
      <c r="R476" s="25"/>
    </row>
    <row r="477" spans="1:18" s="50" customFormat="1" ht="30" customHeight="1" hidden="1">
      <c r="A477" s="63"/>
      <c r="B477" s="29" t="str">
        <f>IF($A477="","",VLOOKUP($A477,'MÃ KH'!$A$2:$D$1048573,2,0))</f>
        <v/>
      </c>
      <c r="C477" s="64" t="s">
        <v>4886</v>
      </c>
      <c r="D477" s="25"/>
      <c r="E477" s="29" t="str">
        <f>IF($D477="","",VLOOKUP($D477,'MÃ HH'!$A$2:$C$1873,2,0))</f>
        <v/>
      </c>
      <c r="F477" s="65"/>
      <c r="G477" s="66"/>
      <c r="H477" s="66"/>
      <c r="I477" s="69"/>
      <c r="J477" s="66"/>
      <c r="K477" s="66"/>
      <c r="L477" s="66"/>
      <c r="M477" s="66"/>
      <c r="N477" s="30"/>
      <c r="O477" s="70"/>
      <c r="P477" s="71"/>
      <c r="Q477" s="74"/>
      <c r="R477" s="25"/>
    </row>
    <row r="478" spans="1:18" s="50" customFormat="1" ht="30" customHeight="1" hidden="1">
      <c r="A478" s="63"/>
      <c r="B478" s="29" t="str">
        <f>IF($A478="","",VLOOKUP($A478,'MÃ KH'!$A$2:$D$1048573,2,0))</f>
        <v/>
      </c>
      <c r="C478" s="64" t="s">
        <v>4886</v>
      </c>
      <c r="D478" s="25"/>
      <c r="E478" s="29" t="str">
        <f>IF($D478="","",VLOOKUP($D478,'MÃ HH'!$A$2:$C$1873,2,0))</f>
        <v/>
      </c>
      <c r="F478" s="65"/>
      <c r="G478" s="66"/>
      <c r="H478" s="66"/>
      <c r="I478" s="69"/>
      <c r="J478" s="66"/>
      <c r="K478" s="66"/>
      <c r="L478" s="66"/>
      <c r="M478" s="66"/>
      <c r="N478" s="30"/>
      <c r="O478" s="70"/>
      <c r="P478" s="71"/>
      <c r="Q478" s="74"/>
      <c r="R478" s="25"/>
    </row>
    <row r="479" spans="1:18" s="50" customFormat="1" ht="30" customHeight="1" hidden="1">
      <c r="A479" s="63"/>
      <c r="B479" s="29" t="str">
        <f>IF($A479="","",VLOOKUP($A479,'MÃ KH'!$A$2:$D$1048573,2,0))</f>
        <v/>
      </c>
      <c r="C479" s="64" t="s">
        <v>4886</v>
      </c>
      <c r="D479" s="25"/>
      <c r="E479" s="29" t="str">
        <f>IF($D479="","",VLOOKUP($D479,'MÃ HH'!$A$2:$C$1873,2,0))</f>
        <v/>
      </c>
      <c r="F479" s="65"/>
      <c r="G479" s="66"/>
      <c r="H479" s="66"/>
      <c r="I479" s="69"/>
      <c r="J479" s="66"/>
      <c r="K479" s="66"/>
      <c r="L479" s="66"/>
      <c r="M479" s="66"/>
      <c r="N479" s="30"/>
      <c r="O479" s="70"/>
      <c r="P479" s="71"/>
      <c r="Q479" s="74"/>
      <c r="R479" s="25"/>
    </row>
    <row r="480" spans="1:18" s="50" customFormat="1" ht="30" customHeight="1" hidden="1">
      <c r="A480" s="63"/>
      <c r="B480" s="29" t="str">
        <f>IF($A480="","",VLOOKUP($A480,'MÃ KH'!$A$2:$D$1048573,2,0))</f>
        <v/>
      </c>
      <c r="C480" s="64" t="s">
        <v>4886</v>
      </c>
      <c r="D480" s="25"/>
      <c r="E480" s="29" t="str">
        <f>IF($D480="","",VLOOKUP($D480,'MÃ HH'!$A$2:$C$1873,2,0))</f>
        <v/>
      </c>
      <c r="F480" s="65"/>
      <c r="G480" s="66"/>
      <c r="H480" s="66"/>
      <c r="I480" s="69"/>
      <c r="J480" s="66"/>
      <c r="K480" s="66"/>
      <c r="L480" s="66"/>
      <c r="M480" s="66"/>
      <c r="N480" s="30"/>
      <c r="O480" s="70"/>
      <c r="P480" s="71"/>
      <c r="Q480" s="74"/>
      <c r="R480" s="25"/>
    </row>
    <row r="481" spans="1:18" s="50" customFormat="1" ht="30" customHeight="1" hidden="1">
      <c r="A481" s="63"/>
      <c r="B481" s="29" t="str">
        <f>IF($A481="","",VLOOKUP($A481,'MÃ KH'!$A$2:$D$1048573,2,0))</f>
        <v/>
      </c>
      <c r="C481" s="64" t="s">
        <v>4886</v>
      </c>
      <c r="D481" s="25"/>
      <c r="E481" s="29" t="str">
        <f>IF($D481="","",VLOOKUP($D481,'MÃ HH'!$A$2:$C$1873,2,0))</f>
        <v/>
      </c>
      <c r="F481" s="65"/>
      <c r="G481" s="66"/>
      <c r="H481" s="66"/>
      <c r="I481" s="69"/>
      <c r="J481" s="66"/>
      <c r="K481" s="66"/>
      <c r="L481" s="66"/>
      <c r="M481" s="66"/>
      <c r="N481" s="30"/>
      <c r="O481" s="70"/>
      <c r="P481" s="71"/>
      <c r="Q481" s="74"/>
      <c r="R481" s="25"/>
    </row>
    <row r="482" spans="1:18" s="50" customFormat="1" ht="30" customHeight="1" hidden="1">
      <c r="A482" s="63"/>
      <c r="B482" s="29" t="str">
        <f>IF($A482="","",VLOOKUP($A482,'MÃ KH'!$A$2:$D$1048573,2,0))</f>
        <v/>
      </c>
      <c r="C482" s="64" t="s">
        <v>4886</v>
      </c>
      <c r="D482" s="25"/>
      <c r="E482" s="29" t="str">
        <f>IF($D482="","",VLOOKUP($D482,'MÃ HH'!$A$2:$C$1873,2,0))</f>
        <v/>
      </c>
      <c r="F482" s="65"/>
      <c r="G482" s="66"/>
      <c r="H482" s="66"/>
      <c r="I482" s="69"/>
      <c r="J482" s="66"/>
      <c r="K482" s="66"/>
      <c r="L482" s="66"/>
      <c r="M482" s="66"/>
      <c r="N482" s="30"/>
      <c r="O482" s="70"/>
      <c r="P482" s="71"/>
      <c r="Q482" s="74"/>
      <c r="R482" s="25"/>
    </row>
    <row r="483" spans="1:18" s="50" customFormat="1" ht="30" customHeight="1" hidden="1">
      <c r="A483" s="63"/>
      <c r="B483" s="29" t="str">
        <f>IF($A483="","",VLOOKUP($A483,'MÃ KH'!$A$2:$D$1048573,2,0))</f>
        <v/>
      </c>
      <c r="C483" s="64" t="s">
        <v>4886</v>
      </c>
      <c r="D483" s="25"/>
      <c r="E483" s="29" t="str">
        <f>IF($D483="","",VLOOKUP($D483,'MÃ HH'!$A$2:$C$1873,2,0))</f>
        <v/>
      </c>
      <c r="F483" s="65"/>
      <c r="G483" s="66"/>
      <c r="H483" s="66"/>
      <c r="I483" s="69"/>
      <c r="J483" s="66"/>
      <c r="K483" s="66"/>
      <c r="L483" s="66"/>
      <c r="M483" s="66"/>
      <c r="N483" s="30"/>
      <c r="O483" s="70"/>
      <c r="P483" s="71"/>
      <c r="Q483" s="74"/>
      <c r="R483" s="25"/>
    </row>
    <row r="484" spans="1:18" s="50" customFormat="1" ht="30" customHeight="1" hidden="1">
      <c r="A484" s="63"/>
      <c r="B484" s="29" t="str">
        <f>IF($A484="","",VLOOKUP($A484,'MÃ KH'!$A$2:$D$1048573,2,0))</f>
        <v/>
      </c>
      <c r="C484" s="64" t="s">
        <v>4886</v>
      </c>
      <c r="D484" s="25"/>
      <c r="E484" s="29" t="str">
        <f>IF($D484="","",VLOOKUP($D484,'MÃ HH'!$A$2:$C$1873,2,0))</f>
        <v/>
      </c>
      <c r="F484" s="65"/>
      <c r="G484" s="66"/>
      <c r="H484" s="66"/>
      <c r="I484" s="69"/>
      <c r="J484" s="66"/>
      <c r="K484" s="66"/>
      <c r="L484" s="66"/>
      <c r="M484" s="66"/>
      <c r="N484" s="30"/>
      <c r="O484" s="70"/>
      <c r="P484" s="71"/>
      <c r="Q484" s="74"/>
      <c r="R484" s="25"/>
    </row>
    <row r="485" spans="1:18" s="50" customFormat="1" ht="30" customHeight="1" hidden="1">
      <c r="A485" s="63"/>
      <c r="B485" s="29" t="str">
        <f>IF($A485="","",VLOOKUP($A485,'MÃ KH'!$A$2:$D$1048573,2,0))</f>
        <v/>
      </c>
      <c r="C485" s="64" t="s">
        <v>4886</v>
      </c>
      <c r="D485" s="25"/>
      <c r="E485" s="29" t="str">
        <f>IF($D485="","",VLOOKUP($D485,'MÃ HH'!$A$2:$C$1873,2,0))</f>
        <v/>
      </c>
      <c r="F485" s="65"/>
      <c r="G485" s="66"/>
      <c r="H485" s="66"/>
      <c r="I485" s="69"/>
      <c r="J485" s="66"/>
      <c r="K485" s="66"/>
      <c r="L485" s="66"/>
      <c r="M485" s="66"/>
      <c r="N485" s="30"/>
      <c r="O485" s="70"/>
      <c r="P485" s="71"/>
      <c r="Q485" s="74"/>
      <c r="R485" s="25"/>
    </row>
    <row r="486" spans="1:18" s="50" customFormat="1" ht="30" customHeight="1" hidden="1">
      <c r="A486" s="63"/>
      <c r="B486" s="29" t="str">
        <f>IF($A486="","",VLOOKUP($A486,'MÃ KH'!$A$2:$D$1048573,2,0))</f>
        <v/>
      </c>
      <c r="C486" s="64" t="s">
        <v>4886</v>
      </c>
      <c r="D486" s="25"/>
      <c r="E486" s="29" t="str">
        <f>IF($D486="","",VLOOKUP($D486,'MÃ HH'!$A$2:$C$1873,2,0))</f>
        <v/>
      </c>
      <c r="F486" s="65"/>
      <c r="G486" s="66"/>
      <c r="H486" s="66"/>
      <c r="I486" s="69"/>
      <c r="J486" s="66"/>
      <c r="K486" s="66"/>
      <c r="L486" s="66"/>
      <c r="M486" s="66"/>
      <c r="N486" s="30"/>
      <c r="O486" s="70"/>
      <c r="P486" s="71"/>
      <c r="Q486" s="74"/>
      <c r="R486" s="25"/>
    </row>
    <row r="487" spans="1:18" s="50" customFormat="1" ht="30" customHeight="1" hidden="1">
      <c r="A487" s="63"/>
      <c r="B487" s="29" t="str">
        <f>IF($A487="","",VLOOKUP($A487,'MÃ KH'!$A$2:$D$1048573,2,0))</f>
        <v/>
      </c>
      <c r="C487" s="64" t="s">
        <v>4886</v>
      </c>
      <c r="D487" s="25"/>
      <c r="E487" s="29" t="str">
        <f>IF($D487="","",VLOOKUP($D487,'MÃ HH'!$A$2:$C$1873,2,0))</f>
        <v/>
      </c>
      <c r="F487" s="65"/>
      <c r="G487" s="66"/>
      <c r="H487" s="66"/>
      <c r="I487" s="69"/>
      <c r="J487" s="66"/>
      <c r="K487" s="66"/>
      <c r="L487" s="66"/>
      <c r="M487" s="66"/>
      <c r="N487" s="30"/>
      <c r="O487" s="70"/>
      <c r="P487" s="71"/>
      <c r="Q487" s="74"/>
      <c r="R487" s="25"/>
    </row>
    <row r="488" spans="1:18" s="50" customFormat="1" ht="30" customHeight="1" hidden="1">
      <c r="A488" s="63"/>
      <c r="B488" s="29" t="str">
        <f>IF($A488="","",VLOOKUP($A488,'MÃ KH'!$A$2:$D$1048573,2,0))</f>
        <v/>
      </c>
      <c r="C488" s="64" t="s">
        <v>4886</v>
      </c>
      <c r="D488" s="25"/>
      <c r="E488" s="29" t="str">
        <f>IF($D488="","",VLOOKUP($D488,'MÃ HH'!$A$2:$C$1873,2,0))</f>
        <v/>
      </c>
      <c r="F488" s="65"/>
      <c r="G488" s="66"/>
      <c r="H488" s="66"/>
      <c r="I488" s="69"/>
      <c r="J488" s="66"/>
      <c r="K488" s="66"/>
      <c r="L488" s="66"/>
      <c r="M488" s="66"/>
      <c r="N488" s="30"/>
      <c r="O488" s="70"/>
      <c r="P488" s="71"/>
      <c r="Q488" s="74"/>
      <c r="R488" s="25"/>
    </row>
    <row r="489" spans="1:18" s="50" customFormat="1" ht="30" customHeight="1" hidden="1">
      <c r="A489" s="63"/>
      <c r="B489" s="29" t="str">
        <f>IF($A489="","",VLOOKUP($A489,'MÃ KH'!$A$2:$D$1048573,2,0))</f>
        <v/>
      </c>
      <c r="C489" s="64" t="s">
        <v>4886</v>
      </c>
      <c r="D489" s="25"/>
      <c r="E489" s="29" t="str">
        <f>IF($D489="","",VLOOKUP($D489,'MÃ HH'!$A$2:$C$1873,2,0))</f>
        <v/>
      </c>
      <c r="F489" s="65"/>
      <c r="G489" s="66"/>
      <c r="H489" s="66"/>
      <c r="I489" s="69"/>
      <c r="J489" s="66"/>
      <c r="K489" s="66"/>
      <c r="L489" s="66"/>
      <c r="M489" s="66"/>
      <c r="N489" s="30"/>
      <c r="O489" s="70"/>
      <c r="P489" s="71"/>
      <c r="Q489" s="74"/>
      <c r="R489" s="25"/>
    </row>
    <row r="490" spans="1:18" s="50" customFormat="1" ht="30" customHeight="1" hidden="1">
      <c r="A490" s="63"/>
      <c r="B490" s="29" t="str">
        <f>IF($A490="","",VLOOKUP($A490,'MÃ KH'!$A$2:$D$1048573,2,0))</f>
        <v/>
      </c>
      <c r="C490" s="64" t="s">
        <v>4886</v>
      </c>
      <c r="D490" s="25"/>
      <c r="E490" s="29" t="str">
        <f>IF($D490="","",VLOOKUP($D490,'MÃ HH'!$A$2:$C$1873,2,0))</f>
        <v/>
      </c>
      <c r="F490" s="65"/>
      <c r="G490" s="66"/>
      <c r="H490" s="66"/>
      <c r="I490" s="69"/>
      <c r="J490" s="66"/>
      <c r="K490" s="66"/>
      <c r="L490" s="66"/>
      <c r="M490" s="66"/>
      <c r="N490" s="30"/>
      <c r="O490" s="70"/>
      <c r="P490" s="71"/>
      <c r="Q490" s="74"/>
      <c r="R490" s="25"/>
    </row>
    <row r="491" spans="1:18" s="50" customFormat="1" ht="30" customHeight="1" hidden="1">
      <c r="A491" s="63"/>
      <c r="B491" s="29" t="str">
        <f>IF($A491="","",VLOOKUP($A491,'MÃ KH'!$A$2:$D$1048573,2,0))</f>
        <v/>
      </c>
      <c r="C491" s="64" t="s">
        <v>4886</v>
      </c>
      <c r="D491" s="25"/>
      <c r="E491" s="29" t="str">
        <f>IF($D491="","",VLOOKUP($D491,'MÃ HH'!$A$2:$C$1873,2,0))</f>
        <v/>
      </c>
      <c r="F491" s="65"/>
      <c r="G491" s="66"/>
      <c r="H491" s="66"/>
      <c r="I491" s="69"/>
      <c r="J491" s="66"/>
      <c r="K491" s="66"/>
      <c r="L491" s="66"/>
      <c r="M491" s="66"/>
      <c r="N491" s="30"/>
      <c r="O491" s="70"/>
      <c r="P491" s="71"/>
      <c r="Q491" s="74"/>
      <c r="R491" s="25"/>
    </row>
    <row r="492" spans="1:18" s="50" customFormat="1" ht="30" customHeight="1" hidden="1">
      <c r="A492" s="63"/>
      <c r="B492" s="29" t="str">
        <f>IF($A492="","",VLOOKUP($A492,'MÃ KH'!$A$2:$D$1048573,2,0))</f>
        <v/>
      </c>
      <c r="C492" s="64" t="s">
        <v>4886</v>
      </c>
      <c r="D492" s="25"/>
      <c r="E492" s="29" t="str">
        <f>IF($D492="","",VLOOKUP($D492,'MÃ HH'!$A$2:$C$1873,2,0))</f>
        <v/>
      </c>
      <c r="F492" s="65"/>
      <c r="G492" s="66"/>
      <c r="H492" s="66"/>
      <c r="I492" s="69"/>
      <c r="J492" s="66"/>
      <c r="K492" s="66"/>
      <c r="L492" s="66"/>
      <c r="M492" s="66"/>
      <c r="N492" s="30"/>
      <c r="O492" s="70"/>
      <c r="P492" s="71"/>
      <c r="Q492" s="74"/>
      <c r="R492" s="25"/>
    </row>
    <row r="493" spans="1:18" s="50" customFormat="1" ht="30" customHeight="1" hidden="1">
      <c r="A493" s="63"/>
      <c r="B493" s="29" t="str">
        <f>IF($A493="","",VLOOKUP($A493,'MÃ KH'!$A$2:$D$1048573,2,0))</f>
        <v/>
      </c>
      <c r="C493" s="64" t="s">
        <v>4886</v>
      </c>
      <c r="D493" s="25"/>
      <c r="E493" s="29" t="str">
        <f>IF($D493="","",VLOOKUP($D493,'MÃ HH'!$A$2:$C$1873,2,0))</f>
        <v/>
      </c>
      <c r="F493" s="65"/>
      <c r="G493" s="66"/>
      <c r="H493" s="66"/>
      <c r="I493" s="69"/>
      <c r="J493" s="66"/>
      <c r="K493" s="66"/>
      <c r="L493" s="66"/>
      <c r="M493" s="66"/>
      <c r="N493" s="30"/>
      <c r="O493" s="70"/>
      <c r="P493" s="71"/>
      <c r="Q493" s="74"/>
      <c r="R493" s="25"/>
    </row>
    <row r="494" spans="1:18" s="50" customFormat="1" ht="30" customHeight="1" hidden="1">
      <c r="A494" s="63"/>
      <c r="B494" s="29" t="str">
        <f>IF($A494="","",VLOOKUP($A494,'MÃ KH'!$A$2:$D$1048573,2,0))</f>
        <v/>
      </c>
      <c r="C494" s="64" t="s">
        <v>4886</v>
      </c>
      <c r="D494" s="25"/>
      <c r="E494" s="29" t="str">
        <f>IF($D494="","",VLOOKUP($D494,'MÃ HH'!$A$2:$C$1873,2,0))</f>
        <v/>
      </c>
      <c r="F494" s="65"/>
      <c r="G494" s="66"/>
      <c r="H494" s="66"/>
      <c r="I494" s="69"/>
      <c r="J494" s="66"/>
      <c r="K494" s="66"/>
      <c r="L494" s="66"/>
      <c r="M494" s="66"/>
      <c r="N494" s="30"/>
      <c r="O494" s="70"/>
      <c r="P494" s="71"/>
      <c r="Q494" s="74"/>
      <c r="R494" s="25"/>
    </row>
    <row r="495" spans="1:18" s="50" customFormat="1" ht="30" customHeight="1" hidden="1">
      <c r="A495" s="63"/>
      <c r="B495" s="29" t="str">
        <f>IF($A495="","",VLOOKUP($A495,'MÃ KH'!$A$2:$D$1048573,2,0))</f>
        <v/>
      </c>
      <c r="C495" s="64" t="s">
        <v>4886</v>
      </c>
      <c r="D495" s="25"/>
      <c r="E495" s="29" t="str">
        <f>IF($D495="","",VLOOKUP($D495,'MÃ HH'!$A$2:$C$1873,2,0))</f>
        <v/>
      </c>
      <c r="F495" s="65"/>
      <c r="G495" s="66"/>
      <c r="H495" s="66"/>
      <c r="I495" s="69"/>
      <c r="J495" s="66"/>
      <c r="K495" s="66"/>
      <c r="L495" s="66"/>
      <c r="M495" s="66"/>
      <c r="N495" s="30"/>
      <c r="O495" s="70"/>
      <c r="P495" s="71"/>
      <c r="Q495" s="74"/>
      <c r="R495" s="25"/>
    </row>
    <row r="496" spans="1:18" s="50" customFormat="1" ht="30" customHeight="1" hidden="1">
      <c r="A496" s="63"/>
      <c r="B496" s="29" t="str">
        <f>IF($A496="","",VLOOKUP($A496,'MÃ KH'!$A$2:$D$1048573,2,0))</f>
        <v/>
      </c>
      <c r="C496" s="64" t="s">
        <v>4886</v>
      </c>
      <c r="D496" s="25"/>
      <c r="E496" s="29" t="str">
        <f>IF($D496="","",VLOOKUP($D496,'MÃ HH'!$A$2:$C$1873,2,0))</f>
        <v/>
      </c>
      <c r="F496" s="65"/>
      <c r="G496" s="66"/>
      <c r="H496" s="66"/>
      <c r="I496" s="69"/>
      <c r="J496" s="66"/>
      <c r="K496" s="66"/>
      <c r="L496" s="66"/>
      <c r="M496" s="66"/>
      <c r="N496" s="30"/>
      <c r="O496" s="70"/>
      <c r="P496" s="71"/>
      <c r="Q496" s="74"/>
      <c r="R496" s="25"/>
    </row>
    <row r="497" spans="1:18" s="50" customFormat="1" ht="30" customHeight="1" hidden="1">
      <c r="A497" s="63"/>
      <c r="B497" s="29" t="str">
        <f>IF($A497="","",VLOOKUP($A497,'MÃ KH'!$A$2:$D$1048573,2,0))</f>
        <v/>
      </c>
      <c r="C497" s="64" t="s">
        <v>4886</v>
      </c>
      <c r="D497" s="25"/>
      <c r="E497" s="29" t="str">
        <f>IF($D497="","",VLOOKUP($D497,'MÃ HH'!$A$2:$C$1873,2,0))</f>
        <v/>
      </c>
      <c r="F497" s="65"/>
      <c r="G497" s="66"/>
      <c r="H497" s="66"/>
      <c r="I497" s="69"/>
      <c r="J497" s="66"/>
      <c r="K497" s="66"/>
      <c r="L497" s="66"/>
      <c r="M497" s="66"/>
      <c r="N497" s="30"/>
      <c r="O497" s="70"/>
      <c r="P497" s="71"/>
      <c r="Q497" s="74"/>
      <c r="R497" s="25"/>
    </row>
    <row r="498" spans="1:18" s="50" customFormat="1" ht="30" customHeight="1" hidden="1">
      <c r="A498" s="63"/>
      <c r="B498" s="29" t="str">
        <f>IF($A498="","",VLOOKUP($A498,'MÃ KH'!$A$2:$D$1048573,2,0))</f>
        <v/>
      </c>
      <c r="C498" s="64" t="s">
        <v>4886</v>
      </c>
      <c r="D498" s="25"/>
      <c r="E498" s="29" t="str">
        <f>IF($D498="","",VLOOKUP($D498,'MÃ HH'!$A$2:$C$1873,2,0))</f>
        <v/>
      </c>
      <c r="F498" s="65"/>
      <c r="G498" s="66"/>
      <c r="H498" s="66"/>
      <c r="I498" s="69"/>
      <c r="J498" s="66"/>
      <c r="K498" s="66"/>
      <c r="L498" s="66"/>
      <c r="M498" s="66"/>
      <c r="N498" s="30"/>
      <c r="O498" s="70"/>
      <c r="P498" s="71"/>
      <c r="Q498" s="74"/>
      <c r="R498" s="25"/>
    </row>
    <row r="499" spans="1:18" s="50" customFormat="1" ht="30" customHeight="1" hidden="1">
      <c r="A499" s="63"/>
      <c r="B499" s="29" t="str">
        <f>IF($A499="","",VLOOKUP($A499,'MÃ KH'!$A$2:$D$1048573,2,0))</f>
        <v/>
      </c>
      <c r="C499" s="64" t="s">
        <v>4886</v>
      </c>
      <c r="D499" s="25"/>
      <c r="E499" s="29" t="str">
        <f>IF($D499="","",VLOOKUP($D499,'MÃ HH'!$A$2:$C$1873,2,0))</f>
        <v/>
      </c>
      <c r="F499" s="65"/>
      <c r="G499" s="66"/>
      <c r="H499" s="66"/>
      <c r="I499" s="69"/>
      <c r="J499" s="66"/>
      <c r="K499" s="66"/>
      <c r="L499" s="66"/>
      <c r="M499" s="66"/>
      <c r="N499" s="30"/>
      <c r="O499" s="70"/>
      <c r="P499" s="71"/>
      <c r="Q499" s="74"/>
      <c r="R499" s="25"/>
    </row>
    <row r="500" spans="1:18" s="50" customFormat="1" ht="30" customHeight="1" hidden="1">
      <c r="A500" s="63"/>
      <c r="B500" s="29" t="str">
        <f>IF($A500="","",VLOOKUP($A500,'MÃ KH'!$A$2:$D$1048573,2,0))</f>
        <v/>
      </c>
      <c r="C500" s="64" t="s">
        <v>4886</v>
      </c>
      <c r="D500" s="25"/>
      <c r="E500" s="29" t="str">
        <f>IF($D500="","",VLOOKUP($D500,'MÃ HH'!$A$2:$C$1873,2,0))</f>
        <v/>
      </c>
      <c r="F500" s="65"/>
      <c r="G500" s="66"/>
      <c r="H500" s="66"/>
      <c r="I500" s="69"/>
      <c r="J500" s="66"/>
      <c r="K500" s="66"/>
      <c r="L500" s="66"/>
      <c r="M500" s="66"/>
      <c r="N500" s="30"/>
      <c r="O500" s="70"/>
      <c r="P500" s="71"/>
      <c r="Q500" s="74"/>
      <c r="R500" s="25"/>
    </row>
    <row r="501" spans="1:18" s="50" customFormat="1" ht="30" customHeight="1" hidden="1">
      <c r="A501" s="63"/>
      <c r="B501" s="29" t="str">
        <f>IF($A501="","",VLOOKUP($A501,'MÃ KH'!$A$2:$D$1048573,2,0))</f>
        <v/>
      </c>
      <c r="C501" s="64" t="s">
        <v>4886</v>
      </c>
      <c r="D501" s="25"/>
      <c r="E501" s="29" t="str">
        <f>IF($D501="","",VLOOKUP($D501,'MÃ HH'!$A$2:$C$1873,2,0))</f>
        <v/>
      </c>
      <c r="F501" s="65"/>
      <c r="G501" s="66"/>
      <c r="H501" s="66"/>
      <c r="I501" s="69"/>
      <c r="J501" s="66"/>
      <c r="K501" s="66"/>
      <c r="L501" s="66"/>
      <c r="M501" s="66"/>
      <c r="N501" s="30"/>
      <c r="O501" s="70"/>
      <c r="P501" s="71"/>
      <c r="Q501" s="74"/>
      <c r="R501" s="25"/>
    </row>
    <row r="502" spans="1:18" s="50" customFormat="1" ht="30" customHeight="1" hidden="1">
      <c r="A502" s="63"/>
      <c r="B502" s="29" t="str">
        <f>IF($A502="","",VLOOKUP($A502,'MÃ KH'!$A$2:$D$1048573,2,0))</f>
        <v/>
      </c>
      <c r="C502" s="64" t="s">
        <v>4886</v>
      </c>
      <c r="D502" s="25"/>
      <c r="E502" s="29" t="str">
        <f>IF($D502="","",VLOOKUP($D502,'MÃ HH'!$A$2:$C$1873,2,0))</f>
        <v/>
      </c>
      <c r="F502" s="65"/>
      <c r="G502" s="66"/>
      <c r="H502" s="66"/>
      <c r="I502" s="69"/>
      <c r="J502" s="66"/>
      <c r="K502" s="66"/>
      <c r="L502" s="66"/>
      <c r="M502" s="66"/>
      <c r="N502" s="30"/>
      <c r="O502" s="70"/>
      <c r="P502" s="71"/>
      <c r="Q502" s="74"/>
      <c r="R502" s="25"/>
    </row>
    <row r="503" spans="1:18" s="50" customFormat="1" ht="30" customHeight="1" hidden="1">
      <c r="A503" s="63"/>
      <c r="B503" s="29" t="str">
        <f>IF($A503="","",VLOOKUP($A503,'MÃ KH'!$A$2:$D$1048573,2,0))</f>
        <v/>
      </c>
      <c r="C503" s="64" t="s">
        <v>4886</v>
      </c>
      <c r="D503" s="25"/>
      <c r="E503" s="29" t="str">
        <f>IF($D503="","",VLOOKUP($D503,'MÃ HH'!$A$2:$C$1873,2,0))</f>
        <v/>
      </c>
      <c r="F503" s="65"/>
      <c r="G503" s="66"/>
      <c r="H503" s="66"/>
      <c r="I503" s="69"/>
      <c r="J503" s="66"/>
      <c r="K503" s="66"/>
      <c r="L503" s="66"/>
      <c r="M503" s="66"/>
      <c r="N503" s="30"/>
      <c r="O503" s="70"/>
      <c r="P503" s="71"/>
      <c r="Q503" s="74"/>
      <c r="R503" s="25"/>
    </row>
    <row r="504" spans="1:18" s="50" customFormat="1" ht="30" customHeight="1" hidden="1">
      <c r="A504" s="63"/>
      <c r="B504" s="29" t="str">
        <f>IF($A504="","",VLOOKUP($A504,'MÃ KH'!$A$2:$D$1048573,2,0))</f>
        <v/>
      </c>
      <c r="C504" s="64" t="s">
        <v>4886</v>
      </c>
      <c r="D504" s="25"/>
      <c r="E504" s="29" t="str">
        <f>IF($D504="","",VLOOKUP($D504,'MÃ HH'!$A$2:$C$1873,2,0))</f>
        <v/>
      </c>
      <c r="F504" s="65"/>
      <c r="G504" s="66"/>
      <c r="H504" s="66"/>
      <c r="I504" s="69"/>
      <c r="J504" s="66"/>
      <c r="K504" s="66"/>
      <c r="L504" s="66"/>
      <c r="M504" s="66"/>
      <c r="N504" s="30"/>
      <c r="O504" s="70"/>
      <c r="P504" s="71"/>
      <c r="Q504" s="74"/>
      <c r="R504" s="25"/>
    </row>
    <row r="505" spans="1:18" s="50" customFormat="1" ht="30" customHeight="1" hidden="1">
      <c r="A505" s="63"/>
      <c r="B505" s="29" t="str">
        <f>IF($A505="","",VLOOKUP($A505,'MÃ KH'!$A$2:$D$1048573,2,0))</f>
        <v/>
      </c>
      <c r="C505" s="64" t="s">
        <v>4886</v>
      </c>
      <c r="D505" s="25"/>
      <c r="E505" s="29" t="str">
        <f>IF($D505="","",VLOOKUP($D505,'MÃ HH'!$A$2:$C$1873,2,0))</f>
        <v/>
      </c>
      <c r="F505" s="65"/>
      <c r="G505" s="66"/>
      <c r="H505" s="66"/>
      <c r="I505" s="69"/>
      <c r="J505" s="66"/>
      <c r="K505" s="66"/>
      <c r="L505" s="66"/>
      <c r="M505" s="66"/>
      <c r="N505" s="30"/>
      <c r="O505" s="70"/>
      <c r="P505" s="71"/>
      <c r="Q505" s="74"/>
      <c r="R505" s="25"/>
    </row>
    <row r="506" spans="1:18" s="50" customFormat="1" ht="30" customHeight="1" hidden="1">
      <c r="A506" s="63"/>
      <c r="B506" s="29" t="str">
        <f>IF($A506="","",VLOOKUP($A506,'MÃ KH'!$A$2:$D$1048573,2,0))</f>
        <v/>
      </c>
      <c r="C506" s="64" t="s">
        <v>4886</v>
      </c>
      <c r="D506" s="25"/>
      <c r="E506" s="29" t="str">
        <f>IF($D506="","",VLOOKUP($D506,'MÃ HH'!$A$2:$C$1873,2,0))</f>
        <v/>
      </c>
      <c r="F506" s="65"/>
      <c r="G506" s="66"/>
      <c r="H506" s="66"/>
      <c r="I506" s="69"/>
      <c r="J506" s="66"/>
      <c r="K506" s="66"/>
      <c r="L506" s="66"/>
      <c r="M506" s="66"/>
      <c r="N506" s="30"/>
      <c r="O506" s="70"/>
      <c r="P506" s="71"/>
      <c r="Q506" s="74"/>
      <c r="R506" s="25"/>
    </row>
    <row r="507" spans="1:18" s="50" customFormat="1" ht="30" customHeight="1" hidden="1">
      <c r="A507" s="63"/>
      <c r="B507" s="29" t="str">
        <f>IF($A507="","",VLOOKUP($A507,'MÃ KH'!$A$2:$D$1048573,2,0))</f>
        <v/>
      </c>
      <c r="C507" s="64" t="s">
        <v>4886</v>
      </c>
      <c r="D507" s="25"/>
      <c r="E507" s="29" t="str">
        <f>IF($D507="","",VLOOKUP($D507,'MÃ HH'!$A$2:$C$1873,2,0))</f>
        <v/>
      </c>
      <c r="F507" s="65"/>
      <c r="G507" s="66"/>
      <c r="H507" s="66"/>
      <c r="I507" s="69"/>
      <c r="J507" s="66"/>
      <c r="K507" s="66"/>
      <c r="L507" s="66"/>
      <c r="M507" s="66"/>
      <c r="N507" s="30"/>
      <c r="O507" s="70"/>
      <c r="P507" s="71"/>
      <c r="Q507" s="74"/>
      <c r="R507" s="25"/>
    </row>
    <row r="508" spans="1:18" s="50" customFormat="1" ht="30" customHeight="1" hidden="1">
      <c r="A508" s="63"/>
      <c r="B508" s="29" t="str">
        <f>IF($A508="","",VLOOKUP($A508,'MÃ KH'!$A$2:$D$1048573,2,0))</f>
        <v/>
      </c>
      <c r="C508" s="64" t="s">
        <v>4886</v>
      </c>
      <c r="D508" s="25"/>
      <c r="E508" s="29" t="str">
        <f>IF($D508="","",VLOOKUP($D508,'MÃ HH'!$A$2:$C$1873,2,0))</f>
        <v/>
      </c>
      <c r="F508" s="65"/>
      <c r="G508" s="66"/>
      <c r="H508" s="66"/>
      <c r="I508" s="69"/>
      <c r="J508" s="66"/>
      <c r="K508" s="66"/>
      <c r="L508" s="66"/>
      <c r="M508" s="66"/>
      <c r="N508" s="30"/>
      <c r="O508" s="70"/>
      <c r="P508" s="71"/>
      <c r="Q508" s="74"/>
      <c r="R508" s="25"/>
    </row>
    <row r="509" spans="1:18" s="50" customFormat="1" ht="30" customHeight="1" hidden="1">
      <c r="A509" s="63"/>
      <c r="B509" s="29" t="str">
        <f>IF($A509="","",VLOOKUP($A509,'MÃ KH'!$A$2:$D$1048573,2,0))</f>
        <v/>
      </c>
      <c r="C509" s="64" t="s">
        <v>4886</v>
      </c>
      <c r="D509" s="25"/>
      <c r="E509" s="29" t="str">
        <f>IF($D509="","",VLOOKUP($D509,'MÃ HH'!$A$2:$C$1873,2,0))</f>
        <v/>
      </c>
      <c r="F509" s="65"/>
      <c r="G509" s="66"/>
      <c r="H509" s="66"/>
      <c r="I509" s="69"/>
      <c r="J509" s="66"/>
      <c r="K509" s="66"/>
      <c r="L509" s="66"/>
      <c r="M509" s="66"/>
      <c r="N509" s="30"/>
      <c r="O509" s="70"/>
      <c r="P509" s="71"/>
      <c r="Q509" s="74"/>
      <c r="R509" s="25"/>
    </row>
    <row r="510" spans="1:18" s="50" customFormat="1" ht="30" customHeight="1" hidden="1">
      <c r="A510" s="63"/>
      <c r="B510" s="29" t="str">
        <f>IF($A510="","",VLOOKUP($A510,'MÃ KH'!$A$2:$D$1048573,2,0))</f>
        <v/>
      </c>
      <c r="C510" s="64" t="s">
        <v>4886</v>
      </c>
      <c r="D510" s="25"/>
      <c r="E510" s="29" t="str">
        <f>IF($D510="","",VLOOKUP($D510,'MÃ HH'!$A$2:$C$1873,2,0))</f>
        <v/>
      </c>
      <c r="F510" s="65"/>
      <c r="G510" s="66"/>
      <c r="H510" s="66"/>
      <c r="I510" s="69"/>
      <c r="J510" s="66"/>
      <c r="K510" s="66"/>
      <c r="L510" s="66"/>
      <c r="M510" s="66"/>
      <c r="N510" s="30"/>
      <c r="O510" s="70"/>
      <c r="P510" s="71"/>
      <c r="Q510" s="74"/>
      <c r="R510" s="25"/>
    </row>
    <row r="511" spans="1:18" s="50" customFormat="1" ht="30" customHeight="1" hidden="1">
      <c r="A511" s="63"/>
      <c r="B511" s="29" t="str">
        <f>IF($A511="","",VLOOKUP($A511,'MÃ KH'!$A$2:$D$1048573,2,0))</f>
        <v/>
      </c>
      <c r="C511" s="64" t="s">
        <v>4886</v>
      </c>
      <c r="D511" s="25"/>
      <c r="E511" s="29" t="str">
        <f>IF($D511="","",VLOOKUP($D511,'MÃ HH'!$A$2:$C$1873,2,0))</f>
        <v/>
      </c>
      <c r="F511" s="65"/>
      <c r="G511" s="66"/>
      <c r="H511" s="66"/>
      <c r="I511" s="69"/>
      <c r="J511" s="66"/>
      <c r="K511" s="66"/>
      <c r="L511" s="66"/>
      <c r="M511" s="66"/>
      <c r="N511" s="30"/>
      <c r="O511" s="70"/>
      <c r="P511" s="71"/>
      <c r="Q511" s="74"/>
      <c r="R511" s="25"/>
    </row>
    <row r="512" spans="1:18" s="50" customFormat="1" ht="30" customHeight="1" hidden="1">
      <c r="A512" s="63"/>
      <c r="B512" s="29" t="str">
        <f>IF($A512="","",VLOOKUP($A512,'MÃ KH'!$A$2:$D$1048573,2,0))</f>
        <v/>
      </c>
      <c r="C512" s="64" t="s">
        <v>4886</v>
      </c>
      <c r="D512" s="25"/>
      <c r="E512" s="29" t="str">
        <f>IF($D512="","",VLOOKUP($D512,'MÃ HH'!$A$2:$C$1873,2,0))</f>
        <v/>
      </c>
      <c r="F512" s="65"/>
      <c r="G512" s="66"/>
      <c r="H512" s="66"/>
      <c r="I512" s="69"/>
      <c r="J512" s="66"/>
      <c r="K512" s="66"/>
      <c r="L512" s="66"/>
      <c r="M512" s="66"/>
      <c r="N512" s="30"/>
      <c r="O512" s="70"/>
      <c r="P512" s="71"/>
      <c r="Q512" s="74"/>
      <c r="R512" s="25"/>
    </row>
    <row r="513" spans="1:18" s="50" customFormat="1" ht="30" customHeight="1" hidden="1">
      <c r="A513" s="63"/>
      <c r="B513" s="29" t="str">
        <f>IF($A513="","",VLOOKUP($A513,'MÃ KH'!$A$2:$D$1048573,2,0))</f>
        <v/>
      </c>
      <c r="C513" s="64" t="s">
        <v>4886</v>
      </c>
      <c r="D513" s="25"/>
      <c r="E513" s="29" t="str">
        <f>IF($D513="","",VLOOKUP($D513,'MÃ HH'!$A$2:$C$1873,2,0))</f>
        <v/>
      </c>
      <c r="F513" s="65"/>
      <c r="G513" s="66"/>
      <c r="H513" s="66"/>
      <c r="I513" s="69"/>
      <c r="J513" s="66"/>
      <c r="K513" s="66"/>
      <c r="L513" s="66"/>
      <c r="M513" s="66"/>
      <c r="N513" s="30"/>
      <c r="O513" s="70"/>
      <c r="P513" s="71"/>
      <c r="Q513" s="74"/>
      <c r="R513" s="25"/>
    </row>
    <row r="514" spans="1:18" s="50" customFormat="1" ht="30" customHeight="1" hidden="1">
      <c r="A514" s="63"/>
      <c r="B514" s="29" t="str">
        <f>IF($A514="","",VLOOKUP($A514,'MÃ KH'!$A$2:$D$1048573,2,0))</f>
        <v/>
      </c>
      <c r="C514" s="64" t="s">
        <v>4886</v>
      </c>
      <c r="D514" s="25"/>
      <c r="E514" s="29" t="str">
        <f>IF($D514="","",VLOOKUP($D514,'MÃ HH'!$A$2:$C$1873,2,0))</f>
        <v/>
      </c>
      <c r="F514" s="65"/>
      <c r="G514" s="66"/>
      <c r="H514" s="66"/>
      <c r="I514" s="69"/>
      <c r="J514" s="66"/>
      <c r="K514" s="66"/>
      <c r="L514" s="66"/>
      <c r="M514" s="66"/>
      <c r="N514" s="30"/>
      <c r="O514" s="70"/>
      <c r="P514" s="71"/>
      <c r="Q514" s="74"/>
      <c r="R514" s="25"/>
    </row>
    <row r="515" spans="1:18" s="50" customFormat="1" ht="30" customHeight="1" hidden="1">
      <c r="A515" s="63"/>
      <c r="B515" s="29" t="str">
        <f>IF($A515="","",VLOOKUP($A515,'MÃ KH'!$A$2:$D$1048573,2,0))</f>
        <v/>
      </c>
      <c r="C515" s="64" t="s">
        <v>4886</v>
      </c>
      <c r="D515" s="25"/>
      <c r="E515" s="29" t="str">
        <f>IF($D515="","",VLOOKUP($D515,'MÃ HH'!$A$2:$C$1873,2,0))</f>
        <v/>
      </c>
      <c r="F515" s="65"/>
      <c r="G515" s="66"/>
      <c r="H515" s="66"/>
      <c r="I515" s="69"/>
      <c r="J515" s="66"/>
      <c r="K515" s="66"/>
      <c r="L515" s="66"/>
      <c r="M515" s="66"/>
      <c r="N515" s="30"/>
      <c r="O515" s="70"/>
      <c r="P515" s="71"/>
      <c r="Q515" s="74"/>
      <c r="R515" s="25"/>
    </row>
    <row r="516" spans="1:18" s="50" customFormat="1" ht="30" customHeight="1" hidden="1">
      <c r="A516" s="63"/>
      <c r="B516" s="29" t="str">
        <f>IF($A516="","",VLOOKUP($A516,'MÃ KH'!$A$2:$D$1048573,2,0))</f>
        <v/>
      </c>
      <c r="C516" s="64" t="s">
        <v>4886</v>
      </c>
      <c r="D516" s="25"/>
      <c r="E516" s="29" t="str">
        <f>IF($D516="","",VLOOKUP($D516,'MÃ HH'!$A$2:$C$1873,2,0))</f>
        <v/>
      </c>
      <c r="F516" s="65"/>
      <c r="G516" s="66"/>
      <c r="H516" s="66"/>
      <c r="I516" s="69"/>
      <c r="J516" s="66"/>
      <c r="K516" s="66"/>
      <c r="L516" s="66"/>
      <c r="M516" s="66"/>
      <c r="N516" s="30"/>
      <c r="O516" s="70"/>
      <c r="P516" s="71"/>
      <c r="Q516" s="74"/>
      <c r="R516" s="25"/>
    </row>
    <row r="517" spans="1:18" s="50" customFormat="1" ht="30" customHeight="1" hidden="1">
      <c r="A517" s="63"/>
      <c r="B517" s="29" t="str">
        <f>IF($A517="","",VLOOKUP($A517,'MÃ KH'!$A$2:$D$1048573,2,0))</f>
        <v/>
      </c>
      <c r="C517" s="64" t="s">
        <v>4886</v>
      </c>
      <c r="D517" s="25"/>
      <c r="E517" s="29" t="str">
        <f>IF($D517="","",VLOOKUP($D517,'MÃ HH'!$A$2:$C$1873,2,0))</f>
        <v/>
      </c>
      <c r="F517" s="65"/>
      <c r="G517" s="66"/>
      <c r="H517" s="66"/>
      <c r="I517" s="69"/>
      <c r="J517" s="66"/>
      <c r="K517" s="66"/>
      <c r="L517" s="66"/>
      <c r="M517" s="66"/>
      <c r="N517" s="30"/>
      <c r="O517" s="70"/>
      <c r="P517" s="71"/>
      <c r="Q517" s="74"/>
      <c r="R517" s="25"/>
    </row>
    <row r="518" spans="1:18" s="50" customFormat="1" ht="30" customHeight="1" hidden="1">
      <c r="A518" s="63"/>
      <c r="B518" s="29" t="str">
        <f>IF($A518="","",VLOOKUP($A518,'MÃ KH'!$A$2:$D$1048573,2,0))</f>
        <v/>
      </c>
      <c r="C518" s="64" t="s">
        <v>4886</v>
      </c>
      <c r="D518" s="25"/>
      <c r="E518" s="29" t="str">
        <f>IF($D518="","",VLOOKUP($D518,'MÃ HH'!$A$2:$C$1873,2,0))</f>
        <v/>
      </c>
      <c r="F518" s="65"/>
      <c r="G518" s="66"/>
      <c r="H518" s="66"/>
      <c r="I518" s="69"/>
      <c r="J518" s="66"/>
      <c r="K518" s="66"/>
      <c r="L518" s="66"/>
      <c r="M518" s="66"/>
      <c r="N518" s="30"/>
      <c r="O518" s="70"/>
      <c r="P518" s="71"/>
      <c r="Q518" s="74"/>
      <c r="R518" s="25"/>
    </row>
    <row r="519" spans="1:18" s="50" customFormat="1" ht="30" customHeight="1" hidden="1">
      <c r="A519" s="63"/>
      <c r="B519" s="29" t="str">
        <f>IF($A519="","",VLOOKUP($A519,'MÃ KH'!$A$2:$D$1048573,2,0))</f>
        <v/>
      </c>
      <c r="C519" s="64" t="s">
        <v>4886</v>
      </c>
      <c r="D519" s="25"/>
      <c r="E519" s="29" t="str">
        <f>IF($D519="","",VLOOKUP($D519,'MÃ HH'!$A$2:$C$1873,2,0))</f>
        <v/>
      </c>
      <c r="F519" s="65"/>
      <c r="G519" s="66"/>
      <c r="H519" s="66"/>
      <c r="I519" s="69"/>
      <c r="J519" s="66"/>
      <c r="K519" s="66"/>
      <c r="L519" s="66"/>
      <c r="M519" s="66"/>
      <c r="N519" s="30"/>
      <c r="O519" s="70"/>
      <c r="P519" s="71"/>
      <c r="Q519" s="74"/>
      <c r="R519" s="25"/>
    </row>
    <row r="520" spans="1:18" s="50" customFormat="1" ht="30" customHeight="1" hidden="1">
      <c r="A520" s="63"/>
      <c r="B520" s="29" t="str">
        <f>IF($A520="","",VLOOKUP($A520,'MÃ KH'!$A$2:$D$1048573,2,0))</f>
        <v/>
      </c>
      <c r="C520" s="64" t="s">
        <v>4886</v>
      </c>
      <c r="D520" s="25"/>
      <c r="E520" s="29" t="str">
        <f>IF($D520="","",VLOOKUP($D520,'MÃ HH'!$A$2:$C$1873,2,0))</f>
        <v/>
      </c>
      <c r="F520" s="65"/>
      <c r="G520" s="66"/>
      <c r="H520" s="66"/>
      <c r="I520" s="69"/>
      <c r="J520" s="66"/>
      <c r="K520" s="66"/>
      <c r="L520" s="66"/>
      <c r="M520" s="66"/>
      <c r="N520" s="30"/>
      <c r="O520" s="70"/>
      <c r="P520" s="71"/>
      <c r="Q520" s="74"/>
      <c r="R520" s="25"/>
    </row>
    <row r="521" spans="1:18" s="50" customFormat="1" ht="30" customHeight="1" hidden="1">
      <c r="A521" s="63"/>
      <c r="B521" s="29" t="str">
        <f>IF($A521="","",VLOOKUP($A521,'MÃ KH'!$A$2:$D$1048573,2,0))</f>
        <v/>
      </c>
      <c r="C521" s="64" t="s">
        <v>4886</v>
      </c>
      <c r="D521" s="25"/>
      <c r="E521" s="29" t="str">
        <f>IF($D521="","",VLOOKUP($D521,'MÃ HH'!$A$2:$C$1873,2,0))</f>
        <v/>
      </c>
      <c r="F521" s="65"/>
      <c r="G521" s="66"/>
      <c r="H521" s="66"/>
      <c r="I521" s="69"/>
      <c r="J521" s="66"/>
      <c r="K521" s="66"/>
      <c r="L521" s="66"/>
      <c r="M521" s="66"/>
      <c r="N521" s="30"/>
      <c r="O521" s="70"/>
      <c r="P521" s="71"/>
      <c r="Q521" s="74"/>
      <c r="R521" s="25"/>
    </row>
    <row r="522" spans="1:18" s="50" customFormat="1" ht="30" customHeight="1" hidden="1">
      <c r="A522" s="63"/>
      <c r="B522" s="29" t="str">
        <f>IF($A522="","",VLOOKUP($A522,'MÃ KH'!$A$2:$D$1048573,2,0))</f>
        <v/>
      </c>
      <c r="C522" s="64" t="s">
        <v>4886</v>
      </c>
      <c r="D522" s="25"/>
      <c r="E522" s="29" t="str">
        <f>IF($D522="","",VLOOKUP($D522,'MÃ HH'!$A$2:$C$1873,2,0))</f>
        <v/>
      </c>
      <c r="F522" s="65"/>
      <c r="G522" s="66"/>
      <c r="H522" s="66"/>
      <c r="I522" s="69"/>
      <c r="J522" s="66"/>
      <c r="K522" s="66"/>
      <c r="L522" s="66"/>
      <c r="M522" s="66"/>
      <c r="N522" s="30"/>
      <c r="O522" s="70"/>
      <c r="P522" s="71"/>
      <c r="Q522" s="74"/>
      <c r="R522" s="25"/>
    </row>
    <row r="523" spans="1:18" s="50" customFormat="1" ht="30" customHeight="1" hidden="1">
      <c r="A523" s="63"/>
      <c r="B523" s="29" t="str">
        <f>IF($A523="","",VLOOKUP($A523,'MÃ KH'!$A$2:$D$1048573,2,0))</f>
        <v/>
      </c>
      <c r="C523" s="64" t="s">
        <v>4886</v>
      </c>
      <c r="D523" s="25"/>
      <c r="E523" s="29" t="str">
        <f>IF($D523="","",VLOOKUP($D523,'MÃ HH'!$A$2:$C$1873,2,0))</f>
        <v/>
      </c>
      <c r="F523" s="65"/>
      <c r="G523" s="66"/>
      <c r="H523" s="66"/>
      <c r="I523" s="69"/>
      <c r="J523" s="66"/>
      <c r="K523" s="66"/>
      <c r="L523" s="66"/>
      <c r="M523" s="66"/>
      <c r="N523" s="30"/>
      <c r="O523" s="70"/>
      <c r="P523" s="71"/>
      <c r="Q523" s="74"/>
      <c r="R523" s="25"/>
    </row>
    <row r="524" spans="1:18" s="50" customFormat="1" ht="30" customHeight="1" hidden="1">
      <c r="A524" s="63"/>
      <c r="B524" s="29" t="str">
        <f>IF($A524="","",VLOOKUP($A524,'MÃ KH'!$A$2:$D$1048573,2,0))</f>
        <v/>
      </c>
      <c r="C524" s="64" t="s">
        <v>4886</v>
      </c>
      <c r="D524" s="25"/>
      <c r="E524" s="29" t="str">
        <f>IF($D524="","",VLOOKUP($D524,'MÃ HH'!$A$2:$C$1873,2,0))</f>
        <v/>
      </c>
      <c r="F524" s="65"/>
      <c r="G524" s="66"/>
      <c r="H524" s="66"/>
      <c r="I524" s="69"/>
      <c r="J524" s="66"/>
      <c r="K524" s="66"/>
      <c r="L524" s="66"/>
      <c r="M524" s="66"/>
      <c r="N524" s="30"/>
      <c r="O524" s="70"/>
      <c r="P524" s="71"/>
      <c r="Q524" s="74"/>
      <c r="R524" s="25"/>
    </row>
    <row r="525" spans="1:18" s="50" customFormat="1" ht="30" customHeight="1" hidden="1">
      <c r="A525" s="63"/>
      <c r="B525" s="29" t="str">
        <f>IF($A525="","",VLOOKUP($A525,'MÃ KH'!$A$2:$D$1048573,2,0))</f>
        <v/>
      </c>
      <c r="C525" s="64" t="s">
        <v>4886</v>
      </c>
      <c r="D525" s="25"/>
      <c r="E525" s="29" t="str">
        <f>IF($D525="","",VLOOKUP($D525,'MÃ HH'!$A$2:$C$1873,2,0))</f>
        <v/>
      </c>
      <c r="F525" s="65"/>
      <c r="G525" s="66"/>
      <c r="H525" s="66"/>
      <c r="I525" s="69"/>
      <c r="J525" s="66"/>
      <c r="K525" s="66"/>
      <c r="L525" s="66"/>
      <c r="M525" s="66"/>
      <c r="N525" s="30"/>
      <c r="O525" s="70"/>
      <c r="P525" s="71"/>
      <c r="Q525" s="74"/>
      <c r="R525" s="25"/>
    </row>
    <row r="526" spans="1:18" s="50" customFormat="1" ht="30" customHeight="1" hidden="1">
      <c r="A526" s="63"/>
      <c r="B526" s="29" t="str">
        <f>IF($A526="","",VLOOKUP($A526,'MÃ KH'!$A$2:$D$1048573,2,0))</f>
        <v/>
      </c>
      <c r="C526" s="64" t="s">
        <v>4886</v>
      </c>
      <c r="D526" s="25"/>
      <c r="E526" s="29" t="str">
        <f>IF($D526="","",VLOOKUP($D526,'MÃ HH'!$A$2:$C$1873,2,0))</f>
        <v/>
      </c>
      <c r="F526" s="65"/>
      <c r="G526" s="66"/>
      <c r="H526" s="66"/>
      <c r="I526" s="69"/>
      <c r="J526" s="66"/>
      <c r="K526" s="66"/>
      <c r="L526" s="66"/>
      <c r="M526" s="66"/>
      <c r="N526" s="30"/>
      <c r="O526" s="70"/>
      <c r="P526" s="71"/>
      <c r="Q526" s="74"/>
      <c r="R526" s="25"/>
    </row>
    <row r="527" spans="1:18" s="50" customFormat="1" ht="30" customHeight="1" hidden="1">
      <c r="A527" s="63"/>
      <c r="B527" s="29" t="str">
        <f>IF($A527="","",VLOOKUP($A527,'MÃ KH'!$A$2:$D$1048573,2,0))</f>
        <v/>
      </c>
      <c r="C527" s="64" t="s">
        <v>4886</v>
      </c>
      <c r="D527" s="25"/>
      <c r="E527" s="29" t="str">
        <f>IF($D527="","",VLOOKUP($D527,'MÃ HH'!$A$2:$C$1873,2,0))</f>
        <v/>
      </c>
      <c r="F527" s="65"/>
      <c r="G527" s="66"/>
      <c r="H527" s="66"/>
      <c r="I527" s="69"/>
      <c r="J527" s="66"/>
      <c r="K527" s="66"/>
      <c r="L527" s="66"/>
      <c r="M527" s="66"/>
      <c r="N527" s="30"/>
      <c r="O527" s="70"/>
      <c r="P527" s="71"/>
      <c r="Q527" s="74"/>
      <c r="R527" s="25"/>
    </row>
    <row r="528" spans="1:18" s="50" customFormat="1" ht="30" customHeight="1" hidden="1">
      <c r="A528" s="63"/>
      <c r="B528" s="29" t="str">
        <f>IF($A528="","",VLOOKUP($A528,'MÃ KH'!$A$2:$D$1048573,2,0))</f>
        <v/>
      </c>
      <c r="C528" s="64" t="s">
        <v>4886</v>
      </c>
      <c r="D528" s="25"/>
      <c r="E528" s="29" t="str">
        <f>IF($D528="","",VLOOKUP($D528,'MÃ HH'!$A$2:$C$1873,2,0))</f>
        <v/>
      </c>
      <c r="F528" s="65"/>
      <c r="G528" s="66"/>
      <c r="H528" s="66"/>
      <c r="I528" s="69"/>
      <c r="J528" s="66"/>
      <c r="K528" s="66"/>
      <c r="L528" s="66"/>
      <c r="M528" s="66"/>
      <c r="N528" s="30"/>
      <c r="O528" s="70"/>
      <c r="P528" s="71"/>
      <c r="Q528" s="74"/>
      <c r="R528" s="25"/>
    </row>
    <row r="529" spans="1:18" s="50" customFormat="1" ht="30" customHeight="1" hidden="1">
      <c r="A529" s="63"/>
      <c r="B529" s="29" t="str">
        <f>IF($A529="","",VLOOKUP($A529,'MÃ KH'!$A$2:$D$1048573,2,0))</f>
        <v/>
      </c>
      <c r="C529" s="64" t="s">
        <v>4886</v>
      </c>
      <c r="D529" s="25"/>
      <c r="E529" s="29" t="str">
        <f>IF($D529="","",VLOOKUP($D529,'MÃ HH'!$A$2:$C$1873,2,0))</f>
        <v/>
      </c>
      <c r="F529" s="65"/>
      <c r="G529" s="66"/>
      <c r="H529" s="66"/>
      <c r="I529" s="69"/>
      <c r="J529" s="66"/>
      <c r="K529" s="66"/>
      <c r="L529" s="66"/>
      <c r="M529" s="66"/>
      <c r="N529" s="30"/>
      <c r="O529" s="70"/>
      <c r="P529" s="71"/>
      <c r="Q529" s="74"/>
      <c r="R529" s="25"/>
    </row>
    <row r="530" spans="1:18" s="50" customFormat="1" ht="30" customHeight="1" hidden="1">
      <c r="A530" s="63"/>
      <c r="B530" s="29" t="str">
        <f>IF($A530="","",VLOOKUP($A530,'MÃ KH'!$A$2:$D$1048573,2,0))</f>
        <v/>
      </c>
      <c r="C530" s="64" t="s">
        <v>4886</v>
      </c>
      <c r="D530" s="25"/>
      <c r="E530" s="29" t="str">
        <f>IF($D530="","",VLOOKUP($D530,'MÃ HH'!$A$2:$C$1873,2,0))</f>
        <v/>
      </c>
      <c r="F530" s="65"/>
      <c r="G530" s="66"/>
      <c r="H530" s="66"/>
      <c r="I530" s="69"/>
      <c r="J530" s="66"/>
      <c r="K530" s="66"/>
      <c r="L530" s="66"/>
      <c r="M530" s="66"/>
      <c r="N530" s="30"/>
      <c r="O530" s="70"/>
      <c r="P530" s="71"/>
      <c r="Q530" s="74"/>
      <c r="R530" s="25"/>
    </row>
    <row r="531" spans="1:18" s="50" customFormat="1" ht="30" customHeight="1" hidden="1">
      <c r="A531" s="63"/>
      <c r="B531" s="29" t="str">
        <f>IF($A531="","",VLOOKUP($A531,'MÃ KH'!$A$2:$D$1048573,2,0))</f>
        <v/>
      </c>
      <c r="C531" s="64" t="s">
        <v>4886</v>
      </c>
      <c r="D531" s="25"/>
      <c r="E531" s="29" t="str">
        <f>IF($D531="","",VLOOKUP($D531,'MÃ HH'!$A$2:$C$1873,2,0))</f>
        <v/>
      </c>
      <c r="F531" s="65"/>
      <c r="G531" s="66"/>
      <c r="H531" s="66"/>
      <c r="I531" s="69"/>
      <c r="J531" s="66"/>
      <c r="K531" s="66"/>
      <c r="L531" s="66"/>
      <c r="M531" s="66"/>
      <c r="N531" s="30"/>
      <c r="O531" s="70"/>
      <c r="P531" s="71"/>
      <c r="Q531" s="74"/>
      <c r="R531" s="25"/>
    </row>
    <row r="532" spans="1:18" s="50" customFormat="1" ht="30" customHeight="1" hidden="1">
      <c r="A532" s="63"/>
      <c r="B532" s="29" t="str">
        <f>IF($A532="","",VLOOKUP($A532,'MÃ KH'!$A$2:$D$1048573,2,0))</f>
        <v/>
      </c>
      <c r="C532" s="64" t="s">
        <v>4886</v>
      </c>
      <c r="D532" s="25"/>
      <c r="E532" s="29" t="str">
        <f>IF($D532="","",VLOOKUP($D532,'MÃ HH'!$A$2:$C$1873,2,0))</f>
        <v/>
      </c>
      <c r="F532" s="65"/>
      <c r="G532" s="66"/>
      <c r="H532" s="66"/>
      <c r="I532" s="69"/>
      <c r="J532" s="66"/>
      <c r="K532" s="66"/>
      <c r="L532" s="66"/>
      <c r="M532" s="66"/>
      <c r="N532" s="30"/>
      <c r="O532" s="70"/>
      <c r="P532" s="71"/>
      <c r="Q532" s="74"/>
      <c r="R532" s="25"/>
    </row>
    <row r="533" spans="1:18" s="50" customFormat="1" ht="30" customHeight="1" hidden="1">
      <c r="A533" s="63"/>
      <c r="B533" s="29" t="str">
        <f>IF($A533="","",VLOOKUP($A533,'MÃ KH'!$A$2:$D$1048573,2,0))</f>
        <v/>
      </c>
      <c r="C533" s="64" t="s">
        <v>4886</v>
      </c>
      <c r="D533" s="25"/>
      <c r="E533" s="29" t="str">
        <f>IF($D533="","",VLOOKUP($D533,'MÃ HH'!$A$2:$C$1873,2,0))</f>
        <v/>
      </c>
      <c r="F533" s="65"/>
      <c r="G533" s="66"/>
      <c r="H533" s="66"/>
      <c r="I533" s="69"/>
      <c r="J533" s="66"/>
      <c r="K533" s="66"/>
      <c r="L533" s="66"/>
      <c r="M533" s="66"/>
      <c r="N533" s="30"/>
      <c r="O533" s="70"/>
      <c r="P533" s="71"/>
      <c r="Q533" s="74"/>
      <c r="R533" s="25"/>
    </row>
    <row r="534" spans="1:18" s="50" customFormat="1" ht="30" customHeight="1" hidden="1">
      <c r="A534" s="63"/>
      <c r="B534" s="29" t="str">
        <f>IF($A534="","",VLOOKUP($A534,'MÃ KH'!$A$2:$D$1048573,2,0))</f>
        <v/>
      </c>
      <c r="C534" s="64" t="s">
        <v>4886</v>
      </c>
      <c r="D534" s="25"/>
      <c r="E534" s="29" t="str">
        <f>IF($D534="","",VLOOKUP($D534,'MÃ HH'!$A$2:$C$1873,2,0))</f>
        <v/>
      </c>
      <c r="F534" s="65"/>
      <c r="G534" s="66"/>
      <c r="H534" s="66"/>
      <c r="I534" s="69"/>
      <c r="J534" s="66"/>
      <c r="K534" s="66"/>
      <c r="L534" s="66"/>
      <c r="M534" s="66"/>
      <c r="N534" s="30"/>
      <c r="O534" s="70"/>
      <c r="P534" s="71"/>
      <c r="Q534" s="74"/>
      <c r="R534" s="25"/>
    </row>
    <row r="535" spans="1:18" s="50" customFormat="1" ht="30" customHeight="1" hidden="1">
      <c r="A535" s="63"/>
      <c r="B535" s="29" t="str">
        <f>IF($A535="","",VLOOKUP($A535,'MÃ KH'!$A$2:$D$1048573,2,0))</f>
        <v/>
      </c>
      <c r="C535" s="64" t="s">
        <v>4886</v>
      </c>
      <c r="D535" s="25"/>
      <c r="E535" s="29" t="str">
        <f>IF($D535="","",VLOOKUP($D535,'MÃ HH'!$A$2:$C$1873,2,0))</f>
        <v/>
      </c>
      <c r="F535" s="65"/>
      <c r="G535" s="66"/>
      <c r="H535" s="66"/>
      <c r="I535" s="69"/>
      <c r="J535" s="66"/>
      <c r="K535" s="66"/>
      <c r="L535" s="66"/>
      <c r="M535" s="66"/>
      <c r="N535" s="30"/>
      <c r="O535" s="70"/>
      <c r="P535" s="71"/>
      <c r="Q535" s="74"/>
      <c r="R535" s="25"/>
    </row>
    <row r="536" spans="1:18" s="50" customFormat="1" ht="30" customHeight="1" hidden="1">
      <c r="A536" s="63"/>
      <c r="B536" s="29" t="str">
        <f>IF($A536="","",VLOOKUP($A536,'MÃ KH'!$A$2:$D$1048573,2,0))</f>
        <v/>
      </c>
      <c r="C536" s="64" t="s">
        <v>4886</v>
      </c>
      <c r="D536" s="25"/>
      <c r="E536" s="29" t="str">
        <f>IF($D536="","",VLOOKUP($D536,'MÃ HH'!$A$2:$C$1873,2,0))</f>
        <v/>
      </c>
      <c r="F536" s="65"/>
      <c r="G536" s="66"/>
      <c r="H536" s="66"/>
      <c r="I536" s="69"/>
      <c r="J536" s="66"/>
      <c r="K536" s="66"/>
      <c r="L536" s="66"/>
      <c r="M536" s="66"/>
      <c r="N536" s="30"/>
      <c r="O536" s="70"/>
      <c r="P536" s="71"/>
      <c r="Q536" s="74"/>
      <c r="R536" s="25"/>
    </row>
    <row r="537" spans="1:18" s="50" customFormat="1" ht="30" customHeight="1" hidden="1">
      <c r="A537" s="63"/>
      <c r="B537" s="29" t="str">
        <f>IF($A537="","",VLOOKUP($A537,'MÃ KH'!$A$2:$D$1048573,2,0))</f>
        <v/>
      </c>
      <c r="C537" s="64" t="s">
        <v>4886</v>
      </c>
      <c r="D537" s="25"/>
      <c r="E537" s="29" t="str">
        <f>IF($D537="","",VLOOKUP($D537,'MÃ HH'!$A$2:$C$1873,2,0))</f>
        <v/>
      </c>
      <c r="F537" s="65"/>
      <c r="G537" s="66"/>
      <c r="H537" s="66"/>
      <c r="I537" s="69"/>
      <c r="J537" s="66"/>
      <c r="K537" s="66"/>
      <c r="L537" s="66"/>
      <c r="M537" s="66"/>
      <c r="N537" s="30"/>
      <c r="O537" s="70"/>
      <c r="P537" s="71"/>
      <c r="Q537" s="74"/>
      <c r="R537" s="25"/>
    </row>
    <row r="538" spans="1:18" s="50" customFormat="1" ht="30" customHeight="1" hidden="1">
      <c r="A538" s="63"/>
      <c r="B538" s="29" t="str">
        <f>IF($A538="","",VLOOKUP($A538,'MÃ KH'!$A$2:$D$1048573,2,0))</f>
        <v/>
      </c>
      <c r="C538" s="64" t="s">
        <v>4886</v>
      </c>
      <c r="D538" s="25"/>
      <c r="E538" s="29" t="str">
        <f>IF($D538="","",VLOOKUP($D538,'MÃ HH'!$A$2:$C$1873,2,0))</f>
        <v/>
      </c>
      <c r="F538" s="65"/>
      <c r="G538" s="66"/>
      <c r="H538" s="66"/>
      <c r="I538" s="69"/>
      <c r="J538" s="66"/>
      <c r="K538" s="66"/>
      <c r="L538" s="66"/>
      <c r="M538" s="66"/>
      <c r="N538" s="30"/>
      <c r="O538" s="70"/>
      <c r="P538" s="71"/>
      <c r="Q538" s="74"/>
      <c r="R538" s="25"/>
    </row>
    <row r="539" spans="1:18" s="50" customFormat="1" ht="30" customHeight="1" hidden="1">
      <c r="A539" s="63"/>
      <c r="B539" s="29" t="str">
        <f>IF($A539="","",VLOOKUP($A539,'MÃ KH'!$A$2:$D$1048573,2,0))</f>
        <v/>
      </c>
      <c r="C539" s="64" t="s">
        <v>4886</v>
      </c>
      <c r="D539" s="25"/>
      <c r="E539" s="29" t="str">
        <f>IF($D539="","",VLOOKUP($D539,'MÃ HH'!$A$2:$C$1873,2,0))</f>
        <v/>
      </c>
      <c r="F539" s="65"/>
      <c r="G539" s="66"/>
      <c r="H539" s="66"/>
      <c r="I539" s="69"/>
      <c r="J539" s="66"/>
      <c r="K539" s="66"/>
      <c r="L539" s="66"/>
      <c r="M539" s="66"/>
      <c r="N539" s="30"/>
      <c r="O539" s="70"/>
      <c r="P539" s="71"/>
      <c r="Q539" s="74"/>
      <c r="R539" s="25"/>
    </row>
    <row r="540" spans="1:18" s="50" customFormat="1" ht="30" customHeight="1" hidden="1">
      <c r="A540" s="63"/>
      <c r="B540" s="29" t="str">
        <f>IF($A540="","",VLOOKUP($A540,'MÃ KH'!$A$2:$D$1048573,2,0))</f>
        <v/>
      </c>
      <c r="C540" s="64" t="s">
        <v>4886</v>
      </c>
      <c r="D540" s="25"/>
      <c r="E540" s="29" t="str">
        <f>IF($D540="","",VLOOKUP($D540,'MÃ HH'!$A$2:$C$1873,2,0))</f>
        <v/>
      </c>
      <c r="F540" s="65"/>
      <c r="G540" s="66"/>
      <c r="H540" s="66"/>
      <c r="I540" s="69"/>
      <c r="J540" s="66"/>
      <c r="K540" s="66"/>
      <c r="L540" s="66"/>
      <c r="M540" s="66"/>
      <c r="N540" s="30"/>
      <c r="O540" s="70"/>
      <c r="P540" s="71"/>
      <c r="Q540" s="74"/>
      <c r="R540" s="25"/>
    </row>
    <row r="541" spans="1:18" s="50" customFormat="1" ht="30" customHeight="1" hidden="1">
      <c r="A541" s="63"/>
      <c r="B541" s="29" t="str">
        <f>IF($A541="","",VLOOKUP($A541,'MÃ KH'!$A$2:$D$1048573,2,0))</f>
        <v/>
      </c>
      <c r="C541" s="64" t="s">
        <v>4886</v>
      </c>
      <c r="D541" s="25"/>
      <c r="E541" s="29" t="str">
        <f>IF($D541="","",VLOOKUP($D541,'MÃ HH'!$A$2:$C$1873,2,0))</f>
        <v/>
      </c>
      <c r="F541" s="65"/>
      <c r="G541" s="66"/>
      <c r="H541" s="66"/>
      <c r="I541" s="69"/>
      <c r="J541" s="66"/>
      <c r="K541" s="66"/>
      <c r="L541" s="66"/>
      <c r="M541" s="66"/>
      <c r="N541" s="30"/>
      <c r="O541" s="70"/>
      <c r="P541" s="71"/>
      <c r="Q541" s="74"/>
      <c r="R541" s="25"/>
    </row>
    <row r="542" spans="1:18" s="50" customFormat="1" ht="30" customHeight="1" hidden="1">
      <c r="A542" s="63"/>
      <c r="B542" s="29" t="str">
        <f>IF($A542="","",VLOOKUP($A542,'MÃ KH'!$A$2:$D$1048573,2,0))</f>
        <v/>
      </c>
      <c r="C542" s="64" t="s">
        <v>4886</v>
      </c>
      <c r="D542" s="25"/>
      <c r="E542" s="29" t="str">
        <f>IF($D542="","",VLOOKUP($D542,'MÃ HH'!$A$2:$C$1873,2,0))</f>
        <v/>
      </c>
      <c r="F542" s="65"/>
      <c r="G542" s="66"/>
      <c r="H542" s="66"/>
      <c r="I542" s="69"/>
      <c r="J542" s="66"/>
      <c r="K542" s="66"/>
      <c r="L542" s="66"/>
      <c r="M542" s="66"/>
      <c r="N542" s="30"/>
      <c r="O542" s="70"/>
      <c r="P542" s="71"/>
      <c r="Q542" s="74"/>
      <c r="R542" s="25"/>
    </row>
    <row r="543" spans="1:18" s="50" customFormat="1" ht="30" customHeight="1" hidden="1">
      <c r="A543" s="63"/>
      <c r="B543" s="29" t="str">
        <f>IF($A543="","",VLOOKUP($A543,'MÃ KH'!$A$2:$D$1048573,2,0))</f>
        <v/>
      </c>
      <c r="C543" s="64" t="s">
        <v>4886</v>
      </c>
      <c r="D543" s="25"/>
      <c r="E543" s="29" t="str">
        <f>IF($D543="","",VLOOKUP($D543,'MÃ HH'!$A$2:$C$1873,2,0))</f>
        <v/>
      </c>
      <c r="F543" s="65"/>
      <c r="G543" s="66"/>
      <c r="H543" s="66"/>
      <c r="I543" s="69"/>
      <c r="J543" s="66"/>
      <c r="K543" s="66"/>
      <c r="L543" s="66"/>
      <c r="M543" s="66"/>
      <c r="N543" s="30"/>
      <c r="O543" s="70"/>
      <c r="P543" s="71"/>
      <c r="Q543" s="74"/>
      <c r="R543" s="25"/>
    </row>
    <row r="544" spans="1:18" s="50" customFormat="1" ht="30" customHeight="1" hidden="1">
      <c r="A544" s="63"/>
      <c r="B544" s="29" t="str">
        <f>IF($A544="","",VLOOKUP($A544,'MÃ KH'!$A$2:$D$1048573,2,0))</f>
        <v/>
      </c>
      <c r="C544" s="64" t="s">
        <v>4886</v>
      </c>
      <c r="D544" s="25"/>
      <c r="E544" s="29" t="str">
        <f>IF($D544="","",VLOOKUP($D544,'MÃ HH'!$A$2:$C$1873,2,0))</f>
        <v/>
      </c>
      <c r="F544" s="65"/>
      <c r="G544" s="66"/>
      <c r="H544" s="66"/>
      <c r="I544" s="69"/>
      <c r="J544" s="66"/>
      <c r="K544" s="66"/>
      <c r="L544" s="66"/>
      <c r="M544" s="66"/>
      <c r="N544" s="30"/>
      <c r="O544" s="70"/>
      <c r="P544" s="71"/>
      <c r="Q544" s="74"/>
      <c r="R544" s="25"/>
    </row>
    <row r="545" spans="1:18" s="50" customFormat="1" ht="30" customHeight="1" hidden="1">
      <c r="A545" s="63"/>
      <c r="B545" s="29" t="str">
        <f>IF($A545="","",VLOOKUP($A545,'MÃ KH'!$A$2:$D$1048573,2,0))</f>
        <v/>
      </c>
      <c r="C545" s="64" t="s">
        <v>4886</v>
      </c>
      <c r="D545" s="25"/>
      <c r="E545" s="29" t="str">
        <f>IF($D545="","",VLOOKUP($D545,'MÃ HH'!$A$2:$C$1873,2,0))</f>
        <v/>
      </c>
      <c r="F545" s="65"/>
      <c r="G545" s="66"/>
      <c r="H545" s="66"/>
      <c r="I545" s="69"/>
      <c r="J545" s="66"/>
      <c r="K545" s="66"/>
      <c r="L545" s="66"/>
      <c r="M545" s="66"/>
      <c r="N545" s="30"/>
      <c r="O545" s="70"/>
      <c r="P545" s="71"/>
      <c r="Q545" s="74"/>
      <c r="R545" s="25"/>
    </row>
    <row r="546" spans="1:18" s="50" customFormat="1" ht="30" customHeight="1" hidden="1">
      <c r="A546" s="63"/>
      <c r="B546" s="29" t="str">
        <f>IF($A546="","",VLOOKUP($A546,'MÃ KH'!$A$2:$D$1048573,2,0))</f>
        <v/>
      </c>
      <c r="C546" s="64" t="s">
        <v>4886</v>
      </c>
      <c r="D546" s="25"/>
      <c r="E546" s="29" t="str">
        <f>IF($D546="","",VLOOKUP($D546,'MÃ HH'!$A$2:$C$1873,2,0))</f>
        <v/>
      </c>
      <c r="F546" s="65"/>
      <c r="G546" s="66"/>
      <c r="H546" s="66"/>
      <c r="I546" s="69"/>
      <c r="J546" s="66"/>
      <c r="K546" s="66"/>
      <c r="L546" s="66"/>
      <c r="M546" s="66"/>
      <c r="N546" s="30"/>
      <c r="O546" s="70"/>
      <c r="P546" s="71"/>
      <c r="Q546" s="74"/>
      <c r="R546" s="25"/>
    </row>
    <row r="547" spans="1:18" s="50" customFormat="1" ht="30" customHeight="1" hidden="1">
      <c r="A547" s="63"/>
      <c r="B547" s="29" t="str">
        <f>IF($A547="","",VLOOKUP($A547,'MÃ KH'!$A$2:$D$1048573,2,0))</f>
        <v/>
      </c>
      <c r="C547" s="64" t="s">
        <v>4886</v>
      </c>
      <c r="D547" s="25"/>
      <c r="E547" s="29" t="str">
        <f>IF($D547="","",VLOOKUP($D547,'MÃ HH'!$A$2:$C$1873,2,0))</f>
        <v/>
      </c>
      <c r="F547" s="65"/>
      <c r="G547" s="66"/>
      <c r="H547" s="66"/>
      <c r="I547" s="69"/>
      <c r="J547" s="66"/>
      <c r="K547" s="66"/>
      <c r="L547" s="66"/>
      <c r="M547" s="66"/>
      <c r="N547" s="30"/>
      <c r="O547" s="70"/>
      <c r="P547" s="71"/>
      <c r="Q547" s="74"/>
      <c r="R547" s="25"/>
    </row>
    <row r="548" spans="1:18" s="50" customFormat="1" ht="30" customHeight="1" hidden="1">
      <c r="A548" s="63"/>
      <c r="B548" s="29" t="str">
        <f>IF($A548="","",VLOOKUP($A548,'MÃ KH'!$A$2:$D$1048573,2,0))</f>
        <v/>
      </c>
      <c r="C548" s="64" t="s">
        <v>4886</v>
      </c>
      <c r="D548" s="25"/>
      <c r="E548" s="29" t="str">
        <f>IF($D548="","",VLOOKUP($D548,'MÃ HH'!$A$2:$C$1873,2,0))</f>
        <v/>
      </c>
      <c r="F548" s="65"/>
      <c r="G548" s="66"/>
      <c r="H548" s="66"/>
      <c r="I548" s="69"/>
      <c r="J548" s="66"/>
      <c r="K548" s="66"/>
      <c r="L548" s="66"/>
      <c r="M548" s="66"/>
      <c r="N548" s="30"/>
      <c r="O548" s="70"/>
      <c r="P548" s="71"/>
      <c r="Q548" s="74"/>
      <c r="R548" s="25"/>
    </row>
    <row r="549" spans="1:18" s="50" customFormat="1" ht="30" customHeight="1" hidden="1">
      <c r="A549" s="63"/>
      <c r="B549" s="29" t="str">
        <f>IF($A549="","",VLOOKUP($A549,'MÃ KH'!$A$2:$D$1048573,2,0))</f>
        <v/>
      </c>
      <c r="C549" s="64" t="s">
        <v>4886</v>
      </c>
      <c r="D549" s="25"/>
      <c r="E549" s="29" t="str">
        <f>IF($D549="","",VLOOKUP($D549,'MÃ HH'!$A$2:$C$1873,2,0))</f>
        <v/>
      </c>
      <c r="F549" s="65"/>
      <c r="G549" s="66"/>
      <c r="H549" s="66"/>
      <c r="I549" s="69"/>
      <c r="J549" s="66"/>
      <c r="K549" s="66"/>
      <c r="L549" s="66"/>
      <c r="M549" s="66"/>
      <c r="N549" s="30"/>
      <c r="O549" s="70"/>
      <c r="P549" s="71"/>
      <c r="Q549" s="74"/>
      <c r="R549" s="25"/>
    </row>
    <row r="550" spans="1:18" s="50" customFormat="1" ht="30" customHeight="1" hidden="1">
      <c r="A550" s="63"/>
      <c r="B550" s="29" t="str">
        <f>IF($A550="","",VLOOKUP($A550,'MÃ KH'!$A$2:$D$1048573,2,0))</f>
        <v/>
      </c>
      <c r="C550" s="64" t="s">
        <v>4886</v>
      </c>
      <c r="D550" s="25"/>
      <c r="E550" s="29" t="str">
        <f>IF($D550="","",VLOOKUP($D550,'MÃ HH'!$A$2:$C$1873,2,0))</f>
        <v/>
      </c>
      <c r="F550" s="65"/>
      <c r="G550" s="66"/>
      <c r="H550" s="66"/>
      <c r="I550" s="69"/>
      <c r="J550" s="66"/>
      <c r="K550" s="66"/>
      <c r="L550" s="66"/>
      <c r="M550" s="66"/>
      <c r="N550" s="30"/>
      <c r="O550" s="70"/>
      <c r="P550" s="71"/>
      <c r="Q550" s="74"/>
      <c r="R550" s="25"/>
    </row>
    <row r="551" spans="1:18" s="50" customFormat="1" ht="30" customHeight="1" hidden="1">
      <c r="A551" s="63"/>
      <c r="B551" s="29" t="str">
        <f>IF($A551="","",VLOOKUP($A551,'MÃ KH'!$A$2:$D$1048573,2,0))</f>
        <v/>
      </c>
      <c r="C551" s="64" t="s">
        <v>4886</v>
      </c>
      <c r="D551" s="25"/>
      <c r="E551" s="29" t="str">
        <f>IF($D551="","",VLOOKUP($D551,'MÃ HH'!$A$2:$C$1873,2,0))</f>
        <v/>
      </c>
      <c r="F551" s="65"/>
      <c r="G551" s="66"/>
      <c r="H551" s="66"/>
      <c r="I551" s="69"/>
      <c r="J551" s="66"/>
      <c r="K551" s="66"/>
      <c r="L551" s="66"/>
      <c r="M551" s="66"/>
      <c r="N551" s="30"/>
      <c r="O551" s="70"/>
      <c r="P551" s="71"/>
      <c r="Q551" s="74"/>
      <c r="R551" s="25"/>
    </row>
    <row r="552" spans="1:18" s="50" customFormat="1" ht="30" customHeight="1" hidden="1">
      <c r="A552" s="63"/>
      <c r="B552" s="29" t="str">
        <f>IF($A552="","",VLOOKUP($A552,'MÃ KH'!$A$2:$D$1048573,2,0))</f>
        <v/>
      </c>
      <c r="C552" s="64" t="s">
        <v>4886</v>
      </c>
      <c r="D552" s="25"/>
      <c r="E552" s="29" t="str">
        <f>IF($D552="","",VLOOKUP($D552,'MÃ HH'!$A$2:$C$1873,2,0))</f>
        <v/>
      </c>
      <c r="F552" s="65"/>
      <c r="G552" s="66"/>
      <c r="H552" s="66"/>
      <c r="I552" s="69"/>
      <c r="J552" s="66"/>
      <c r="K552" s="66"/>
      <c r="L552" s="66"/>
      <c r="M552" s="66"/>
      <c r="N552" s="30"/>
      <c r="O552" s="70"/>
      <c r="P552" s="71"/>
      <c r="Q552" s="74"/>
      <c r="R552" s="25"/>
    </row>
    <row r="553" spans="1:18" s="50" customFormat="1" ht="30" customHeight="1" hidden="1">
      <c r="A553" s="63"/>
      <c r="B553" s="29" t="str">
        <f>IF($A553="","",VLOOKUP($A553,'MÃ KH'!$A$2:$D$1048573,2,0))</f>
        <v/>
      </c>
      <c r="C553" s="64" t="s">
        <v>4886</v>
      </c>
      <c r="D553" s="25"/>
      <c r="E553" s="29" t="str">
        <f>IF($D553="","",VLOOKUP($D553,'MÃ HH'!$A$2:$C$1873,2,0))</f>
        <v/>
      </c>
      <c r="F553" s="65"/>
      <c r="G553" s="66"/>
      <c r="H553" s="66"/>
      <c r="I553" s="69"/>
      <c r="J553" s="66"/>
      <c r="K553" s="66"/>
      <c r="L553" s="66"/>
      <c r="M553" s="66"/>
      <c r="N553" s="30"/>
      <c r="O553" s="70"/>
      <c r="P553" s="71"/>
      <c r="Q553" s="74"/>
      <c r="R553" s="25"/>
    </row>
    <row r="554" spans="1:18" s="50" customFormat="1" ht="30" customHeight="1" hidden="1">
      <c r="A554" s="63"/>
      <c r="B554" s="29" t="str">
        <f>IF($A554="","",VLOOKUP($A554,'MÃ KH'!$A$2:$D$1048573,2,0))</f>
        <v/>
      </c>
      <c r="C554" s="64" t="s">
        <v>4886</v>
      </c>
      <c r="D554" s="25"/>
      <c r="E554" s="29" t="str">
        <f>IF($D554="","",VLOOKUP($D554,'MÃ HH'!$A$2:$C$1873,2,0))</f>
        <v/>
      </c>
      <c r="F554" s="65"/>
      <c r="G554" s="66"/>
      <c r="H554" s="66"/>
      <c r="I554" s="69"/>
      <c r="J554" s="66"/>
      <c r="K554" s="66"/>
      <c r="L554" s="66"/>
      <c r="M554" s="66"/>
      <c r="N554" s="30"/>
      <c r="O554" s="70"/>
      <c r="P554" s="71"/>
      <c r="Q554" s="74"/>
      <c r="R554" s="25"/>
    </row>
    <row r="555" spans="1:18" s="50" customFormat="1" ht="30" customHeight="1" hidden="1">
      <c r="A555" s="63"/>
      <c r="B555" s="29" t="str">
        <f>IF($A555="","",VLOOKUP($A555,'MÃ KH'!$A$2:$D$1048573,2,0))</f>
        <v/>
      </c>
      <c r="C555" s="64" t="s">
        <v>4886</v>
      </c>
      <c r="D555" s="25"/>
      <c r="E555" s="29" t="str">
        <f>IF($D555="","",VLOOKUP($D555,'MÃ HH'!$A$2:$C$1873,2,0))</f>
        <v/>
      </c>
      <c r="F555" s="65"/>
      <c r="G555" s="66"/>
      <c r="H555" s="66"/>
      <c r="I555" s="69"/>
      <c r="J555" s="66"/>
      <c r="K555" s="66"/>
      <c r="L555" s="66"/>
      <c r="M555" s="66"/>
      <c r="N555" s="30"/>
      <c r="O555" s="70"/>
      <c r="P555" s="71"/>
      <c r="Q555" s="74"/>
      <c r="R555" s="25"/>
    </row>
    <row r="556" spans="1:18" s="50" customFormat="1" ht="30" customHeight="1" hidden="1">
      <c r="A556" s="63"/>
      <c r="B556" s="29" t="str">
        <f>IF($A556="","",VLOOKUP($A556,'MÃ KH'!$A$2:$D$1048573,2,0))</f>
        <v/>
      </c>
      <c r="C556" s="64" t="s">
        <v>4886</v>
      </c>
      <c r="D556" s="25"/>
      <c r="E556" s="29" t="str">
        <f>IF($D556="","",VLOOKUP($D556,'MÃ HH'!$A$2:$C$1873,2,0))</f>
        <v/>
      </c>
      <c r="F556" s="65"/>
      <c r="G556" s="66"/>
      <c r="H556" s="66"/>
      <c r="I556" s="69"/>
      <c r="J556" s="66"/>
      <c r="K556" s="66"/>
      <c r="L556" s="66"/>
      <c r="M556" s="66"/>
      <c r="N556" s="30"/>
      <c r="O556" s="70"/>
      <c r="P556" s="71"/>
      <c r="Q556" s="74"/>
      <c r="R556" s="25"/>
    </row>
    <row r="557" spans="1:18" s="50" customFormat="1" ht="30" customHeight="1" hidden="1">
      <c r="A557" s="63"/>
      <c r="B557" s="29" t="str">
        <f>IF($A557="","",VLOOKUP($A557,'MÃ KH'!$A$2:$D$1048573,2,0))</f>
        <v/>
      </c>
      <c r="C557" s="64" t="s">
        <v>4886</v>
      </c>
      <c r="D557" s="25"/>
      <c r="E557" s="29" t="str">
        <f>IF($D557="","",VLOOKUP($D557,'MÃ HH'!$A$2:$C$1873,2,0))</f>
        <v/>
      </c>
      <c r="F557" s="65"/>
      <c r="G557" s="66"/>
      <c r="H557" s="66"/>
      <c r="I557" s="69"/>
      <c r="J557" s="66"/>
      <c r="K557" s="66"/>
      <c r="L557" s="66"/>
      <c r="M557" s="66"/>
      <c r="N557" s="30"/>
      <c r="O557" s="70"/>
      <c r="P557" s="71"/>
      <c r="Q557" s="74"/>
      <c r="R557" s="25"/>
    </row>
    <row r="558" spans="1:18" s="50" customFormat="1" ht="30" customHeight="1" hidden="1">
      <c r="A558" s="63"/>
      <c r="B558" s="29" t="str">
        <f>IF($A558="","",VLOOKUP($A558,'MÃ KH'!$A$2:$D$1048573,2,0))</f>
        <v/>
      </c>
      <c r="C558" s="64" t="s">
        <v>4886</v>
      </c>
      <c r="D558" s="25"/>
      <c r="E558" s="29" t="str">
        <f>IF($D558="","",VLOOKUP($D558,'MÃ HH'!$A$2:$C$1873,2,0))</f>
        <v/>
      </c>
      <c r="F558" s="65"/>
      <c r="G558" s="66"/>
      <c r="H558" s="66"/>
      <c r="I558" s="69"/>
      <c r="J558" s="66"/>
      <c r="K558" s="66"/>
      <c r="L558" s="66"/>
      <c r="M558" s="66"/>
      <c r="N558" s="30"/>
      <c r="O558" s="70"/>
      <c r="P558" s="71"/>
      <c r="Q558" s="74"/>
      <c r="R558" s="25"/>
    </row>
    <row r="559" spans="1:18" s="50" customFormat="1" ht="30" customHeight="1" hidden="1">
      <c r="A559" s="63"/>
      <c r="B559" s="29" t="str">
        <f>IF($A559="","",VLOOKUP($A559,'MÃ KH'!$A$2:$D$1048573,2,0))</f>
        <v/>
      </c>
      <c r="C559" s="64" t="s">
        <v>4886</v>
      </c>
      <c r="D559" s="25"/>
      <c r="E559" s="29" t="str">
        <f>IF($D559="","",VLOOKUP($D559,'MÃ HH'!$A$2:$C$1873,2,0))</f>
        <v/>
      </c>
      <c r="F559" s="65"/>
      <c r="G559" s="66"/>
      <c r="H559" s="66"/>
      <c r="I559" s="69"/>
      <c r="J559" s="66"/>
      <c r="K559" s="66"/>
      <c r="L559" s="66"/>
      <c r="M559" s="66"/>
      <c r="N559" s="30"/>
      <c r="O559" s="70"/>
      <c r="P559" s="71"/>
      <c r="Q559" s="74"/>
      <c r="R559" s="25"/>
    </row>
    <row r="560" spans="1:18" s="50" customFormat="1" ht="30" customHeight="1" hidden="1">
      <c r="A560" s="63"/>
      <c r="B560" s="29" t="str">
        <f>IF($A560="","",VLOOKUP($A560,'MÃ KH'!$A$2:$D$1048573,2,0))</f>
        <v/>
      </c>
      <c r="C560" s="64" t="s">
        <v>4886</v>
      </c>
      <c r="D560" s="25"/>
      <c r="E560" s="29" t="str">
        <f>IF($D560="","",VLOOKUP($D560,'MÃ HH'!$A$2:$C$1873,2,0))</f>
        <v/>
      </c>
      <c r="F560" s="65"/>
      <c r="G560" s="66"/>
      <c r="H560" s="66"/>
      <c r="I560" s="69"/>
      <c r="J560" s="66"/>
      <c r="K560" s="66"/>
      <c r="L560" s="66"/>
      <c r="M560" s="66"/>
      <c r="N560" s="30"/>
      <c r="O560" s="70"/>
      <c r="P560" s="71"/>
      <c r="Q560" s="74"/>
      <c r="R560" s="25"/>
    </row>
    <row r="561" spans="1:18" s="50" customFormat="1" ht="30" customHeight="1" hidden="1">
      <c r="A561" s="63"/>
      <c r="B561" s="29" t="str">
        <f>IF($A561="","",VLOOKUP($A561,'MÃ KH'!$A$2:$D$1048573,2,0))</f>
        <v/>
      </c>
      <c r="C561" s="64" t="s">
        <v>4886</v>
      </c>
      <c r="D561" s="25"/>
      <c r="E561" s="29" t="str">
        <f>IF($D561="","",VLOOKUP($D561,'MÃ HH'!$A$2:$C$1873,2,0))</f>
        <v/>
      </c>
      <c r="F561" s="65"/>
      <c r="G561" s="66"/>
      <c r="H561" s="66"/>
      <c r="I561" s="69"/>
      <c r="J561" s="66"/>
      <c r="K561" s="66"/>
      <c r="L561" s="66"/>
      <c r="M561" s="66"/>
      <c r="N561" s="30"/>
      <c r="O561" s="70"/>
      <c r="P561" s="71"/>
      <c r="Q561" s="74"/>
      <c r="R561" s="25"/>
    </row>
    <row r="562" spans="1:18" s="50" customFormat="1" ht="30" customHeight="1" hidden="1">
      <c r="A562" s="63"/>
      <c r="B562" s="29" t="str">
        <f>IF($A562="","",VLOOKUP($A562,'MÃ KH'!$A$2:$D$1048573,2,0))</f>
        <v/>
      </c>
      <c r="C562" s="64" t="s">
        <v>4886</v>
      </c>
      <c r="D562" s="25"/>
      <c r="E562" s="29" t="str">
        <f>IF($D562="","",VLOOKUP($D562,'MÃ HH'!$A$2:$C$1873,2,0))</f>
        <v/>
      </c>
      <c r="F562" s="65"/>
      <c r="G562" s="66"/>
      <c r="H562" s="66"/>
      <c r="I562" s="69"/>
      <c r="J562" s="66"/>
      <c r="K562" s="66"/>
      <c r="L562" s="66"/>
      <c r="M562" s="66"/>
      <c r="N562" s="30"/>
      <c r="O562" s="70"/>
      <c r="P562" s="71"/>
      <c r="Q562" s="74"/>
      <c r="R562" s="25"/>
    </row>
    <row r="563" spans="1:18" s="50" customFormat="1" ht="30" customHeight="1" hidden="1">
      <c r="A563" s="63"/>
      <c r="B563" s="29" t="str">
        <f>IF($A563="","",VLOOKUP($A563,'MÃ KH'!$A$2:$D$1048573,2,0))</f>
        <v/>
      </c>
      <c r="C563" s="64" t="s">
        <v>4886</v>
      </c>
      <c r="D563" s="25"/>
      <c r="E563" s="29" t="str">
        <f>IF($D563="","",VLOOKUP($D563,'MÃ HH'!$A$2:$C$1873,2,0))</f>
        <v/>
      </c>
      <c r="F563" s="65"/>
      <c r="G563" s="66"/>
      <c r="H563" s="66"/>
      <c r="I563" s="69"/>
      <c r="J563" s="66"/>
      <c r="K563" s="66"/>
      <c r="L563" s="66"/>
      <c r="M563" s="66"/>
      <c r="N563" s="30"/>
      <c r="O563" s="70"/>
      <c r="P563" s="71"/>
      <c r="Q563" s="74"/>
      <c r="R563" s="25"/>
    </row>
    <row r="564" spans="1:18" s="50" customFormat="1" ht="30" customHeight="1" hidden="1">
      <c r="A564" s="63"/>
      <c r="B564" s="29" t="str">
        <f>IF($A564="","",VLOOKUP($A564,'MÃ KH'!$A$2:$D$1048573,2,0))</f>
        <v/>
      </c>
      <c r="C564" s="64" t="s">
        <v>4886</v>
      </c>
      <c r="D564" s="25"/>
      <c r="E564" s="29" t="str">
        <f>IF($D564="","",VLOOKUP($D564,'MÃ HH'!$A$2:$C$1873,2,0))</f>
        <v/>
      </c>
      <c r="F564" s="65"/>
      <c r="G564" s="66"/>
      <c r="H564" s="66"/>
      <c r="I564" s="69"/>
      <c r="J564" s="66"/>
      <c r="K564" s="66"/>
      <c r="L564" s="66"/>
      <c r="M564" s="66"/>
      <c r="N564" s="30"/>
      <c r="O564" s="70"/>
      <c r="P564" s="71"/>
      <c r="Q564" s="74"/>
      <c r="R564" s="25"/>
    </row>
    <row r="565" spans="1:18" s="50" customFormat="1" ht="30" customHeight="1" hidden="1">
      <c r="A565" s="63"/>
      <c r="B565" s="29" t="str">
        <f>IF($A565="","",VLOOKUP($A565,'MÃ KH'!$A$2:$D$1048573,2,0))</f>
        <v/>
      </c>
      <c r="C565" s="64" t="s">
        <v>4886</v>
      </c>
      <c r="D565" s="25"/>
      <c r="E565" s="29" t="str">
        <f>IF($D565="","",VLOOKUP($D565,'MÃ HH'!$A$2:$C$1873,2,0))</f>
        <v/>
      </c>
      <c r="F565" s="65"/>
      <c r="G565" s="66"/>
      <c r="H565" s="66"/>
      <c r="I565" s="69"/>
      <c r="J565" s="66"/>
      <c r="K565" s="66"/>
      <c r="L565" s="66"/>
      <c r="M565" s="66"/>
      <c r="N565" s="30"/>
      <c r="O565" s="70"/>
      <c r="P565" s="71"/>
      <c r="Q565" s="74"/>
      <c r="R565" s="25"/>
    </row>
    <row r="566" spans="1:18" s="50" customFormat="1" ht="30" customHeight="1" hidden="1">
      <c r="A566" s="63"/>
      <c r="B566" s="29" t="str">
        <f>IF($A566="","",VLOOKUP($A566,'MÃ KH'!$A$2:$D$1048573,2,0))</f>
        <v/>
      </c>
      <c r="C566" s="64" t="s">
        <v>4886</v>
      </c>
      <c r="D566" s="25"/>
      <c r="E566" s="29" t="str">
        <f>IF($D566="","",VLOOKUP($D566,'MÃ HH'!$A$2:$C$1873,2,0))</f>
        <v/>
      </c>
      <c r="F566" s="65"/>
      <c r="G566" s="66"/>
      <c r="H566" s="66"/>
      <c r="I566" s="69"/>
      <c r="J566" s="66"/>
      <c r="K566" s="66"/>
      <c r="L566" s="66"/>
      <c r="M566" s="66"/>
      <c r="N566" s="30"/>
      <c r="O566" s="70"/>
      <c r="P566" s="71"/>
      <c r="Q566" s="74"/>
      <c r="R566" s="25"/>
    </row>
    <row r="567" spans="1:18" s="50" customFormat="1" ht="30" customHeight="1" hidden="1">
      <c r="A567" s="63"/>
      <c r="B567" s="29" t="str">
        <f>IF($A567="","",VLOOKUP($A567,'MÃ KH'!$A$2:$D$1048573,2,0))</f>
        <v/>
      </c>
      <c r="C567" s="64" t="s">
        <v>4886</v>
      </c>
      <c r="D567" s="25"/>
      <c r="E567" s="29" t="str">
        <f>IF($D567="","",VLOOKUP($D567,'MÃ HH'!$A$2:$C$1873,2,0))</f>
        <v/>
      </c>
      <c r="F567" s="65"/>
      <c r="G567" s="66"/>
      <c r="H567" s="66"/>
      <c r="I567" s="69"/>
      <c r="J567" s="66"/>
      <c r="K567" s="66"/>
      <c r="L567" s="66"/>
      <c r="M567" s="66"/>
      <c r="N567" s="30"/>
      <c r="O567" s="70"/>
      <c r="P567" s="71"/>
      <c r="Q567" s="74"/>
      <c r="R567" s="25"/>
    </row>
    <row r="568" spans="1:18" s="50" customFormat="1" ht="30" customHeight="1" hidden="1">
      <c r="A568" s="63"/>
      <c r="B568" s="29" t="str">
        <f>IF($A568="","",VLOOKUP($A568,'MÃ KH'!$A$2:$D$1048573,2,0))</f>
        <v/>
      </c>
      <c r="C568" s="64" t="s">
        <v>4886</v>
      </c>
      <c r="D568" s="25"/>
      <c r="E568" s="29" t="str">
        <f>IF($D568="","",VLOOKUP($D568,'MÃ HH'!$A$2:$C$1873,2,0))</f>
        <v/>
      </c>
      <c r="F568" s="65"/>
      <c r="G568" s="66"/>
      <c r="H568" s="66"/>
      <c r="I568" s="69"/>
      <c r="J568" s="66"/>
      <c r="K568" s="66"/>
      <c r="L568" s="66"/>
      <c r="M568" s="66"/>
      <c r="N568" s="30"/>
      <c r="O568" s="70"/>
      <c r="P568" s="71"/>
      <c r="Q568" s="74"/>
      <c r="R568" s="25"/>
    </row>
    <row r="569" spans="1:18" s="50" customFormat="1" ht="30" customHeight="1" hidden="1">
      <c r="A569" s="63"/>
      <c r="B569" s="29" t="str">
        <f>IF($A569="","",VLOOKUP($A569,'MÃ KH'!$A$2:$D$1048573,2,0))</f>
        <v/>
      </c>
      <c r="C569" s="64" t="s">
        <v>4886</v>
      </c>
      <c r="D569" s="25"/>
      <c r="E569" s="29" t="str">
        <f>IF($D569="","",VLOOKUP($D569,'MÃ HH'!$A$2:$C$1873,2,0))</f>
        <v/>
      </c>
      <c r="F569" s="65"/>
      <c r="G569" s="66"/>
      <c r="H569" s="66"/>
      <c r="I569" s="69"/>
      <c r="J569" s="66"/>
      <c r="K569" s="66"/>
      <c r="L569" s="66"/>
      <c r="M569" s="66"/>
      <c r="N569" s="30"/>
      <c r="O569" s="70"/>
      <c r="P569" s="71"/>
      <c r="Q569" s="74"/>
      <c r="R569" s="25"/>
    </row>
    <row r="570" spans="1:18" s="50" customFormat="1" ht="30" customHeight="1" hidden="1">
      <c r="A570" s="63"/>
      <c r="B570" s="29" t="str">
        <f>IF($A570="","",VLOOKUP($A570,'MÃ KH'!$A$2:$D$1048573,2,0))</f>
        <v/>
      </c>
      <c r="C570" s="64" t="s">
        <v>4886</v>
      </c>
      <c r="D570" s="25"/>
      <c r="E570" s="29" t="str">
        <f>IF($D570="","",VLOOKUP($D570,'MÃ HH'!$A$2:$C$1873,2,0))</f>
        <v/>
      </c>
      <c r="F570" s="65"/>
      <c r="G570" s="66"/>
      <c r="H570" s="66"/>
      <c r="I570" s="69"/>
      <c r="J570" s="66"/>
      <c r="K570" s="66"/>
      <c r="L570" s="66"/>
      <c r="M570" s="66"/>
      <c r="N570" s="30"/>
      <c r="O570" s="70"/>
      <c r="P570" s="71"/>
      <c r="Q570" s="74"/>
      <c r="R570" s="25"/>
    </row>
    <row r="571" spans="1:18" s="50" customFormat="1" ht="30" customHeight="1" hidden="1">
      <c r="A571" s="63"/>
      <c r="B571" s="29" t="str">
        <f>IF($A571="","",VLOOKUP($A571,'MÃ KH'!$A$2:$D$1048573,2,0))</f>
        <v/>
      </c>
      <c r="C571" s="64" t="s">
        <v>4886</v>
      </c>
      <c r="D571" s="25"/>
      <c r="E571" s="29" t="str">
        <f>IF($D571="","",VLOOKUP($D571,'MÃ HH'!$A$2:$C$1873,2,0))</f>
        <v/>
      </c>
      <c r="F571" s="65"/>
      <c r="G571" s="66"/>
      <c r="H571" s="66"/>
      <c r="I571" s="69"/>
      <c r="J571" s="66"/>
      <c r="K571" s="66"/>
      <c r="L571" s="66"/>
      <c r="M571" s="66"/>
      <c r="N571" s="30"/>
      <c r="O571" s="70"/>
      <c r="P571" s="71"/>
      <c r="Q571" s="74"/>
      <c r="R571" s="25"/>
    </row>
    <row r="572" spans="1:18" s="50" customFormat="1" ht="30" customHeight="1" hidden="1">
      <c r="A572" s="63"/>
      <c r="B572" s="29" t="str">
        <f>IF($A572="","",VLOOKUP($A572,'MÃ KH'!$A$2:$D$1048573,2,0))</f>
        <v/>
      </c>
      <c r="C572" s="64" t="s">
        <v>4886</v>
      </c>
      <c r="D572" s="25"/>
      <c r="E572" s="29" t="str">
        <f>IF($D572="","",VLOOKUP($D572,'MÃ HH'!$A$2:$C$1873,2,0))</f>
        <v/>
      </c>
      <c r="F572" s="65"/>
      <c r="G572" s="66"/>
      <c r="H572" s="66"/>
      <c r="I572" s="69"/>
      <c r="J572" s="66"/>
      <c r="K572" s="66"/>
      <c r="L572" s="66"/>
      <c r="M572" s="66"/>
      <c r="N572" s="30"/>
      <c r="O572" s="70"/>
      <c r="P572" s="71"/>
      <c r="Q572" s="74"/>
      <c r="R572" s="25"/>
    </row>
    <row r="573" spans="1:18" s="50" customFormat="1" ht="30" customHeight="1" hidden="1">
      <c r="A573" s="63"/>
      <c r="B573" s="29" t="str">
        <f>IF($A573="","",VLOOKUP($A573,'MÃ KH'!$A$2:$D$1048573,2,0))</f>
        <v/>
      </c>
      <c r="C573" s="64" t="s">
        <v>4886</v>
      </c>
      <c r="D573" s="25"/>
      <c r="E573" s="29" t="str">
        <f>IF($D573="","",VLOOKUP($D573,'MÃ HH'!$A$2:$C$1873,2,0))</f>
        <v/>
      </c>
      <c r="F573" s="65"/>
      <c r="G573" s="66"/>
      <c r="H573" s="66"/>
      <c r="I573" s="69"/>
      <c r="J573" s="66"/>
      <c r="K573" s="66"/>
      <c r="L573" s="66"/>
      <c r="M573" s="66"/>
      <c r="N573" s="30"/>
      <c r="O573" s="70"/>
      <c r="P573" s="71"/>
      <c r="Q573" s="74"/>
      <c r="R573" s="25"/>
    </row>
    <row r="574" spans="1:18" s="50" customFormat="1" ht="30" customHeight="1" hidden="1">
      <c r="A574" s="63"/>
      <c r="B574" s="29" t="str">
        <f>IF($A574="","",VLOOKUP($A574,'MÃ KH'!$A$2:$D$1048573,2,0))</f>
        <v/>
      </c>
      <c r="C574" s="64" t="s">
        <v>4886</v>
      </c>
      <c r="D574" s="25"/>
      <c r="E574" s="29" t="str">
        <f>IF($D574="","",VLOOKUP($D574,'MÃ HH'!$A$2:$C$1873,2,0))</f>
        <v/>
      </c>
      <c r="F574" s="65"/>
      <c r="G574" s="66"/>
      <c r="H574" s="66"/>
      <c r="I574" s="69"/>
      <c r="J574" s="66"/>
      <c r="K574" s="66"/>
      <c r="L574" s="66"/>
      <c r="M574" s="66"/>
      <c r="N574" s="30"/>
      <c r="O574" s="70"/>
      <c r="P574" s="71"/>
      <c r="Q574" s="74"/>
      <c r="R574" s="25"/>
    </row>
    <row r="575" spans="1:18" s="50" customFormat="1" ht="30" customHeight="1" hidden="1">
      <c r="A575" s="63"/>
      <c r="B575" s="29" t="str">
        <f>IF($A575="","",VLOOKUP($A575,'MÃ KH'!$A$2:$D$1048573,2,0))</f>
        <v/>
      </c>
      <c r="C575" s="64" t="s">
        <v>4886</v>
      </c>
      <c r="D575" s="25"/>
      <c r="E575" s="29" t="str">
        <f>IF($D575="","",VLOOKUP($D575,'MÃ HH'!$A$2:$C$1873,2,0))</f>
        <v/>
      </c>
      <c r="F575" s="65"/>
      <c r="G575" s="66"/>
      <c r="H575" s="66"/>
      <c r="I575" s="69"/>
      <c r="J575" s="66"/>
      <c r="K575" s="66"/>
      <c r="L575" s="66"/>
      <c r="M575" s="66"/>
      <c r="N575" s="30"/>
      <c r="O575" s="70"/>
      <c r="P575" s="71"/>
      <c r="Q575" s="74"/>
      <c r="R575" s="25"/>
    </row>
    <row r="576" spans="1:18" s="50" customFormat="1" ht="30" customHeight="1" hidden="1">
      <c r="A576" s="63"/>
      <c r="B576" s="29" t="str">
        <f>IF($A576="","",VLOOKUP($A576,'MÃ KH'!$A$2:$D$1048573,2,0))</f>
        <v/>
      </c>
      <c r="C576" s="64" t="s">
        <v>4886</v>
      </c>
      <c r="D576" s="25"/>
      <c r="E576" s="29" t="str">
        <f>IF($D576="","",VLOOKUP($D576,'MÃ HH'!$A$2:$C$1873,2,0))</f>
        <v/>
      </c>
      <c r="F576" s="65"/>
      <c r="G576" s="66"/>
      <c r="H576" s="66"/>
      <c r="I576" s="69"/>
      <c r="J576" s="66"/>
      <c r="K576" s="66"/>
      <c r="L576" s="66"/>
      <c r="M576" s="66"/>
      <c r="N576" s="30"/>
      <c r="O576" s="70"/>
      <c r="P576" s="71"/>
      <c r="Q576" s="74"/>
      <c r="R576" s="25"/>
    </row>
    <row r="577" spans="1:18" s="50" customFormat="1" ht="30" customHeight="1" hidden="1">
      <c r="A577" s="63"/>
      <c r="B577" s="29" t="str">
        <f>IF($A577="","",VLOOKUP($A577,'MÃ KH'!$A$2:$D$1048573,2,0))</f>
        <v/>
      </c>
      <c r="C577" s="64" t="s">
        <v>4886</v>
      </c>
      <c r="D577" s="25"/>
      <c r="E577" s="29" t="str">
        <f>IF($D577="","",VLOOKUP($D577,'MÃ HH'!$A$2:$C$1873,2,0))</f>
        <v/>
      </c>
      <c r="F577" s="65"/>
      <c r="G577" s="66"/>
      <c r="H577" s="66"/>
      <c r="I577" s="69"/>
      <c r="J577" s="66"/>
      <c r="K577" s="66"/>
      <c r="L577" s="66"/>
      <c r="M577" s="66"/>
      <c r="N577" s="30"/>
      <c r="O577" s="70"/>
      <c r="P577" s="71"/>
      <c r="Q577" s="74"/>
      <c r="R577" s="25"/>
    </row>
    <row r="578" spans="1:18" s="50" customFormat="1" ht="30" customHeight="1" hidden="1">
      <c r="A578" s="63"/>
      <c r="B578" s="29" t="str">
        <f>IF($A578="","",VLOOKUP($A578,'MÃ KH'!$A$2:$D$1048573,2,0))</f>
        <v/>
      </c>
      <c r="C578" s="64" t="s">
        <v>4886</v>
      </c>
      <c r="D578" s="25"/>
      <c r="E578" s="29" t="str">
        <f>IF($D578="","",VLOOKUP($D578,'MÃ HH'!$A$2:$C$1873,2,0))</f>
        <v/>
      </c>
      <c r="F578" s="65"/>
      <c r="G578" s="66"/>
      <c r="H578" s="66"/>
      <c r="I578" s="69"/>
      <c r="J578" s="66"/>
      <c r="K578" s="66"/>
      <c r="L578" s="66"/>
      <c r="M578" s="66"/>
      <c r="N578" s="30"/>
      <c r="O578" s="70"/>
      <c r="P578" s="71"/>
      <c r="Q578" s="74"/>
      <c r="R578" s="25"/>
    </row>
    <row r="579" spans="1:18" s="50" customFormat="1" ht="30" customHeight="1" hidden="1">
      <c r="A579" s="63"/>
      <c r="B579" s="29" t="str">
        <f>IF($A579="","",VLOOKUP($A579,'MÃ KH'!$A$2:$D$1048573,2,0))</f>
        <v/>
      </c>
      <c r="C579" s="64" t="s">
        <v>4886</v>
      </c>
      <c r="D579" s="25"/>
      <c r="E579" s="29" t="str">
        <f>IF($D579="","",VLOOKUP($D579,'MÃ HH'!$A$2:$C$1873,2,0))</f>
        <v/>
      </c>
      <c r="F579" s="65"/>
      <c r="G579" s="66"/>
      <c r="H579" s="66"/>
      <c r="I579" s="69"/>
      <c r="J579" s="66"/>
      <c r="K579" s="66"/>
      <c r="L579" s="66"/>
      <c r="M579" s="66"/>
      <c r="N579" s="30"/>
      <c r="O579" s="70"/>
      <c r="P579" s="71"/>
      <c r="Q579" s="74"/>
      <c r="R579" s="25"/>
    </row>
    <row r="580" spans="1:18" s="50" customFormat="1" ht="30" customHeight="1" hidden="1">
      <c r="A580" s="63"/>
      <c r="B580" s="29" t="str">
        <f>IF($A580="","",VLOOKUP($A580,'MÃ KH'!$A$2:$D$1048573,2,0))</f>
        <v/>
      </c>
      <c r="C580" s="64" t="s">
        <v>4886</v>
      </c>
      <c r="D580" s="25"/>
      <c r="E580" s="29" t="str">
        <f>IF($D580="","",VLOOKUP($D580,'MÃ HH'!$A$2:$C$1873,2,0))</f>
        <v/>
      </c>
      <c r="F580" s="65"/>
      <c r="G580" s="66"/>
      <c r="H580" s="66"/>
      <c r="I580" s="69"/>
      <c r="J580" s="66"/>
      <c r="K580" s="66"/>
      <c r="L580" s="66"/>
      <c r="M580" s="66"/>
      <c r="N580" s="30"/>
      <c r="O580" s="70"/>
      <c r="P580" s="71"/>
      <c r="Q580" s="74"/>
      <c r="R580" s="25"/>
    </row>
    <row r="581" spans="1:18" s="50" customFormat="1" ht="30" customHeight="1" hidden="1">
      <c r="A581" s="63"/>
      <c r="B581" s="29" t="str">
        <f>IF($A581="","",VLOOKUP($A581,'MÃ KH'!$A$2:$D$1048573,2,0))</f>
        <v/>
      </c>
      <c r="C581" s="64" t="s">
        <v>4886</v>
      </c>
      <c r="D581" s="25"/>
      <c r="E581" s="29" t="str">
        <f>IF($D581="","",VLOOKUP($D581,'MÃ HH'!$A$2:$C$1873,2,0))</f>
        <v/>
      </c>
      <c r="F581" s="65"/>
      <c r="G581" s="66"/>
      <c r="H581" s="66"/>
      <c r="I581" s="69"/>
      <c r="J581" s="66"/>
      <c r="K581" s="66"/>
      <c r="L581" s="66"/>
      <c r="M581" s="66"/>
      <c r="N581" s="30"/>
      <c r="O581" s="70"/>
      <c r="P581" s="71"/>
      <c r="Q581" s="74"/>
      <c r="R581" s="25"/>
    </row>
    <row r="582" spans="1:18" s="50" customFormat="1" ht="30" customHeight="1" hidden="1">
      <c r="A582" s="63"/>
      <c r="B582" s="29" t="str">
        <f>IF($A582="","",VLOOKUP($A582,'MÃ KH'!$A$2:$D$1048573,2,0))</f>
        <v/>
      </c>
      <c r="C582" s="64" t="s">
        <v>4886</v>
      </c>
      <c r="D582" s="25"/>
      <c r="E582" s="29" t="str">
        <f>IF($D582="","",VLOOKUP($D582,'MÃ HH'!$A$2:$C$1873,2,0))</f>
        <v/>
      </c>
      <c r="F582" s="65"/>
      <c r="G582" s="66"/>
      <c r="H582" s="66"/>
      <c r="I582" s="69"/>
      <c r="J582" s="66"/>
      <c r="K582" s="66"/>
      <c r="L582" s="66"/>
      <c r="M582" s="66"/>
      <c r="N582" s="30"/>
      <c r="O582" s="70"/>
      <c r="P582" s="71"/>
      <c r="Q582" s="74"/>
      <c r="R582" s="25"/>
    </row>
    <row r="583" spans="1:18" s="50" customFormat="1" ht="30" customHeight="1" hidden="1">
      <c r="A583" s="63"/>
      <c r="B583" s="29" t="str">
        <f>IF($A583="","",VLOOKUP($A583,'MÃ KH'!$A$2:$D$1048573,2,0))</f>
        <v/>
      </c>
      <c r="C583" s="64" t="s">
        <v>4886</v>
      </c>
      <c r="D583" s="25"/>
      <c r="E583" s="29" t="str">
        <f>IF($D583="","",VLOOKUP($D583,'MÃ HH'!$A$2:$C$1873,2,0))</f>
        <v/>
      </c>
      <c r="F583" s="65"/>
      <c r="G583" s="66"/>
      <c r="H583" s="66"/>
      <c r="I583" s="69"/>
      <c r="J583" s="66"/>
      <c r="K583" s="66"/>
      <c r="L583" s="66"/>
      <c r="M583" s="66"/>
      <c r="N583" s="30"/>
      <c r="O583" s="70"/>
      <c r="P583" s="71"/>
      <c r="Q583" s="74"/>
      <c r="R583" s="25"/>
    </row>
    <row r="584" spans="1:18" s="50" customFormat="1" ht="30" customHeight="1" hidden="1">
      <c r="A584" s="63"/>
      <c r="B584" s="29" t="str">
        <f>IF($A584="","",VLOOKUP($A584,'MÃ KH'!$A$2:$D$1048573,2,0))</f>
        <v/>
      </c>
      <c r="C584" s="64" t="s">
        <v>4886</v>
      </c>
      <c r="D584" s="25"/>
      <c r="E584" s="29" t="str">
        <f>IF($D584="","",VLOOKUP($D584,'MÃ HH'!$A$2:$C$1873,2,0))</f>
        <v/>
      </c>
      <c r="F584" s="65"/>
      <c r="G584" s="66"/>
      <c r="H584" s="66"/>
      <c r="I584" s="69"/>
      <c r="J584" s="66"/>
      <c r="K584" s="66"/>
      <c r="L584" s="66"/>
      <c r="M584" s="66"/>
      <c r="N584" s="30"/>
      <c r="O584" s="70"/>
      <c r="P584" s="71"/>
      <c r="Q584" s="74"/>
      <c r="R584" s="25"/>
    </row>
    <row r="585" spans="1:18" s="50" customFormat="1" ht="30" customHeight="1" hidden="1">
      <c r="A585" s="63"/>
      <c r="B585" s="29" t="str">
        <f>IF($A585="","",VLOOKUP($A585,'MÃ KH'!$A$2:$D$1048573,2,0))</f>
        <v/>
      </c>
      <c r="C585" s="64" t="s">
        <v>4886</v>
      </c>
      <c r="D585" s="25"/>
      <c r="E585" s="29" t="str">
        <f>IF($D585="","",VLOOKUP($D585,'MÃ HH'!$A$2:$C$1873,2,0))</f>
        <v/>
      </c>
      <c r="F585" s="65"/>
      <c r="G585" s="66"/>
      <c r="H585" s="66"/>
      <c r="I585" s="69"/>
      <c r="J585" s="66"/>
      <c r="K585" s="66"/>
      <c r="L585" s="66"/>
      <c r="M585" s="66"/>
      <c r="N585" s="30"/>
      <c r="O585" s="70"/>
      <c r="P585" s="71"/>
      <c r="Q585" s="74"/>
      <c r="R585" s="25"/>
    </row>
    <row r="586" spans="1:18" s="50" customFormat="1" ht="30" customHeight="1" hidden="1">
      <c r="A586" s="63"/>
      <c r="B586" s="29" t="str">
        <f>IF($A586="","",VLOOKUP($A586,'MÃ KH'!$A$2:$D$1048573,2,0))</f>
        <v/>
      </c>
      <c r="C586" s="64" t="s">
        <v>4886</v>
      </c>
      <c r="D586" s="25"/>
      <c r="E586" s="29" t="str">
        <f>IF($D586="","",VLOOKUP($D586,'MÃ HH'!$A$2:$C$1873,2,0))</f>
        <v/>
      </c>
      <c r="F586" s="65"/>
      <c r="G586" s="66"/>
      <c r="H586" s="66"/>
      <c r="I586" s="69"/>
      <c r="J586" s="66"/>
      <c r="K586" s="66"/>
      <c r="L586" s="66"/>
      <c r="M586" s="66"/>
      <c r="N586" s="30"/>
      <c r="O586" s="70"/>
      <c r="P586" s="71"/>
      <c r="Q586" s="74"/>
      <c r="R586" s="25"/>
    </row>
    <row r="587" spans="1:18" s="50" customFormat="1" ht="30" customHeight="1" hidden="1">
      <c r="A587" s="63"/>
      <c r="B587" s="29" t="str">
        <f>IF($A587="","",VLOOKUP($A587,'MÃ KH'!$A$2:$D$1048573,2,0))</f>
        <v/>
      </c>
      <c r="C587" s="64" t="s">
        <v>4886</v>
      </c>
      <c r="D587" s="25"/>
      <c r="E587" s="29" t="str">
        <f>IF($D587="","",VLOOKUP($D587,'MÃ HH'!$A$2:$C$1873,2,0))</f>
        <v/>
      </c>
      <c r="F587" s="65"/>
      <c r="G587" s="66"/>
      <c r="H587" s="66"/>
      <c r="I587" s="69"/>
      <c r="J587" s="66"/>
      <c r="K587" s="66"/>
      <c r="L587" s="66"/>
      <c r="M587" s="66"/>
      <c r="N587" s="30"/>
      <c r="O587" s="70"/>
      <c r="P587" s="71"/>
      <c r="Q587" s="74"/>
      <c r="R587" s="25"/>
    </row>
    <row r="588" spans="1:18" s="50" customFormat="1" ht="30" customHeight="1" hidden="1">
      <c r="A588" s="63"/>
      <c r="B588" s="29" t="str">
        <f>IF($A588="","",VLOOKUP($A588,'MÃ KH'!$A$2:$D$1048573,2,0))</f>
        <v/>
      </c>
      <c r="C588" s="64" t="s">
        <v>4886</v>
      </c>
      <c r="D588" s="25"/>
      <c r="E588" s="29" t="str">
        <f>IF($D588="","",VLOOKUP($D588,'MÃ HH'!$A$2:$C$1873,2,0))</f>
        <v/>
      </c>
      <c r="F588" s="65"/>
      <c r="G588" s="66"/>
      <c r="H588" s="66"/>
      <c r="I588" s="69"/>
      <c r="J588" s="66"/>
      <c r="K588" s="66"/>
      <c r="L588" s="66"/>
      <c r="M588" s="66"/>
      <c r="N588" s="30"/>
      <c r="O588" s="70"/>
      <c r="P588" s="71"/>
      <c r="Q588" s="74"/>
      <c r="R588" s="25"/>
    </row>
    <row r="589" spans="1:18" s="50" customFormat="1" ht="30" customHeight="1" hidden="1">
      <c r="A589" s="63"/>
      <c r="B589" s="29" t="str">
        <f>IF($A589="","",VLOOKUP($A589,'MÃ KH'!$A$2:$D$1048573,2,0))</f>
        <v/>
      </c>
      <c r="C589" s="64" t="s">
        <v>4886</v>
      </c>
      <c r="D589" s="25"/>
      <c r="E589" s="29" t="str">
        <f>IF($D589="","",VLOOKUP($D589,'MÃ HH'!$A$2:$C$1873,2,0))</f>
        <v/>
      </c>
      <c r="F589" s="65"/>
      <c r="G589" s="66"/>
      <c r="H589" s="66"/>
      <c r="I589" s="69"/>
      <c r="J589" s="66"/>
      <c r="K589" s="66"/>
      <c r="L589" s="66"/>
      <c r="M589" s="66"/>
      <c r="N589" s="30"/>
      <c r="O589" s="70"/>
      <c r="P589" s="71"/>
      <c r="Q589" s="74"/>
      <c r="R589" s="25"/>
    </row>
    <row r="590" spans="1:18" s="50" customFormat="1" ht="30" customHeight="1" hidden="1">
      <c r="A590" s="63"/>
      <c r="B590" s="29" t="str">
        <f>IF($A590="","",VLOOKUP($A590,'MÃ KH'!$A$2:$D$1048573,2,0))</f>
        <v/>
      </c>
      <c r="C590" s="64" t="s">
        <v>4886</v>
      </c>
      <c r="D590" s="25"/>
      <c r="E590" s="29" t="str">
        <f>IF($D590="","",VLOOKUP($D590,'MÃ HH'!$A$2:$C$1873,2,0))</f>
        <v/>
      </c>
      <c r="F590" s="65"/>
      <c r="G590" s="66"/>
      <c r="H590" s="66"/>
      <c r="I590" s="69"/>
      <c r="J590" s="66"/>
      <c r="K590" s="66"/>
      <c r="L590" s="66"/>
      <c r="M590" s="66"/>
      <c r="N590" s="30"/>
      <c r="O590" s="70"/>
      <c r="P590" s="71"/>
      <c r="Q590" s="74"/>
      <c r="R590" s="25"/>
    </row>
    <row r="591" spans="1:18" s="50" customFormat="1" ht="30" customHeight="1" hidden="1">
      <c r="A591" s="63"/>
      <c r="B591" s="29" t="str">
        <f>IF($A591="","",VLOOKUP($A591,'MÃ KH'!$A$2:$D$1048573,2,0))</f>
        <v/>
      </c>
      <c r="C591" s="64" t="s">
        <v>4886</v>
      </c>
      <c r="D591" s="25"/>
      <c r="E591" s="29" t="str">
        <f>IF($D591="","",VLOOKUP($D591,'MÃ HH'!$A$2:$C$1873,2,0))</f>
        <v/>
      </c>
      <c r="F591" s="65"/>
      <c r="G591" s="66"/>
      <c r="H591" s="66"/>
      <c r="I591" s="69"/>
      <c r="J591" s="66"/>
      <c r="K591" s="66"/>
      <c r="L591" s="66"/>
      <c r="M591" s="66"/>
      <c r="N591" s="30"/>
      <c r="O591" s="70"/>
      <c r="P591" s="71"/>
      <c r="Q591" s="74"/>
      <c r="R591" s="25"/>
    </row>
    <row r="592" spans="1:18" s="50" customFormat="1" ht="30" customHeight="1" hidden="1">
      <c r="A592" s="63"/>
      <c r="B592" s="29" t="str">
        <f>IF($A592="","",VLOOKUP($A592,'MÃ KH'!$A$2:$D$1048573,2,0))</f>
        <v/>
      </c>
      <c r="C592" s="64" t="s">
        <v>4886</v>
      </c>
      <c r="D592" s="25"/>
      <c r="E592" s="29" t="str">
        <f>IF($D592="","",VLOOKUP($D592,'MÃ HH'!$A$2:$C$1873,2,0))</f>
        <v/>
      </c>
      <c r="F592" s="65"/>
      <c r="G592" s="66"/>
      <c r="H592" s="66"/>
      <c r="I592" s="69"/>
      <c r="J592" s="66"/>
      <c r="K592" s="66"/>
      <c r="L592" s="66"/>
      <c r="M592" s="66"/>
      <c r="N592" s="30"/>
      <c r="O592" s="70"/>
      <c r="P592" s="71"/>
      <c r="Q592" s="74"/>
      <c r="R592" s="25"/>
    </row>
    <row r="593" spans="1:18" s="50" customFormat="1" ht="30" customHeight="1" hidden="1">
      <c r="A593" s="63"/>
      <c r="B593" s="29" t="str">
        <f>IF($A593="","",VLOOKUP($A593,'MÃ KH'!$A$2:$D$1048573,2,0))</f>
        <v/>
      </c>
      <c r="C593" s="64" t="s">
        <v>4886</v>
      </c>
      <c r="D593" s="25"/>
      <c r="E593" s="29" t="str">
        <f>IF($D593="","",VLOOKUP($D593,'MÃ HH'!$A$2:$C$1873,2,0))</f>
        <v/>
      </c>
      <c r="F593" s="65"/>
      <c r="G593" s="66"/>
      <c r="H593" s="66"/>
      <c r="I593" s="69"/>
      <c r="J593" s="66"/>
      <c r="K593" s="66"/>
      <c r="L593" s="66"/>
      <c r="M593" s="66"/>
      <c r="N593" s="30"/>
      <c r="O593" s="70"/>
      <c r="P593" s="71"/>
      <c r="Q593" s="74"/>
      <c r="R593" s="25"/>
    </row>
    <row r="594" spans="1:18" s="50" customFormat="1" ht="30" customHeight="1" hidden="1">
      <c r="A594" s="63"/>
      <c r="B594" s="29" t="str">
        <f>IF($A594="","",VLOOKUP($A594,'MÃ KH'!$A$2:$D$1048573,2,0))</f>
        <v/>
      </c>
      <c r="C594" s="64" t="s">
        <v>4886</v>
      </c>
      <c r="D594" s="25"/>
      <c r="E594" s="29" t="str">
        <f>IF($D594="","",VLOOKUP($D594,'MÃ HH'!$A$2:$C$1873,2,0))</f>
        <v/>
      </c>
      <c r="F594" s="65"/>
      <c r="G594" s="66"/>
      <c r="H594" s="66"/>
      <c r="I594" s="69"/>
      <c r="J594" s="66"/>
      <c r="K594" s="66"/>
      <c r="L594" s="66"/>
      <c r="M594" s="66"/>
      <c r="N594" s="30"/>
      <c r="O594" s="70"/>
      <c r="P594" s="71"/>
      <c r="Q594" s="74"/>
      <c r="R594" s="25"/>
    </row>
    <row r="595" spans="1:18" s="50" customFormat="1" ht="30" customHeight="1" hidden="1">
      <c r="A595" s="63"/>
      <c r="B595" s="29" t="str">
        <f>IF($A595="","",VLOOKUP($A595,'MÃ KH'!$A$2:$D$1048573,2,0))</f>
        <v/>
      </c>
      <c r="C595" s="64" t="s">
        <v>4886</v>
      </c>
      <c r="D595" s="25"/>
      <c r="E595" s="29" t="str">
        <f>IF($D595="","",VLOOKUP($D595,'MÃ HH'!$A$2:$C$1873,2,0))</f>
        <v/>
      </c>
      <c r="F595" s="65"/>
      <c r="G595" s="66"/>
      <c r="H595" s="66"/>
      <c r="I595" s="69"/>
      <c r="J595" s="66"/>
      <c r="K595" s="66"/>
      <c r="L595" s="66"/>
      <c r="M595" s="66"/>
      <c r="N595" s="30"/>
      <c r="O595" s="70"/>
      <c r="P595" s="71"/>
      <c r="Q595" s="74"/>
      <c r="R595" s="25"/>
    </row>
    <row r="596" spans="1:18" s="50" customFormat="1" ht="30" customHeight="1" hidden="1">
      <c r="A596" s="63"/>
      <c r="B596" s="29" t="str">
        <f>IF($A596="","",VLOOKUP($A596,'MÃ KH'!$A$2:$D$1048573,2,0))</f>
        <v/>
      </c>
      <c r="C596" s="64" t="s">
        <v>4886</v>
      </c>
      <c r="D596" s="25"/>
      <c r="E596" s="29" t="str">
        <f>IF($D596="","",VLOOKUP($D596,'MÃ HH'!$A$2:$C$1873,2,0))</f>
        <v/>
      </c>
      <c r="F596" s="65"/>
      <c r="G596" s="66"/>
      <c r="H596" s="66"/>
      <c r="I596" s="69"/>
      <c r="J596" s="66"/>
      <c r="K596" s="66"/>
      <c r="L596" s="66"/>
      <c r="M596" s="66"/>
      <c r="N596" s="30"/>
      <c r="O596" s="70"/>
      <c r="P596" s="71"/>
      <c r="Q596" s="74"/>
      <c r="R596" s="25"/>
    </row>
    <row r="597" spans="1:18" s="50" customFormat="1" ht="30" customHeight="1" hidden="1">
      <c r="A597" s="63"/>
      <c r="B597" s="29" t="str">
        <f>IF($A597="","",VLOOKUP($A597,'MÃ KH'!$A$2:$D$1048573,2,0))</f>
        <v/>
      </c>
      <c r="C597" s="64" t="s">
        <v>4886</v>
      </c>
      <c r="D597" s="25"/>
      <c r="E597" s="29" t="str">
        <f>IF($D597="","",VLOOKUP($D597,'MÃ HH'!$A$2:$C$1873,2,0))</f>
        <v/>
      </c>
      <c r="F597" s="65"/>
      <c r="G597" s="66"/>
      <c r="H597" s="66"/>
      <c r="I597" s="69"/>
      <c r="J597" s="66"/>
      <c r="K597" s="66"/>
      <c r="L597" s="66"/>
      <c r="M597" s="66"/>
      <c r="N597" s="30"/>
      <c r="O597" s="70"/>
      <c r="P597" s="71"/>
      <c r="Q597" s="74"/>
      <c r="R597" s="25"/>
    </row>
    <row r="598" spans="1:18" s="50" customFormat="1" ht="30" customHeight="1" hidden="1">
      <c r="A598" s="63"/>
      <c r="B598" s="29" t="str">
        <f>IF($A598="","",VLOOKUP($A598,'MÃ KH'!$A$2:$D$1048573,2,0))</f>
        <v/>
      </c>
      <c r="C598" s="64" t="s">
        <v>4886</v>
      </c>
      <c r="D598" s="25"/>
      <c r="E598" s="29" t="str">
        <f>IF($D598="","",VLOOKUP($D598,'MÃ HH'!$A$2:$C$1873,2,0))</f>
        <v/>
      </c>
      <c r="F598" s="65"/>
      <c r="G598" s="66"/>
      <c r="H598" s="66"/>
      <c r="I598" s="69"/>
      <c r="J598" s="66"/>
      <c r="K598" s="66"/>
      <c r="L598" s="66"/>
      <c r="M598" s="66"/>
      <c r="N598" s="30"/>
      <c r="O598" s="70"/>
      <c r="P598" s="71"/>
      <c r="Q598" s="74"/>
      <c r="R598" s="25"/>
    </row>
    <row r="599" spans="1:18" s="50" customFormat="1" ht="30" customHeight="1" hidden="1">
      <c r="A599" s="63"/>
      <c r="B599" s="29" t="str">
        <f>IF($A599="","",VLOOKUP($A599,'MÃ KH'!$A$2:$D$1048573,2,0))</f>
        <v/>
      </c>
      <c r="C599" s="64" t="s">
        <v>4886</v>
      </c>
      <c r="D599" s="25"/>
      <c r="E599" s="29" t="str">
        <f>IF($D599="","",VLOOKUP($D599,'MÃ HH'!$A$2:$C$1873,2,0))</f>
        <v/>
      </c>
      <c r="F599" s="65"/>
      <c r="G599" s="66"/>
      <c r="H599" s="66"/>
      <c r="I599" s="69"/>
      <c r="J599" s="66"/>
      <c r="K599" s="66"/>
      <c r="L599" s="66"/>
      <c r="M599" s="66"/>
      <c r="N599" s="30"/>
      <c r="O599" s="70"/>
      <c r="P599" s="71"/>
      <c r="Q599" s="74"/>
      <c r="R599" s="25"/>
    </row>
    <row r="600" spans="1:18" s="50" customFormat="1" ht="30" customHeight="1" hidden="1">
      <c r="A600" s="63"/>
      <c r="B600" s="29" t="str">
        <f>IF($A600="","",VLOOKUP($A600,'MÃ KH'!$A$2:$D$1048573,2,0))</f>
        <v/>
      </c>
      <c r="C600" s="64" t="s">
        <v>4886</v>
      </c>
      <c r="D600" s="25"/>
      <c r="E600" s="29" t="str">
        <f>IF($D600="","",VLOOKUP($D600,'MÃ HH'!$A$2:$C$1873,2,0))</f>
        <v/>
      </c>
      <c r="F600" s="65"/>
      <c r="G600" s="66"/>
      <c r="H600" s="66"/>
      <c r="I600" s="69"/>
      <c r="J600" s="66"/>
      <c r="K600" s="66"/>
      <c r="L600" s="66"/>
      <c r="M600" s="66"/>
      <c r="N600" s="30"/>
      <c r="O600" s="70"/>
      <c r="P600" s="71"/>
      <c r="Q600" s="74"/>
      <c r="R600" s="25"/>
    </row>
    <row r="601" spans="1:18" s="50" customFormat="1" ht="30" customHeight="1" hidden="1">
      <c r="A601" s="63"/>
      <c r="B601" s="29" t="str">
        <f>IF($A601="","",VLOOKUP($A601,'MÃ KH'!$A$2:$D$1048573,2,0))</f>
        <v/>
      </c>
      <c r="C601" s="64" t="s">
        <v>4886</v>
      </c>
      <c r="D601" s="25"/>
      <c r="E601" s="29" t="str">
        <f>IF($D601="","",VLOOKUP($D601,'MÃ HH'!$A$2:$C$1873,2,0))</f>
        <v/>
      </c>
      <c r="F601" s="65"/>
      <c r="G601" s="66"/>
      <c r="H601" s="66"/>
      <c r="I601" s="69"/>
      <c r="J601" s="66"/>
      <c r="K601" s="66"/>
      <c r="L601" s="66"/>
      <c r="M601" s="66"/>
      <c r="N601" s="30"/>
      <c r="O601" s="70"/>
      <c r="P601" s="71"/>
      <c r="Q601" s="74"/>
      <c r="R601" s="25"/>
    </row>
    <row r="602" spans="1:18" s="50" customFormat="1" ht="30" customHeight="1" hidden="1">
      <c r="A602" s="63"/>
      <c r="B602" s="29" t="str">
        <f>IF($A602="","",VLOOKUP($A602,'MÃ KH'!$A$2:$D$1048573,2,0))</f>
        <v/>
      </c>
      <c r="C602" s="64" t="s">
        <v>4886</v>
      </c>
      <c r="D602" s="25"/>
      <c r="E602" s="29" t="str">
        <f>IF($D602="","",VLOOKUP($D602,'MÃ HH'!$A$2:$C$1873,2,0))</f>
        <v/>
      </c>
      <c r="F602" s="65"/>
      <c r="G602" s="66"/>
      <c r="H602" s="66"/>
      <c r="I602" s="69"/>
      <c r="J602" s="66"/>
      <c r="K602" s="66"/>
      <c r="L602" s="66"/>
      <c r="M602" s="66"/>
      <c r="N602" s="30"/>
      <c r="O602" s="70"/>
      <c r="P602" s="71"/>
      <c r="Q602" s="74"/>
      <c r="R602" s="25"/>
    </row>
    <row r="603" spans="1:18" s="50" customFormat="1" ht="30" customHeight="1" hidden="1">
      <c r="A603" s="63"/>
      <c r="B603" s="29" t="str">
        <f>IF($A603="","",VLOOKUP($A603,'MÃ KH'!$A$2:$D$1048573,2,0))</f>
        <v/>
      </c>
      <c r="C603" s="64" t="s">
        <v>4886</v>
      </c>
      <c r="D603" s="25"/>
      <c r="E603" s="29" t="str">
        <f>IF($D603="","",VLOOKUP($D603,'MÃ HH'!$A$2:$C$1873,2,0))</f>
        <v/>
      </c>
      <c r="F603" s="65"/>
      <c r="G603" s="66"/>
      <c r="H603" s="66"/>
      <c r="I603" s="69"/>
      <c r="J603" s="66"/>
      <c r="K603" s="66"/>
      <c r="L603" s="66"/>
      <c r="M603" s="66"/>
      <c r="N603" s="30"/>
      <c r="O603" s="70"/>
      <c r="P603" s="71"/>
      <c r="Q603" s="74"/>
      <c r="R603" s="25"/>
    </row>
    <row r="604" spans="1:18" s="50" customFormat="1" ht="30" customHeight="1" hidden="1">
      <c r="A604" s="63"/>
      <c r="B604" s="29" t="str">
        <f>IF($A604="","",VLOOKUP($A604,'MÃ KH'!$A$2:$D$1048573,2,0))</f>
        <v/>
      </c>
      <c r="C604" s="64" t="s">
        <v>4886</v>
      </c>
      <c r="D604" s="25"/>
      <c r="E604" s="29" t="str">
        <f>IF($D604="","",VLOOKUP($D604,'MÃ HH'!$A$2:$C$1873,2,0))</f>
        <v/>
      </c>
      <c r="F604" s="65"/>
      <c r="G604" s="66"/>
      <c r="H604" s="66"/>
      <c r="I604" s="69"/>
      <c r="J604" s="66"/>
      <c r="K604" s="66"/>
      <c r="L604" s="66"/>
      <c r="M604" s="66"/>
      <c r="N604" s="30"/>
      <c r="O604" s="70"/>
      <c r="P604" s="71"/>
      <c r="Q604" s="74"/>
      <c r="R604" s="25"/>
    </row>
    <row r="605" spans="1:18" s="50" customFormat="1" ht="30" customHeight="1" hidden="1">
      <c r="A605" s="63"/>
      <c r="B605" s="29" t="str">
        <f>IF($A605="","",VLOOKUP($A605,'MÃ KH'!$A$2:$D$1048573,2,0))</f>
        <v/>
      </c>
      <c r="C605" s="64" t="s">
        <v>4886</v>
      </c>
      <c r="D605" s="25"/>
      <c r="E605" s="29" t="str">
        <f>IF($D605="","",VLOOKUP($D605,'MÃ HH'!$A$2:$C$1873,2,0))</f>
        <v/>
      </c>
      <c r="F605" s="65"/>
      <c r="G605" s="66"/>
      <c r="H605" s="66"/>
      <c r="I605" s="69"/>
      <c r="J605" s="66"/>
      <c r="K605" s="66"/>
      <c r="L605" s="66"/>
      <c r="M605" s="66"/>
      <c r="N605" s="30"/>
      <c r="O605" s="70"/>
      <c r="P605" s="71"/>
      <c r="Q605" s="74"/>
      <c r="R605" s="25"/>
    </row>
    <row r="606" spans="1:18" s="50" customFormat="1" ht="30" customHeight="1" hidden="1">
      <c r="A606" s="63"/>
      <c r="B606" s="29" t="str">
        <f>IF($A606="","",VLOOKUP($A606,'MÃ KH'!$A$2:$D$1048573,2,0))</f>
        <v/>
      </c>
      <c r="C606" s="64" t="s">
        <v>4886</v>
      </c>
      <c r="D606" s="25"/>
      <c r="E606" s="29" t="str">
        <f>IF($D606="","",VLOOKUP($D606,'MÃ HH'!$A$2:$C$1873,2,0))</f>
        <v/>
      </c>
      <c r="F606" s="65"/>
      <c r="G606" s="66"/>
      <c r="H606" s="66"/>
      <c r="I606" s="69"/>
      <c r="J606" s="66"/>
      <c r="K606" s="66"/>
      <c r="L606" s="66"/>
      <c r="M606" s="66"/>
      <c r="N606" s="30"/>
      <c r="O606" s="70"/>
      <c r="P606" s="71"/>
      <c r="Q606" s="74"/>
      <c r="R606" s="25"/>
    </row>
    <row r="607" spans="1:18" s="50" customFormat="1" ht="30" customHeight="1" hidden="1">
      <c r="A607" s="63"/>
      <c r="B607" s="29" t="str">
        <f>IF($A607="","",VLOOKUP($A607,'MÃ KH'!$A$2:$D$1048573,2,0))</f>
        <v/>
      </c>
      <c r="C607" s="64" t="s">
        <v>4886</v>
      </c>
      <c r="D607" s="25"/>
      <c r="E607" s="29" t="str">
        <f>IF($D607="","",VLOOKUP($D607,'MÃ HH'!$A$2:$C$1873,2,0))</f>
        <v/>
      </c>
      <c r="F607" s="65"/>
      <c r="G607" s="66"/>
      <c r="H607" s="66"/>
      <c r="I607" s="69"/>
      <c r="J607" s="66"/>
      <c r="K607" s="66"/>
      <c r="L607" s="66"/>
      <c r="M607" s="66"/>
      <c r="N607" s="30"/>
      <c r="O607" s="70"/>
      <c r="P607" s="71"/>
      <c r="Q607" s="74"/>
      <c r="R607" s="25"/>
    </row>
    <row r="608" spans="1:18" s="50" customFormat="1" ht="30" customHeight="1" hidden="1">
      <c r="A608" s="63"/>
      <c r="B608" s="29" t="str">
        <f>IF($A608="","",VLOOKUP($A608,'MÃ KH'!$A$2:$D$1048573,2,0))</f>
        <v/>
      </c>
      <c r="C608" s="64" t="s">
        <v>4886</v>
      </c>
      <c r="D608" s="25"/>
      <c r="E608" s="29" t="str">
        <f>IF($D608="","",VLOOKUP($D608,'MÃ HH'!$A$2:$C$1873,2,0))</f>
        <v/>
      </c>
      <c r="F608" s="65"/>
      <c r="G608" s="66"/>
      <c r="H608" s="66"/>
      <c r="I608" s="69"/>
      <c r="J608" s="66"/>
      <c r="K608" s="66"/>
      <c r="L608" s="66"/>
      <c r="M608" s="66"/>
      <c r="N608" s="30"/>
      <c r="O608" s="70"/>
      <c r="P608" s="71"/>
      <c r="Q608" s="74"/>
      <c r="R608" s="25"/>
    </row>
    <row r="609" spans="1:18" s="50" customFormat="1" ht="30" customHeight="1" hidden="1">
      <c r="A609" s="63"/>
      <c r="B609" s="29" t="str">
        <f>IF($A609="","",VLOOKUP($A609,'MÃ KH'!$A$2:$D$1048573,2,0))</f>
        <v/>
      </c>
      <c r="C609" s="64" t="s">
        <v>4886</v>
      </c>
      <c r="D609" s="25"/>
      <c r="E609" s="29" t="str">
        <f>IF($D609="","",VLOOKUP($D609,'MÃ HH'!$A$2:$C$1873,2,0))</f>
        <v/>
      </c>
      <c r="F609" s="65"/>
      <c r="G609" s="66"/>
      <c r="H609" s="66"/>
      <c r="I609" s="69"/>
      <c r="J609" s="66"/>
      <c r="K609" s="66"/>
      <c r="L609" s="66"/>
      <c r="M609" s="66"/>
      <c r="N609" s="30"/>
      <c r="O609" s="70"/>
      <c r="P609" s="71"/>
      <c r="Q609" s="74"/>
      <c r="R609" s="25"/>
    </row>
    <row r="610" spans="1:18" s="50" customFormat="1" ht="30" customHeight="1" hidden="1">
      <c r="A610" s="63"/>
      <c r="B610" s="29" t="str">
        <f>IF($A610="","",VLOOKUP($A610,'MÃ KH'!$A$2:$D$1048573,2,0))</f>
        <v/>
      </c>
      <c r="C610" s="64" t="s">
        <v>4886</v>
      </c>
      <c r="D610" s="25"/>
      <c r="E610" s="29" t="str">
        <f>IF($D610="","",VLOOKUP($D610,'MÃ HH'!$A$2:$C$1873,2,0))</f>
        <v/>
      </c>
      <c r="F610" s="65"/>
      <c r="G610" s="66"/>
      <c r="H610" s="66"/>
      <c r="I610" s="69"/>
      <c r="J610" s="66"/>
      <c r="K610" s="66"/>
      <c r="L610" s="66"/>
      <c r="M610" s="66"/>
      <c r="N610" s="30"/>
      <c r="O610" s="70"/>
      <c r="P610" s="71"/>
      <c r="Q610" s="74"/>
      <c r="R610" s="25"/>
    </row>
    <row r="611" spans="1:18" s="50" customFormat="1" ht="30" customHeight="1" hidden="1">
      <c r="A611" s="63"/>
      <c r="B611" s="29" t="str">
        <f>IF($A611="","",VLOOKUP($A611,'MÃ KH'!$A$2:$D$1048573,2,0))</f>
        <v/>
      </c>
      <c r="C611" s="64" t="s">
        <v>4886</v>
      </c>
      <c r="D611" s="25"/>
      <c r="E611" s="29" t="str">
        <f>IF($D611="","",VLOOKUP($D611,'MÃ HH'!$A$2:$C$1873,2,0))</f>
        <v/>
      </c>
      <c r="F611" s="65"/>
      <c r="G611" s="66"/>
      <c r="H611" s="66"/>
      <c r="I611" s="69"/>
      <c r="J611" s="66"/>
      <c r="K611" s="66"/>
      <c r="L611" s="66"/>
      <c r="M611" s="66"/>
      <c r="N611" s="30"/>
      <c r="O611" s="70"/>
      <c r="P611" s="71"/>
      <c r="Q611" s="74"/>
      <c r="R611" s="25"/>
    </row>
    <row r="612" spans="1:18" s="50" customFormat="1" ht="30" customHeight="1" hidden="1">
      <c r="A612" s="63"/>
      <c r="B612" s="29" t="str">
        <f>IF($A612="","",VLOOKUP($A612,'MÃ KH'!$A$2:$D$1048573,2,0))</f>
        <v/>
      </c>
      <c r="C612" s="64" t="s">
        <v>4886</v>
      </c>
      <c r="D612" s="25"/>
      <c r="E612" s="29" t="str">
        <f>IF($D612="","",VLOOKUP($D612,'MÃ HH'!$A$2:$C$1873,2,0))</f>
        <v/>
      </c>
      <c r="F612" s="65"/>
      <c r="G612" s="66"/>
      <c r="H612" s="66"/>
      <c r="I612" s="69"/>
      <c r="J612" s="66"/>
      <c r="K612" s="66"/>
      <c r="L612" s="66"/>
      <c r="M612" s="66"/>
      <c r="N612" s="30"/>
      <c r="O612" s="70"/>
      <c r="P612" s="71"/>
      <c r="Q612" s="74"/>
      <c r="R612" s="25"/>
    </row>
    <row r="613" spans="1:18" s="50" customFormat="1" ht="30" customHeight="1" hidden="1">
      <c r="A613" s="63"/>
      <c r="B613" s="29" t="str">
        <f>IF($A613="","",VLOOKUP($A613,'MÃ KH'!$A$2:$D$1048573,2,0))</f>
        <v/>
      </c>
      <c r="C613" s="64" t="s">
        <v>4886</v>
      </c>
      <c r="D613" s="25"/>
      <c r="E613" s="29" t="str">
        <f>IF($D613="","",VLOOKUP($D613,'MÃ HH'!$A$2:$C$1873,2,0))</f>
        <v/>
      </c>
      <c r="F613" s="65"/>
      <c r="G613" s="66"/>
      <c r="H613" s="66"/>
      <c r="I613" s="69"/>
      <c r="J613" s="66"/>
      <c r="K613" s="66"/>
      <c r="L613" s="66"/>
      <c r="M613" s="66"/>
      <c r="N613" s="30"/>
      <c r="O613" s="70"/>
      <c r="P613" s="71"/>
      <c r="Q613" s="74"/>
      <c r="R613" s="25"/>
    </row>
    <row r="614" spans="1:18" s="50" customFormat="1" ht="30" customHeight="1" hidden="1">
      <c r="A614" s="63"/>
      <c r="B614" s="29" t="str">
        <f>IF($A614="","",VLOOKUP($A614,'MÃ KH'!$A$2:$D$1048573,2,0))</f>
        <v/>
      </c>
      <c r="C614" s="64" t="s">
        <v>4886</v>
      </c>
      <c r="D614" s="25"/>
      <c r="E614" s="29" t="str">
        <f>IF($D614="","",VLOOKUP($D614,'MÃ HH'!$A$2:$C$1873,2,0))</f>
        <v/>
      </c>
      <c r="F614" s="65"/>
      <c r="G614" s="66"/>
      <c r="H614" s="66"/>
      <c r="I614" s="69"/>
      <c r="J614" s="66"/>
      <c r="K614" s="66"/>
      <c r="L614" s="66"/>
      <c r="M614" s="66"/>
      <c r="N614" s="30"/>
      <c r="O614" s="70"/>
      <c r="P614" s="71"/>
      <c r="Q614" s="74"/>
      <c r="R614" s="25"/>
    </row>
    <row r="615" spans="1:18" s="50" customFormat="1" ht="30" customHeight="1" hidden="1">
      <c r="A615" s="63"/>
      <c r="B615" s="29" t="str">
        <f>IF($A615="","",VLOOKUP($A615,'MÃ KH'!$A$2:$D$1048573,2,0))</f>
        <v/>
      </c>
      <c r="C615" s="64" t="s">
        <v>4886</v>
      </c>
      <c r="D615" s="25"/>
      <c r="E615" s="29" t="str">
        <f>IF($D615="","",VLOOKUP($D615,'MÃ HH'!$A$2:$C$1873,2,0))</f>
        <v/>
      </c>
      <c r="F615" s="65"/>
      <c r="G615" s="66"/>
      <c r="H615" s="66"/>
      <c r="I615" s="69"/>
      <c r="J615" s="66"/>
      <c r="K615" s="66"/>
      <c r="L615" s="66"/>
      <c r="M615" s="66"/>
      <c r="N615" s="30"/>
      <c r="O615" s="70"/>
      <c r="P615" s="71"/>
      <c r="Q615" s="74"/>
      <c r="R615" s="25"/>
    </row>
    <row r="616" spans="1:18" s="50" customFormat="1" ht="30" customHeight="1" hidden="1">
      <c r="A616" s="63"/>
      <c r="B616" s="29" t="str">
        <f>IF($A616="","",VLOOKUP($A616,'MÃ KH'!$A$2:$D$1048573,2,0))</f>
        <v/>
      </c>
      <c r="C616" s="64" t="s">
        <v>4886</v>
      </c>
      <c r="D616" s="25"/>
      <c r="E616" s="29" t="str">
        <f>IF($D616="","",VLOOKUP($D616,'MÃ HH'!$A$2:$C$1873,2,0))</f>
        <v/>
      </c>
      <c r="F616" s="65"/>
      <c r="G616" s="66"/>
      <c r="H616" s="66"/>
      <c r="I616" s="69"/>
      <c r="J616" s="66"/>
      <c r="K616" s="66"/>
      <c r="L616" s="66"/>
      <c r="M616" s="66"/>
      <c r="N616" s="30"/>
      <c r="O616" s="70"/>
      <c r="P616" s="71"/>
      <c r="Q616" s="74"/>
      <c r="R616" s="25"/>
    </row>
    <row r="617" spans="1:18" s="50" customFormat="1" ht="30" customHeight="1" hidden="1">
      <c r="A617" s="63"/>
      <c r="B617" s="29" t="str">
        <f>IF($A617="","",VLOOKUP($A617,'MÃ KH'!$A$2:$D$1048573,2,0))</f>
        <v/>
      </c>
      <c r="C617" s="64" t="s">
        <v>4886</v>
      </c>
      <c r="D617" s="25"/>
      <c r="E617" s="29" t="str">
        <f>IF($D617="","",VLOOKUP($D617,'MÃ HH'!$A$2:$C$1873,2,0))</f>
        <v/>
      </c>
      <c r="F617" s="65"/>
      <c r="G617" s="66"/>
      <c r="H617" s="66"/>
      <c r="I617" s="69"/>
      <c r="J617" s="66"/>
      <c r="K617" s="66"/>
      <c r="L617" s="66"/>
      <c r="M617" s="66"/>
      <c r="N617" s="30"/>
      <c r="O617" s="70"/>
      <c r="P617" s="71"/>
      <c r="Q617" s="74"/>
      <c r="R617" s="25"/>
    </row>
    <row r="618" spans="1:18" s="50" customFormat="1" ht="30" customHeight="1" hidden="1">
      <c r="A618" s="63"/>
      <c r="B618" s="29" t="str">
        <f>IF($A618="","",VLOOKUP($A618,'MÃ KH'!$A$2:$D$1048573,2,0))</f>
        <v/>
      </c>
      <c r="C618" s="64" t="s">
        <v>4886</v>
      </c>
      <c r="D618" s="25"/>
      <c r="E618" s="29" t="str">
        <f>IF($D618="","",VLOOKUP($D618,'MÃ HH'!$A$2:$C$1873,2,0))</f>
        <v/>
      </c>
      <c r="F618" s="65"/>
      <c r="G618" s="66"/>
      <c r="H618" s="66"/>
      <c r="I618" s="69"/>
      <c r="J618" s="66"/>
      <c r="K618" s="66"/>
      <c r="L618" s="66"/>
      <c r="M618" s="66"/>
      <c r="N618" s="30"/>
      <c r="O618" s="70"/>
      <c r="P618" s="71"/>
      <c r="Q618" s="74"/>
      <c r="R618" s="25"/>
    </row>
    <row r="619" spans="1:18" s="50" customFormat="1" ht="30" customHeight="1" hidden="1">
      <c r="A619" s="63"/>
      <c r="B619" s="29" t="str">
        <f>IF($A619="","",VLOOKUP($A619,'MÃ KH'!$A$2:$D$1048573,2,0))</f>
        <v/>
      </c>
      <c r="C619" s="64" t="s">
        <v>4886</v>
      </c>
      <c r="D619" s="25"/>
      <c r="E619" s="29" t="str">
        <f>IF($D619="","",VLOOKUP($D619,'MÃ HH'!$A$2:$C$1873,2,0))</f>
        <v/>
      </c>
      <c r="F619" s="65"/>
      <c r="G619" s="66"/>
      <c r="H619" s="66"/>
      <c r="I619" s="69"/>
      <c r="J619" s="66"/>
      <c r="K619" s="66"/>
      <c r="L619" s="66"/>
      <c r="M619" s="66"/>
      <c r="N619" s="30"/>
      <c r="O619" s="70"/>
      <c r="P619" s="71"/>
      <c r="Q619" s="74"/>
      <c r="R619" s="25"/>
    </row>
    <row r="620" spans="1:18" s="50" customFormat="1" ht="30" customHeight="1" hidden="1">
      <c r="A620" s="63"/>
      <c r="B620" s="29" t="str">
        <f>IF($A620="","",VLOOKUP($A620,'MÃ KH'!$A$2:$D$1048573,2,0))</f>
        <v/>
      </c>
      <c r="C620" s="64" t="s">
        <v>4886</v>
      </c>
      <c r="D620" s="25"/>
      <c r="E620" s="29" t="str">
        <f>IF($D620="","",VLOOKUP($D620,'MÃ HH'!$A$2:$C$1873,2,0))</f>
        <v/>
      </c>
      <c r="F620" s="65"/>
      <c r="G620" s="66"/>
      <c r="H620" s="66"/>
      <c r="I620" s="69"/>
      <c r="J620" s="66"/>
      <c r="K620" s="66"/>
      <c r="L620" s="66"/>
      <c r="M620" s="66"/>
      <c r="N620" s="30"/>
      <c r="O620" s="70"/>
      <c r="P620" s="71"/>
      <c r="Q620" s="74"/>
      <c r="R620" s="25"/>
    </row>
    <row r="621" spans="1:18" s="50" customFormat="1" ht="30" customHeight="1" hidden="1">
      <c r="A621" s="63"/>
      <c r="B621" s="29" t="str">
        <f>IF($A621="","",VLOOKUP($A621,'MÃ KH'!$A$2:$D$1048573,2,0))</f>
        <v/>
      </c>
      <c r="C621" s="64" t="s">
        <v>4886</v>
      </c>
      <c r="D621" s="25"/>
      <c r="E621" s="29" t="str">
        <f>IF($D621="","",VLOOKUP($D621,'MÃ HH'!$A$2:$C$1873,2,0))</f>
        <v/>
      </c>
      <c r="F621" s="65"/>
      <c r="G621" s="66"/>
      <c r="H621" s="66"/>
      <c r="I621" s="69"/>
      <c r="J621" s="66"/>
      <c r="K621" s="66"/>
      <c r="L621" s="66"/>
      <c r="M621" s="66"/>
      <c r="N621" s="30"/>
      <c r="O621" s="70"/>
      <c r="P621" s="71"/>
      <c r="Q621" s="74"/>
      <c r="R621" s="25"/>
    </row>
    <row r="622" spans="1:18" s="50" customFormat="1" ht="30" customHeight="1" hidden="1">
      <c r="A622" s="63"/>
      <c r="B622" s="29" t="str">
        <f>IF($A622="","",VLOOKUP($A622,'MÃ KH'!$A$2:$D$1048573,2,0))</f>
        <v/>
      </c>
      <c r="C622" s="64" t="s">
        <v>4886</v>
      </c>
      <c r="D622" s="25"/>
      <c r="E622" s="29" t="str">
        <f>IF($D622="","",VLOOKUP($D622,'MÃ HH'!$A$2:$C$1873,2,0))</f>
        <v/>
      </c>
      <c r="F622" s="65"/>
      <c r="G622" s="66"/>
      <c r="H622" s="66"/>
      <c r="I622" s="69"/>
      <c r="J622" s="66"/>
      <c r="K622" s="66"/>
      <c r="L622" s="66"/>
      <c r="M622" s="66"/>
      <c r="N622" s="30"/>
      <c r="O622" s="70"/>
      <c r="P622" s="71"/>
      <c r="Q622" s="74"/>
      <c r="R622" s="25"/>
    </row>
    <row r="623" spans="1:18" s="50" customFormat="1" ht="30" customHeight="1" hidden="1">
      <c r="A623" s="63"/>
      <c r="B623" s="29" t="str">
        <f>IF($A623="","",VLOOKUP($A623,'MÃ KH'!$A$2:$D$1048573,2,0))</f>
        <v/>
      </c>
      <c r="C623" s="64" t="s">
        <v>4886</v>
      </c>
      <c r="D623" s="25"/>
      <c r="E623" s="29" t="str">
        <f>IF($D623="","",VLOOKUP($D623,'MÃ HH'!$A$2:$C$1873,2,0))</f>
        <v/>
      </c>
      <c r="F623" s="65"/>
      <c r="G623" s="66"/>
      <c r="H623" s="66"/>
      <c r="I623" s="69"/>
      <c r="J623" s="66"/>
      <c r="K623" s="66"/>
      <c r="L623" s="66"/>
      <c r="M623" s="66"/>
      <c r="N623" s="30"/>
      <c r="O623" s="70"/>
      <c r="P623" s="71"/>
      <c r="Q623" s="74"/>
      <c r="R623" s="25"/>
    </row>
    <row r="624" spans="1:18" s="50" customFormat="1" ht="30" customHeight="1" hidden="1">
      <c r="A624" s="63"/>
      <c r="B624" s="29" t="str">
        <f>IF($A624="","",VLOOKUP($A624,'MÃ KH'!$A$2:$D$1048573,2,0))</f>
        <v/>
      </c>
      <c r="C624" s="64" t="s">
        <v>4886</v>
      </c>
      <c r="D624" s="25"/>
      <c r="E624" s="29" t="str">
        <f>IF($D624="","",VLOOKUP($D624,'MÃ HH'!$A$2:$C$1873,2,0))</f>
        <v/>
      </c>
      <c r="F624" s="65"/>
      <c r="G624" s="66"/>
      <c r="H624" s="66"/>
      <c r="I624" s="69"/>
      <c r="J624" s="66"/>
      <c r="K624" s="66"/>
      <c r="L624" s="66"/>
      <c r="M624" s="66"/>
      <c r="N624" s="30"/>
      <c r="O624" s="70"/>
      <c r="P624" s="71"/>
      <c r="Q624" s="74"/>
      <c r="R624" s="25"/>
    </row>
    <row r="625" spans="1:18" s="50" customFormat="1" ht="30" customHeight="1" hidden="1">
      <c r="A625" s="63"/>
      <c r="B625" s="29" t="str">
        <f>IF($A625="","",VLOOKUP($A625,'MÃ KH'!$A$2:$D$1048573,2,0))</f>
        <v/>
      </c>
      <c r="C625" s="64" t="s">
        <v>4886</v>
      </c>
      <c r="D625" s="25"/>
      <c r="E625" s="29" t="str">
        <f>IF($D625="","",VLOOKUP($D625,'MÃ HH'!$A$2:$C$1873,2,0))</f>
        <v/>
      </c>
      <c r="F625" s="65"/>
      <c r="G625" s="66"/>
      <c r="H625" s="66"/>
      <c r="I625" s="69"/>
      <c r="J625" s="66"/>
      <c r="K625" s="66"/>
      <c r="L625" s="66"/>
      <c r="M625" s="66"/>
      <c r="N625" s="30"/>
      <c r="O625" s="70"/>
      <c r="P625" s="71"/>
      <c r="Q625" s="74"/>
      <c r="R625" s="25"/>
    </row>
    <row r="626" spans="1:18" s="50" customFormat="1" ht="30" customHeight="1" hidden="1">
      <c r="A626" s="63"/>
      <c r="B626" s="29" t="str">
        <f>IF($A626="","",VLOOKUP($A626,'MÃ KH'!$A$2:$D$1048573,2,0))</f>
        <v/>
      </c>
      <c r="C626" s="64" t="s">
        <v>4886</v>
      </c>
      <c r="D626" s="25"/>
      <c r="E626" s="29" t="str">
        <f>IF($D626="","",VLOOKUP($D626,'MÃ HH'!$A$2:$C$1873,2,0))</f>
        <v/>
      </c>
      <c r="F626" s="65"/>
      <c r="G626" s="66"/>
      <c r="H626" s="66"/>
      <c r="I626" s="69"/>
      <c r="J626" s="66"/>
      <c r="K626" s="66"/>
      <c r="L626" s="66"/>
      <c r="M626" s="66"/>
      <c r="N626" s="30"/>
      <c r="O626" s="70"/>
      <c r="P626" s="71"/>
      <c r="Q626" s="74"/>
      <c r="R626" s="25"/>
    </row>
    <row r="627" spans="1:18" s="50" customFormat="1" ht="30" customHeight="1" hidden="1">
      <c r="A627" s="63"/>
      <c r="B627" s="29" t="str">
        <f>IF($A627="","",VLOOKUP($A627,'MÃ KH'!$A$2:$D$1048573,2,0))</f>
        <v/>
      </c>
      <c r="C627" s="64" t="s">
        <v>4886</v>
      </c>
      <c r="D627" s="25"/>
      <c r="E627" s="29" t="str">
        <f>IF($D627="","",VLOOKUP($D627,'MÃ HH'!$A$2:$C$1873,2,0))</f>
        <v/>
      </c>
      <c r="F627" s="65"/>
      <c r="G627" s="66"/>
      <c r="H627" s="66"/>
      <c r="I627" s="69"/>
      <c r="J627" s="66"/>
      <c r="K627" s="66"/>
      <c r="L627" s="66"/>
      <c r="M627" s="66"/>
      <c r="N627" s="30"/>
      <c r="O627" s="70"/>
      <c r="P627" s="71"/>
      <c r="Q627" s="74"/>
      <c r="R627" s="25"/>
    </row>
    <row r="628" spans="1:18" s="50" customFormat="1" ht="30" customHeight="1" hidden="1">
      <c r="A628" s="63"/>
      <c r="B628" s="29" t="str">
        <f>IF($A628="","",VLOOKUP($A628,'MÃ KH'!$A$2:$D$1048573,2,0))</f>
        <v/>
      </c>
      <c r="C628" s="64" t="s">
        <v>4886</v>
      </c>
      <c r="D628" s="25"/>
      <c r="E628" s="29" t="str">
        <f>IF($D628="","",VLOOKUP($D628,'MÃ HH'!$A$2:$C$1873,2,0))</f>
        <v/>
      </c>
      <c r="F628" s="65"/>
      <c r="G628" s="66"/>
      <c r="H628" s="66"/>
      <c r="I628" s="69"/>
      <c r="J628" s="66"/>
      <c r="K628" s="66"/>
      <c r="L628" s="66"/>
      <c r="M628" s="66"/>
      <c r="N628" s="30"/>
      <c r="O628" s="70"/>
      <c r="P628" s="71"/>
      <c r="Q628" s="74"/>
      <c r="R628" s="25"/>
    </row>
    <row r="629" spans="1:18" s="50" customFormat="1" ht="30" customHeight="1" hidden="1">
      <c r="A629" s="63"/>
      <c r="B629" s="29" t="str">
        <f>IF($A629="","",VLOOKUP($A629,'MÃ KH'!$A$2:$D$1048573,2,0))</f>
        <v/>
      </c>
      <c r="C629" s="64" t="s">
        <v>4886</v>
      </c>
      <c r="D629" s="25"/>
      <c r="E629" s="29" t="str">
        <f>IF($D629="","",VLOOKUP($D629,'MÃ HH'!$A$2:$C$1873,2,0))</f>
        <v/>
      </c>
      <c r="F629" s="65"/>
      <c r="G629" s="66"/>
      <c r="H629" s="66"/>
      <c r="I629" s="69"/>
      <c r="J629" s="66"/>
      <c r="K629" s="66"/>
      <c r="L629" s="66"/>
      <c r="M629" s="66"/>
      <c r="N629" s="30"/>
      <c r="O629" s="70"/>
      <c r="P629" s="71"/>
      <c r="Q629" s="74"/>
      <c r="R629" s="25"/>
    </row>
    <row r="630" spans="1:18" s="50" customFormat="1" ht="30" customHeight="1" hidden="1">
      <c r="A630" s="63"/>
      <c r="B630" s="29" t="str">
        <f>IF($A630="","",VLOOKUP($A630,'MÃ KH'!$A$2:$D$1048573,2,0))</f>
        <v/>
      </c>
      <c r="C630" s="64" t="s">
        <v>4886</v>
      </c>
      <c r="D630" s="25"/>
      <c r="E630" s="29" t="str">
        <f>IF($D630="","",VLOOKUP($D630,'MÃ HH'!$A$2:$C$1873,2,0))</f>
        <v/>
      </c>
      <c r="F630" s="65"/>
      <c r="G630" s="66"/>
      <c r="H630" s="66"/>
      <c r="I630" s="69"/>
      <c r="J630" s="66"/>
      <c r="K630" s="66"/>
      <c r="L630" s="66"/>
      <c r="M630" s="66"/>
      <c r="N630" s="30"/>
      <c r="O630" s="70"/>
      <c r="P630" s="71"/>
      <c r="Q630" s="74"/>
      <c r="R630" s="25"/>
    </row>
    <row r="631" spans="1:18" s="50" customFormat="1" ht="30" customHeight="1" hidden="1">
      <c r="A631" s="63"/>
      <c r="B631" s="29" t="str">
        <f>IF($A631="","",VLOOKUP($A631,'MÃ KH'!$A$2:$D$1048573,2,0))</f>
        <v/>
      </c>
      <c r="C631" s="64" t="s">
        <v>4886</v>
      </c>
      <c r="D631" s="25"/>
      <c r="E631" s="29" t="str">
        <f>IF($D631="","",VLOOKUP($D631,'MÃ HH'!$A$2:$C$1873,2,0))</f>
        <v/>
      </c>
      <c r="F631" s="65"/>
      <c r="G631" s="66"/>
      <c r="H631" s="66"/>
      <c r="I631" s="69"/>
      <c r="J631" s="66"/>
      <c r="K631" s="66"/>
      <c r="L631" s="66"/>
      <c r="M631" s="66"/>
      <c r="N631" s="30"/>
      <c r="O631" s="70"/>
      <c r="P631" s="71"/>
      <c r="Q631" s="74"/>
      <c r="R631" s="25"/>
    </row>
    <row r="632" spans="1:18" s="50" customFormat="1" ht="30" customHeight="1" hidden="1">
      <c r="A632" s="63"/>
      <c r="B632" s="29" t="str">
        <f>IF($A632="","",VLOOKUP($A632,'MÃ KH'!$A$2:$D$1048573,2,0))</f>
        <v/>
      </c>
      <c r="C632" s="64" t="s">
        <v>4886</v>
      </c>
      <c r="D632" s="25"/>
      <c r="E632" s="29" t="str">
        <f>IF($D632="","",VLOOKUP($D632,'MÃ HH'!$A$2:$C$1873,2,0))</f>
        <v/>
      </c>
      <c r="F632" s="65"/>
      <c r="G632" s="66"/>
      <c r="H632" s="66"/>
      <c r="I632" s="69"/>
      <c r="J632" s="66"/>
      <c r="K632" s="66"/>
      <c r="L632" s="66"/>
      <c r="M632" s="66"/>
      <c r="N632" s="30"/>
      <c r="O632" s="70"/>
      <c r="P632" s="71"/>
      <c r="Q632" s="74"/>
      <c r="R632" s="25"/>
    </row>
    <row r="633" spans="1:18" s="50" customFormat="1" ht="30" customHeight="1" hidden="1">
      <c r="A633" s="63"/>
      <c r="B633" s="29" t="str">
        <f>IF($A633="","",VLOOKUP($A633,'MÃ KH'!$A$2:$D$1048573,2,0))</f>
        <v/>
      </c>
      <c r="C633" s="64" t="s">
        <v>4886</v>
      </c>
      <c r="D633" s="25"/>
      <c r="E633" s="29" t="str">
        <f>IF($D633="","",VLOOKUP($D633,'MÃ HH'!$A$2:$C$1873,2,0))</f>
        <v/>
      </c>
      <c r="F633" s="65"/>
      <c r="G633" s="66"/>
      <c r="H633" s="66"/>
      <c r="I633" s="69"/>
      <c r="J633" s="66"/>
      <c r="K633" s="66"/>
      <c r="L633" s="66"/>
      <c r="M633" s="66"/>
      <c r="N633" s="30"/>
      <c r="O633" s="70"/>
      <c r="P633" s="71"/>
      <c r="Q633" s="74"/>
      <c r="R633" s="25"/>
    </row>
    <row r="634" spans="1:18" s="50" customFormat="1" ht="30" customHeight="1" hidden="1">
      <c r="A634" s="63"/>
      <c r="B634" s="29" t="str">
        <f>IF($A634="","",VLOOKUP($A634,'MÃ KH'!$A$2:$D$1048573,2,0))</f>
        <v/>
      </c>
      <c r="C634" s="64" t="s">
        <v>4886</v>
      </c>
      <c r="D634" s="25"/>
      <c r="E634" s="29" t="str">
        <f>IF($D634="","",VLOOKUP($D634,'MÃ HH'!$A$2:$C$1873,2,0))</f>
        <v/>
      </c>
      <c r="F634" s="65"/>
      <c r="G634" s="66"/>
      <c r="H634" s="66"/>
      <c r="I634" s="69"/>
      <c r="J634" s="66"/>
      <c r="K634" s="66"/>
      <c r="L634" s="66"/>
      <c r="M634" s="66"/>
      <c r="N634" s="30"/>
      <c r="O634" s="70"/>
      <c r="P634" s="71"/>
      <c r="Q634" s="74"/>
      <c r="R634" s="25"/>
    </row>
    <row r="635" spans="1:18" s="50" customFormat="1" ht="30" customHeight="1" hidden="1">
      <c r="A635" s="63"/>
      <c r="B635" s="29" t="str">
        <f>IF($A635="","",VLOOKUP($A635,'MÃ KH'!$A$2:$D$1048573,2,0))</f>
        <v/>
      </c>
      <c r="C635" s="64" t="s">
        <v>4886</v>
      </c>
      <c r="D635" s="25"/>
      <c r="E635" s="29" t="str">
        <f>IF($D635="","",VLOOKUP($D635,'MÃ HH'!$A$2:$C$1873,2,0))</f>
        <v/>
      </c>
      <c r="F635" s="65"/>
      <c r="G635" s="66"/>
      <c r="H635" s="66"/>
      <c r="I635" s="69"/>
      <c r="J635" s="66"/>
      <c r="K635" s="66"/>
      <c r="L635" s="66"/>
      <c r="M635" s="66"/>
      <c r="N635" s="30"/>
      <c r="O635" s="70"/>
      <c r="P635" s="71"/>
      <c r="Q635" s="74"/>
      <c r="R635" s="25"/>
    </row>
    <row r="636" spans="1:18" s="50" customFormat="1" ht="30" customHeight="1" hidden="1">
      <c r="A636" s="63"/>
      <c r="B636" s="29" t="str">
        <f>IF($A636="","",VLOOKUP($A636,'MÃ KH'!$A$2:$D$1048573,2,0))</f>
        <v/>
      </c>
      <c r="C636" s="64" t="s">
        <v>4886</v>
      </c>
      <c r="D636" s="25"/>
      <c r="E636" s="29" t="str">
        <f>IF($D636="","",VLOOKUP($D636,'MÃ HH'!$A$2:$C$1873,2,0))</f>
        <v/>
      </c>
      <c r="F636" s="65"/>
      <c r="G636" s="66"/>
      <c r="H636" s="66"/>
      <c r="I636" s="69"/>
      <c r="J636" s="66"/>
      <c r="K636" s="66"/>
      <c r="L636" s="66"/>
      <c r="M636" s="66"/>
      <c r="N636" s="30"/>
      <c r="O636" s="70"/>
      <c r="P636" s="71"/>
      <c r="Q636" s="74"/>
      <c r="R636" s="25"/>
    </row>
    <row r="637" spans="1:18" s="50" customFormat="1" ht="30" customHeight="1" hidden="1">
      <c r="A637" s="63"/>
      <c r="B637" s="29" t="str">
        <f>IF($A637="","",VLOOKUP($A637,'MÃ KH'!$A$2:$D$1048573,2,0))</f>
        <v/>
      </c>
      <c r="C637" s="64" t="s">
        <v>4886</v>
      </c>
      <c r="D637" s="25"/>
      <c r="E637" s="29" t="str">
        <f>IF($D637="","",VLOOKUP($D637,'MÃ HH'!$A$2:$C$1873,2,0))</f>
        <v/>
      </c>
      <c r="F637" s="65"/>
      <c r="G637" s="66"/>
      <c r="H637" s="66"/>
      <c r="I637" s="69"/>
      <c r="J637" s="66"/>
      <c r="K637" s="66"/>
      <c r="L637" s="66"/>
      <c r="M637" s="66"/>
      <c r="N637" s="30"/>
      <c r="O637" s="70"/>
      <c r="P637" s="71"/>
      <c r="Q637" s="74"/>
      <c r="R637" s="25"/>
    </row>
    <row r="638" spans="1:18" s="50" customFormat="1" ht="30" customHeight="1" hidden="1">
      <c r="A638" s="63"/>
      <c r="B638" s="29" t="str">
        <f>IF($A638="","",VLOOKUP($A638,'MÃ KH'!$A$2:$D$1048573,2,0))</f>
        <v/>
      </c>
      <c r="C638" s="64" t="s">
        <v>4886</v>
      </c>
      <c r="D638" s="25"/>
      <c r="E638" s="29" t="str">
        <f>IF($D638="","",VLOOKUP($D638,'MÃ HH'!$A$2:$C$1873,2,0))</f>
        <v/>
      </c>
      <c r="F638" s="65"/>
      <c r="G638" s="66"/>
      <c r="H638" s="66"/>
      <c r="I638" s="69"/>
      <c r="J638" s="66"/>
      <c r="K638" s="66"/>
      <c r="L638" s="66"/>
      <c r="M638" s="66"/>
      <c r="N638" s="30"/>
      <c r="O638" s="70"/>
      <c r="P638" s="71"/>
      <c r="Q638" s="74"/>
      <c r="R638" s="25"/>
    </row>
    <row r="639" spans="1:18" s="50" customFormat="1" ht="30" customHeight="1" hidden="1">
      <c r="A639" s="63"/>
      <c r="B639" s="29" t="str">
        <f>IF($A639="","",VLOOKUP($A639,'MÃ KH'!$A$2:$D$1048573,2,0))</f>
        <v/>
      </c>
      <c r="C639" s="64" t="s">
        <v>4886</v>
      </c>
      <c r="D639" s="25"/>
      <c r="E639" s="29" t="str">
        <f>IF($D639="","",VLOOKUP($D639,'MÃ HH'!$A$2:$C$1873,2,0))</f>
        <v/>
      </c>
      <c r="F639" s="65"/>
      <c r="G639" s="66"/>
      <c r="H639" s="66"/>
      <c r="I639" s="69"/>
      <c r="J639" s="66"/>
      <c r="K639" s="66"/>
      <c r="L639" s="66"/>
      <c r="M639" s="66"/>
      <c r="N639" s="30"/>
      <c r="O639" s="70"/>
      <c r="P639" s="71"/>
      <c r="Q639" s="74"/>
      <c r="R639" s="25"/>
    </row>
    <row r="640" spans="1:18" s="50" customFormat="1" ht="30" customHeight="1" hidden="1">
      <c r="A640" s="63"/>
      <c r="B640" s="29" t="str">
        <f>IF($A640="","",VLOOKUP($A640,'MÃ KH'!$A$2:$D$1048573,2,0))</f>
        <v/>
      </c>
      <c r="C640" s="64" t="s">
        <v>4886</v>
      </c>
      <c r="D640" s="25"/>
      <c r="E640" s="29" t="str">
        <f>IF($D640="","",VLOOKUP($D640,'MÃ HH'!$A$2:$C$1873,2,0))</f>
        <v/>
      </c>
      <c r="F640" s="65"/>
      <c r="G640" s="66"/>
      <c r="H640" s="66"/>
      <c r="I640" s="69"/>
      <c r="J640" s="66"/>
      <c r="K640" s="66"/>
      <c r="L640" s="66"/>
      <c r="M640" s="66"/>
      <c r="N640" s="30"/>
      <c r="O640" s="70"/>
      <c r="P640" s="71"/>
      <c r="Q640" s="74"/>
      <c r="R640" s="25"/>
    </row>
    <row r="641" spans="1:18" s="50" customFormat="1" ht="30" customHeight="1" hidden="1">
      <c r="A641" s="63"/>
      <c r="B641" s="29" t="str">
        <f>IF($A641="","",VLOOKUP($A641,'MÃ KH'!$A$2:$D$1048573,2,0))</f>
        <v/>
      </c>
      <c r="C641" s="64" t="s">
        <v>4886</v>
      </c>
      <c r="D641" s="25"/>
      <c r="E641" s="29" t="str">
        <f>IF($D641="","",VLOOKUP($D641,'MÃ HH'!$A$2:$C$1873,2,0))</f>
        <v/>
      </c>
      <c r="F641" s="65"/>
      <c r="G641" s="66"/>
      <c r="H641" s="66"/>
      <c r="I641" s="69"/>
      <c r="J641" s="66"/>
      <c r="K641" s="66"/>
      <c r="L641" s="66"/>
      <c r="M641" s="66"/>
      <c r="N641" s="30"/>
      <c r="O641" s="70"/>
      <c r="P641" s="71"/>
      <c r="Q641" s="74"/>
      <c r="R641" s="25"/>
    </row>
    <row r="642" spans="1:18" s="50" customFormat="1" ht="30" customHeight="1" hidden="1">
      <c r="A642" s="63"/>
      <c r="B642" s="29" t="str">
        <f>IF($A642="","",VLOOKUP($A642,'MÃ KH'!$A$2:$D$1048573,2,0))</f>
        <v/>
      </c>
      <c r="C642" s="64" t="s">
        <v>4886</v>
      </c>
      <c r="D642" s="25"/>
      <c r="E642" s="29" t="str">
        <f>IF($D642="","",VLOOKUP($D642,'MÃ HH'!$A$2:$C$1873,2,0))</f>
        <v/>
      </c>
      <c r="F642" s="65"/>
      <c r="G642" s="66"/>
      <c r="H642" s="66"/>
      <c r="I642" s="69"/>
      <c r="J642" s="66"/>
      <c r="K642" s="66"/>
      <c r="L642" s="66"/>
      <c r="M642" s="66"/>
      <c r="N642" s="30"/>
      <c r="O642" s="70"/>
      <c r="P642" s="71"/>
      <c r="Q642" s="74"/>
      <c r="R642" s="25"/>
    </row>
    <row r="643" spans="1:18" s="50" customFormat="1" ht="30" customHeight="1" hidden="1">
      <c r="A643" s="63"/>
      <c r="B643" s="29" t="str">
        <f>IF($A643="","",VLOOKUP($A643,'MÃ KH'!$A$2:$D$1048573,2,0))</f>
        <v/>
      </c>
      <c r="C643" s="64" t="s">
        <v>4886</v>
      </c>
      <c r="D643" s="25"/>
      <c r="E643" s="29" t="str">
        <f>IF($D643="","",VLOOKUP($D643,'MÃ HH'!$A$2:$C$1873,2,0))</f>
        <v/>
      </c>
      <c r="F643" s="65"/>
      <c r="G643" s="66"/>
      <c r="H643" s="66"/>
      <c r="I643" s="69"/>
      <c r="J643" s="66"/>
      <c r="K643" s="66"/>
      <c r="L643" s="66"/>
      <c r="M643" s="66"/>
      <c r="N643" s="30"/>
      <c r="O643" s="70"/>
      <c r="P643" s="71"/>
      <c r="Q643" s="74"/>
      <c r="R643" s="25"/>
    </row>
    <row r="644" spans="1:18" s="50" customFormat="1" ht="30" customHeight="1" hidden="1">
      <c r="A644" s="63"/>
      <c r="B644" s="29" t="str">
        <f>IF($A644="","",VLOOKUP($A644,'MÃ KH'!$A$2:$D$1048573,2,0))</f>
        <v/>
      </c>
      <c r="C644" s="64" t="s">
        <v>4886</v>
      </c>
      <c r="D644" s="25"/>
      <c r="E644" s="29" t="str">
        <f>IF($D644="","",VLOOKUP($D644,'MÃ HH'!$A$2:$C$1873,2,0))</f>
        <v/>
      </c>
      <c r="F644" s="65"/>
      <c r="G644" s="66"/>
      <c r="H644" s="66"/>
      <c r="I644" s="69"/>
      <c r="J644" s="66"/>
      <c r="K644" s="66"/>
      <c r="L644" s="66"/>
      <c r="M644" s="66"/>
      <c r="N644" s="30"/>
      <c r="O644" s="70"/>
      <c r="P644" s="71"/>
      <c r="Q644" s="74"/>
      <c r="R644" s="25"/>
    </row>
    <row r="645" spans="1:18" s="50" customFormat="1" ht="30" customHeight="1" hidden="1">
      <c r="A645" s="63"/>
      <c r="B645" s="29" t="str">
        <f>IF($A645="","",VLOOKUP($A645,'MÃ KH'!$A$2:$D$1048573,2,0))</f>
        <v/>
      </c>
      <c r="C645" s="64" t="s">
        <v>4886</v>
      </c>
      <c r="D645" s="25"/>
      <c r="E645" s="29" t="str">
        <f>IF($D645="","",VLOOKUP($D645,'MÃ HH'!$A$2:$C$1873,2,0))</f>
        <v/>
      </c>
      <c r="F645" s="65"/>
      <c r="G645" s="66"/>
      <c r="H645" s="66"/>
      <c r="I645" s="69"/>
      <c r="J645" s="66"/>
      <c r="K645" s="66"/>
      <c r="L645" s="66"/>
      <c r="M645" s="66"/>
      <c r="N645" s="30"/>
      <c r="O645" s="70"/>
      <c r="P645" s="71"/>
      <c r="Q645" s="74"/>
      <c r="R645" s="25"/>
    </row>
    <row r="646" spans="1:18" s="50" customFormat="1" ht="30" customHeight="1" hidden="1">
      <c r="A646" s="63"/>
      <c r="B646" s="29" t="str">
        <f>IF($A646="","",VLOOKUP($A646,'MÃ KH'!$A$2:$D$1048573,2,0))</f>
        <v/>
      </c>
      <c r="C646" s="64" t="s">
        <v>4886</v>
      </c>
      <c r="D646" s="25"/>
      <c r="E646" s="29" t="str">
        <f>IF($D646="","",VLOOKUP($D646,'MÃ HH'!$A$2:$C$1873,2,0))</f>
        <v/>
      </c>
      <c r="F646" s="65"/>
      <c r="G646" s="66"/>
      <c r="H646" s="66"/>
      <c r="I646" s="69"/>
      <c r="J646" s="66"/>
      <c r="K646" s="66"/>
      <c r="L646" s="66"/>
      <c r="M646" s="66"/>
      <c r="N646" s="30"/>
      <c r="O646" s="70"/>
      <c r="P646" s="71"/>
      <c r="Q646" s="74"/>
      <c r="R646" s="25"/>
    </row>
    <row r="647" spans="1:18" s="50" customFormat="1" ht="30" customHeight="1" hidden="1">
      <c r="A647" s="63"/>
      <c r="B647" s="29" t="str">
        <f>IF($A647="","",VLOOKUP($A647,'MÃ KH'!$A$2:$D$1048573,2,0))</f>
        <v/>
      </c>
      <c r="C647" s="64" t="s">
        <v>4886</v>
      </c>
      <c r="D647" s="25"/>
      <c r="E647" s="29" t="str">
        <f>IF($D647="","",VLOOKUP($D647,'MÃ HH'!$A$2:$C$1873,2,0))</f>
        <v/>
      </c>
      <c r="F647" s="65"/>
      <c r="G647" s="66"/>
      <c r="H647" s="66"/>
      <c r="I647" s="69"/>
      <c r="J647" s="66"/>
      <c r="K647" s="66"/>
      <c r="L647" s="66"/>
      <c r="M647" s="66"/>
      <c r="N647" s="30"/>
      <c r="O647" s="70"/>
      <c r="P647" s="71"/>
      <c r="Q647" s="74"/>
      <c r="R647" s="25"/>
    </row>
    <row r="648" spans="1:18" s="50" customFormat="1" ht="30" customHeight="1" hidden="1">
      <c r="A648" s="63"/>
      <c r="B648" s="29" t="str">
        <f>IF($A648="","",VLOOKUP($A648,'MÃ KH'!$A$2:$D$1048573,2,0))</f>
        <v/>
      </c>
      <c r="C648" s="64" t="s">
        <v>4886</v>
      </c>
      <c r="D648" s="25"/>
      <c r="E648" s="29" t="str">
        <f>IF($D648="","",VLOOKUP($D648,'MÃ HH'!$A$2:$C$1873,2,0))</f>
        <v/>
      </c>
      <c r="F648" s="65"/>
      <c r="G648" s="66"/>
      <c r="H648" s="66"/>
      <c r="I648" s="69"/>
      <c r="J648" s="66"/>
      <c r="K648" s="66"/>
      <c r="L648" s="66"/>
      <c r="M648" s="66"/>
      <c r="N648" s="30"/>
      <c r="O648" s="70"/>
      <c r="P648" s="71"/>
      <c r="Q648" s="74"/>
      <c r="R648" s="25"/>
    </row>
    <row r="649" spans="1:18" s="50" customFormat="1" ht="30" customHeight="1" hidden="1">
      <c r="A649" s="63"/>
      <c r="B649" s="29" t="str">
        <f>IF($A649="","",VLOOKUP($A649,'MÃ KH'!$A$2:$D$1048573,2,0))</f>
        <v/>
      </c>
      <c r="C649" s="64" t="s">
        <v>4886</v>
      </c>
      <c r="D649" s="25"/>
      <c r="E649" s="29" t="str">
        <f>IF($D649="","",VLOOKUP($D649,'MÃ HH'!$A$2:$C$1873,2,0))</f>
        <v/>
      </c>
      <c r="F649" s="65"/>
      <c r="G649" s="66"/>
      <c r="H649" s="66"/>
      <c r="I649" s="69"/>
      <c r="J649" s="66"/>
      <c r="K649" s="66"/>
      <c r="L649" s="66"/>
      <c r="M649" s="66"/>
      <c r="N649" s="30"/>
      <c r="O649" s="70"/>
      <c r="P649" s="71"/>
      <c r="Q649" s="74"/>
      <c r="R649" s="25"/>
    </row>
    <row r="650" spans="1:18" s="50" customFormat="1" ht="30" customHeight="1" hidden="1">
      <c r="A650" s="63"/>
      <c r="B650" s="29" t="str">
        <f>IF($A650="","",VLOOKUP($A650,'MÃ KH'!$A$2:$D$1048573,2,0))</f>
        <v/>
      </c>
      <c r="C650" s="64" t="s">
        <v>4886</v>
      </c>
      <c r="D650" s="25"/>
      <c r="E650" s="29" t="str">
        <f>IF($D650="","",VLOOKUP($D650,'MÃ HH'!$A$2:$C$1873,2,0))</f>
        <v/>
      </c>
      <c r="F650" s="65"/>
      <c r="G650" s="66"/>
      <c r="H650" s="66"/>
      <c r="I650" s="69"/>
      <c r="J650" s="66"/>
      <c r="K650" s="66"/>
      <c r="L650" s="66"/>
      <c r="M650" s="66"/>
      <c r="N650" s="30"/>
      <c r="O650" s="70"/>
      <c r="P650" s="71"/>
      <c r="Q650" s="74"/>
      <c r="R650" s="25"/>
    </row>
    <row r="651" spans="1:18" s="50" customFormat="1" ht="30" customHeight="1" hidden="1">
      <c r="A651" s="63"/>
      <c r="B651" s="29" t="str">
        <f>IF($A651="","",VLOOKUP($A651,'MÃ KH'!$A$2:$D$1048573,2,0))</f>
        <v/>
      </c>
      <c r="C651" s="64" t="s">
        <v>4886</v>
      </c>
      <c r="D651" s="25"/>
      <c r="E651" s="29" t="str">
        <f>IF($D651="","",VLOOKUP($D651,'MÃ HH'!$A$2:$C$1873,2,0))</f>
        <v/>
      </c>
      <c r="F651" s="65"/>
      <c r="G651" s="66"/>
      <c r="H651" s="66"/>
      <c r="I651" s="69"/>
      <c r="J651" s="66"/>
      <c r="K651" s="66"/>
      <c r="L651" s="66"/>
      <c r="M651" s="66"/>
      <c r="N651" s="30"/>
      <c r="O651" s="70"/>
      <c r="P651" s="71"/>
      <c r="Q651" s="74"/>
      <c r="R651" s="25"/>
    </row>
    <row r="652" spans="1:18" s="50" customFormat="1" ht="30" customHeight="1" hidden="1">
      <c r="A652" s="63"/>
      <c r="B652" s="29" t="str">
        <f>IF($A652="","",VLOOKUP($A652,'MÃ KH'!$A$2:$D$1048573,2,0))</f>
        <v/>
      </c>
      <c r="C652" s="64" t="s">
        <v>4886</v>
      </c>
      <c r="D652" s="25"/>
      <c r="E652" s="29" t="str">
        <f>IF($D652="","",VLOOKUP($D652,'MÃ HH'!$A$2:$C$1873,2,0))</f>
        <v/>
      </c>
      <c r="F652" s="65"/>
      <c r="G652" s="66"/>
      <c r="H652" s="66"/>
      <c r="I652" s="69"/>
      <c r="J652" s="66"/>
      <c r="K652" s="66"/>
      <c r="L652" s="66"/>
      <c r="M652" s="66"/>
      <c r="N652" s="30"/>
      <c r="O652" s="70"/>
      <c r="P652" s="71"/>
      <c r="Q652" s="74"/>
      <c r="R652" s="25"/>
    </row>
    <row r="653" spans="1:18" s="50" customFormat="1" ht="30" customHeight="1" hidden="1">
      <c r="A653" s="63"/>
      <c r="B653" s="29" t="str">
        <f>IF($A653="","",VLOOKUP($A653,'MÃ KH'!$A$2:$D$1048573,2,0))</f>
        <v/>
      </c>
      <c r="C653" s="64" t="s">
        <v>4886</v>
      </c>
      <c r="D653" s="25"/>
      <c r="E653" s="29" t="str">
        <f>IF($D653="","",VLOOKUP($D653,'MÃ HH'!$A$2:$C$1873,2,0))</f>
        <v/>
      </c>
      <c r="F653" s="65"/>
      <c r="G653" s="66"/>
      <c r="H653" s="66"/>
      <c r="I653" s="69"/>
      <c r="J653" s="66"/>
      <c r="K653" s="66"/>
      <c r="L653" s="66"/>
      <c r="M653" s="66"/>
      <c r="N653" s="30"/>
      <c r="O653" s="70"/>
      <c r="P653" s="71"/>
      <c r="Q653" s="74"/>
      <c r="R653" s="25"/>
    </row>
    <row r="654" spans="1:18" s="50" customFormat="1" ht="30" customHeight="1" hidden="1">
      <c r="A654" s="63"/>
      <c r="B654" s="29" t="str">
        <f>IF($A654="","",VLOOKUP($A654,'MÃ KH'!$A$2:$D$1048573,2,0))</f>
        <v/>
      </c>
      <c r="C654" s="64" t="s">
        <v>4886</v>
      </c>
      <c r="D654" s="25"/>
      <c r="E654" s="29" t="str">
        <f>IF($D654="","",VLOOKUP($D654,'MÃ HH'!$A$2:$C$1873,2,0))</f>
        <v/>
      </c>
      <c r="F654" s="65"/>
      <c r="G654" s="66"/>
      <c r="H654" s="66"/>
      <c r="I654" s="69"/>
      <c r="J654" s="66"/>
      <c r="K654" s="66"/>
      <c r="L654" s="66"/>
      <c r="M654" s="66"/>
      <c r="N654" s="30"/>
      <c r="O654" s="70"/>
      <c r="P654" s="71"/>
      <c r="Q654" s="74"/>
      <c r="R654" s="25"/>
    </row>
    <row r="655" spans="1:18" s="50" customFormat="1" ht="30" customHeight="1" hidden="1">
      <c r="A655" s="63"/>
      <c r="B655" s="29" t="str">
        <f>IF($A655="","",VLOOKUP($A655,'MÃ KH'!$A$2:$D$1048573,2,0))</f>
        <v/>
      </c>
      <c r="C655" s="64" t="s">
        <v>4886</v>
      </c>
      <c r="D655" s="25"/>
      <c r="E655" s="29" t="str">
        <f>IF($D655="","",VLOOKUP($D655,'MÃ HH'!$A$2:$C$1873,2,0))</f>
        <v/>
      </c>
      <c r="F655" s="65"/>
      <c r="G655" s="66"/>
      <c r="H655" s="66"/>
      <c r="I655" s="69"/>
      <c r="J655" s="66"/>
      <c r="K655" s="66"/>
      <c r="L655" s="66"/>
      <c r="M655" s="66"/>
      <c r="N655" s="30"/>
      <c r="O655" s="70"/>
      <c r="P655" s="71"/>
      <c r="Q655" s="74"/>
      <c r="R655" s="25"/>
    </row>
    <row r="656" spans="1:18" s="50" customFormat="1" ht="30" customHeight="1" hidden="1">
      <c r="A656" s="63"/>
      <c r="B656" s="29" t="str">
        <f>IF($A656="","",VLOOKUP($A656,'MÃ KH'!$A$2:$D$1048573,2,0))</f>
        <v/>
      </c>
      <c r="C656" s="64" t="s">
        <v>4886</v>
      </c>
      <c r="D656" s="25"/>
      <c r="E656" s="29" t="str">
        <f>IF($D656="","",VLOOKUP($D656,'MÃ HH'!$A$2:$C$1873,2,0))</f>
        <v/>
      </c>
      <c r="F656" s="65"/>
      <c r="G656" s="66"/>
      <c r="H656" s="66"/>
      <c r="I656" s="69"/>
      <c r="J656" s="66"/>
      <c r="K656" s="66"/>
      <c r="L656" s="66"/>
      <c r="M656" s="66"/>
      <c r="N656" s="30"/>
      <c r="O656" s="70"/>
      <c r="P656" s="71"/>
      <c r="Q656" s="74"/>
      <c r="R656" s="25"/>
    </row>
    <row r="657" spans="1:18" s="50" customFormat="1" ht="30" customHeight="1" hidden="1">
      <c r="A657" s="63"/>
      <c r="B657" s="29" t="str">
        <f>IF($A657="","",VLOOKUP($A657,'MÃ KH'!$A$2:$D$1048573,2,0))</f>
        <v/>
      </c>
      <c r="C657" s="64" t="s">
        <v>4886</v>
      </c>
      <c r="D657" s="25"/>
      <c r="E657" s="29" t="str">
        <f>IF($D657="","",VLOOKUP($D657,'MÃ HH'!$A$2:$C$1873,2,0))</f>
        <v/>
      </c>
      <c r="F657" s="65"/>
      <c r="G657" s="66"/>
      <c r="H657" s="66"/>
      <c r="I657" s="69"/>
      <c r="J657" s="66"/>
      <c r="K657" s="66"/>
      <c r="L657" s="66"/>
      <c r="M657" s="66"/>
      <c r="N657" s="30"/>
      <c r="O657" s="70"/>
      <c r="P657" s="71"/>
      <c r="Q657" s="74"/>
      <c r="R657" s="25"/>
    </row>
    <row r="658" spans="1:18" s="50" customFormat="1" ht="30" customHeight="1" hidden="1">
      <c r="A658" s="63"/>
      <c r="B658" s="29" t="str">
        <f>IF($A658="","",VLOOKUP($A658,'MÃ KH'!$A$2:$D$1048573,2,0))</f>
        <v/>
      </c>
      <c r="C658" s="64" t="s">
        <v>4886</v>
      </c>
      <c r="D658" s="25"/>
      <c r="E658" s="29" t="str">
        <f>IF($D658="","",VLOOKUP($D658,'MÃ HH'!$A$2:$C$1873,2,0))</f>
        <v/>
      </c>
      <c r="F658" s="65"/>
      <c r="G658" s="66"/>
      <c r="H658" s="66"/>
      <c r="I658" s="69"/>
      <c r="J658" s="66"/>
      <c r="K658" s="66"/>
      <c r="L658" s="66"/>
      <c r="M658" s="66"/>
      <c r="N658" s="30"/>
      <c r="O658" s="70"/>
      <c r="P658" s="71"/>
      <c r="Q658" s="74"/>
      <c r="R658" s="25"/>
    </row>
    <row r="659" spans="1:18" s="50" customFormat="1" ht="30" customHeight="1" hidden="1">
      <c r="A659" s="63"/>
      <c r="B659" s="29" t="str">
        <f>IF($A659="","",VLOOKUP($A659,'MÃ KH'!$A$2:$D$1048573,2,0))</f>
        <v/>
      </c>
      <c r="C659" s="64" t="s">
        <v>4886</v>
      </c>
      <c r="D659" s="25"/>
      <c r="E659" s="29" t="str">
        <f>IF($D659="","",VLOOKUP($D659,'MÃ HH'!$A$2:$C$1873,2,0))</f>
        <v/>
      </c>
      <c r="F659" s="65"/>
      <c r="G659" s="66"/>
      <c r="H659" s="66"/>
      <c r="I659" s="69"/>
      <c r="J659" s="66"/>
      <c r="K659" s="66"/>
      <c r="L659" s="66"/>
      <c r="M659" s="66"/>
      <c r="N659" s="30"/>
      <c r="O659" s="70"/>
      <c r="P659" s="71"/>
      <c r="Q659" s="74"/>
      <c r="R659" s="25"/>
    </row>
    <row r="660" spans="1:18" s="50" customFormat="1" ht="30" customHeight="1" hidden="1">
      <c r="A660" s="63"/>
      <c r="B660" s="29" t="str">
        <f>IF($A660="","",VLOOKUP($A660,'MÃ KH'!$A$2:$D$1048573,2,0))</f>
        <v/>
      </c>
      <c r="C660" s="64" t="s">
        <v>4886</v>
      </c>
      <c r="D660" s="25"/>
      <c r="E660" s="29" t="str">
        <f>IF($D660="","",VLOOKUP($D660,'MÃ HH'!$A$2:$C$1873,2,0))</f>
        <v/>
      </c>
      <c r="F660" s="65"/>
      <c r="G660" s="66"/>
      <c r="H660" s="66"/>
      <c r="I660" s="69"/>
      <c r="J660" s="66"/>
      <c r="K660" s="66"/>
      <c r="L660" s="66"/>
      <c r="M660" s="66"/>
      <c r="N660" s="30"/>
      <c r="O660" s="70"/>
      <c r="P660" s="71"/>
      <c r="Q660" s="74"/>
      <c r="R660" s="25"/>
    </row>
    <row r="661" spans="1:18" s="50" customFormat="1" ht="30" customHeight="1" hidden="1">
      <c r="A661" s="63"/>
      <c r="B661" s="29" t="str">
        <f>IF($A661="","",VLOOKUP($A661,'MÃ KH'!$A$2:$D$1048573,2,0))</f>
        <v/>
      </c>
      <c r="C661" s="64" t="s">
        <v>4886</v>
      </c>
      <c r="D661" s="25"/>
      <c r="E661" s="29" t="str">
        <f>IF($D661="","",VLOOKUP($D661,'MÃ HH'!$A$2:$C$1873,2,0))</f>
        <v/>
      </c>
      <c r="F661" s="65"/>
      <c r="G661" s="66"/>
      <c r="H661" s="66"/>
      <c r="I661" s="69"/>
      <c r="J661" s="66"/>
      <c r="K661" s="66"/>
      <c r="L661" s="66"/>
      <c r="M661" s="66"/>
      <c r="N661" s="30"/>
      <c r="O661" s="70"/>
      <c r="P661" s="71"/>
      <c r="Q661" s="74"/>
      <c r="R661" s="25"/>
    </row>
    <row r="662" spans="1:18" s="50" customFormat="1" ht="30" customHeight="1" hidden="1">
      <c r="A662" s="63"/>
      <c r="B662" s="29" t="str">
        <f>IF($A662="","",VLOOKUP($A662,'MÃ KH'!$A$2:$D$1048573,2,0))</f>
        <v/>
      </c>
      <c r="C662" s="64" t="s">
        <v>4886</v>
      </c>
      <c r="D662" s="25"/>
      <c r="E662" s="29" t="str">
        <f>IF($D662="","",VLOOKUP($D662,'MÃ HH'!$A$2:$C$1873,2,0))</f>
        <v/>
      </c>
      <c r="F662" s="65"/>
      <c r="G662" s="66"/>
      <c r="H662" s="66"/>
      <c r="I662" s="69"/>
      <c r="J662" s="66"/>
      <c r="K662" s="66"/>
      <c r="L662" s="66"/>
      <c r="M662" s="66"/>
      <c r="N662" s="30"/>
      <c r="O662" s="70"/>
      <c r="P662" s="71"/>
      <c r="Q662" s="74"/>
      <c r="R662" s="25"/>
    </row>
    <row r="663" spans="1:18" s="50" customFormat="1" ht="30" customHeight="1" hidden="1">
      <c r="A663" s="63"/>
      <c r="B663" s="29" t="str">
        <f>IF($A663="","",VLOOKUP($A663,'MÃ KH'!$A$2:$D$1048573,2,0))</f>
        <v/>
      </c>
      <c r="C663" s="64" t="s">
        <v>4886</v>
      </c>
      <c r="D663" s="25"/>
      <c r="E663" s="29" t="str">
        <f>IF($D663="","",VLOOKUP($D663,'MÃ HH'!$A$2:$C$1873,2,0))</f>
        <v/>
      </c>
      <c r="F663" s="65"/>
      <c r="G663" s="66"/>
      <c r="H663" s="66"/>
      <c r="I663" s="69"/>
      <c r="J663" s="66"/>
      <c r="K663" s="66"/>
      <c r="L663" s="66"/>
      <c r="M663" s="66"/>
      <c r="N663" s="30"/>
      <c r="O663" s="70"/>
      <c r="P663" s="71"/>
      <c r="Q663" s="74"/>
      <c r="R663" s="25"/>
    </row>
    <row r="664" spans="1:18" s="50" customFormat="1" ht="30" customHeight="1" hidden="1">
      <c r="A664" s="63"/>
      <c r="B664" s="29" t="str">
        <f>IF($A664="","",VLOOKUP($A664,'MÃ KH'!$A$2:$D$1048573,2,0))</f>
        <v/>
      </c>
      <c r="C664" s="64" t="s">
        <v>4886</v>
      </c>
      <c r="D664" s="25"/>
      <c r="E664" s="29" t="str">
        <f>IF($D664="","",VLOOKUP($D664,'MÃ HH'!$A$2:$C$1873,2,0))</f>
        <v/>
      </c>
      <c r="F664" s="65"/>
      <c r="G664" s="66"/>
      <c r="H664" s="66"/>
      <c r="I664" s="69"/>
      <c r="J664" s="66"/>
      <c r="K664" s="66"/>
      <c r="L664" s="66"/>
      <c r="M664" s="66"/>
      <c r="N664" s="30"/>
      <c r="O664" s="70"/>
      <c r="P664" s="71"/>
      <c r="Q664" s="74"/>
      <c r="R664" s="25"/>
    </row>
    <row r="665" spans="1:18" s="50" customFormat="1" ht="30" customHeight="1" hidden="1">
      <c r="A665" s="63"/>
      <c r="B665" s="29" t="str">
        <f>IF($A665="","",VLOOKUP($A665,'MÃ KH'!$A$2:$D$1048573,2,0))</f>
        <v/>
      </c>
      <c r="C665" s="64" t="s">
        <v>4886</v>
      </c>
      <c r="D665" s="25"/>
      <c r="E665" s="29" t="str">
        <f>IF($D665="","",VLOOKUP($D665,'MÃ HH'!$A$2:$C$1873,2,0))</f>
        <v/>
      </c>
      <c r="F665" s="65"/>
      <c r="G665" s="66"/>
      <c r="H665" s="66"/>
      <c r="I665" s="69"/>
      <c r="J665" s="66"/>
      <c r="K665" s="66"/>
      <c r="L665" s="66"/>
      <c r="M665" s="66"/>
      <c r="N665" s="30"/>
      <c r="O665" s="70"/>
      <c r="P665" s="71"/>
      <c r="Q665" s="74"/>
      <c r="R665" s="25"/>
    </row>
    <row r="666" spans="1:18" s="50" customFormat="1" ht="30" customHeight="1" hidden="1">
      <c r="A666" s="63"/>
      <c r="B666" s="29" t="str">
        <f>IF($A666="","",VLOOKUP($A666,'MÃ KH'!$A$2:$D$1048573,2,0))</f>
        <v/>
      </c>
      <c r="C666" s="64" t="s">
        <v>4886</v>
      </c>
      <c r="D666" s="25"/>
      <c r="E666" s="29" t="str">
        <f>IF($D666="","",VLOOKUP($D666,'MÃ HH'!$A$2:$C$1873,2,0))</f>
        <v/>
      </c>
      <c r="F666" s="65"/>
      <c r="G666" s="66"/>
      <c r="H666" s="66"/>
      <c r="I666" s="69"/>
      <c r="J666" s="66"/>
      <c r="K666" s="66"/>
      <c r="L666" s="66"/>
      <c r="M666" s="66"/>
      <c r="N666" s="30"/>
      <c r="O666" s="70"/>
      <c r="P666" s="71"/>
      <c r="Q666" s="74"/>
      <c r="R666" s="25"/>
    </row>
    <row r="667" spans="1:18" s="50" customFormat="1" ht="30" customHeight="1" hidden="1">
      <c r="A667" s="63"/>
      <c r="B667" s="29" t="str">
        <f>IF($A667="","",VLOOKUP($A667,'MÃ KH'!$A$2:$D$1048573,2,0))</f>
        <v/>
      </c>
      <c r="C667" s="64" t="s">
        <v>4886</v>
      </c>
      <c r="D667" s="25"/>
      <c r="E667" s="29" t="str">
        <f>IF($D667="","",VLOOKUP($D667,'MÃ HH'!$A$2:$C$1873,2,0))</f>
        <v/>
      </c>
      <c r="F667" s="65"/>
      <c r="G667" s="66"/>
      <c r="H667" s="66"/>
      <c r="I667" s="69"/>
      <c r="J667" s="66"/>
      <c r="K667" s="66"/>
      <c r="L667" s="66"/>
      <c r="M667" s="66"/>
      <c r="N667" s="30"/>
      <c r="O667" s="70"/>
      <c r="P667" s="71"/>
      <c r="Q667" s="74"/>
      <c r="R667" s="25"/>
    </row>
    <row r="668" spans="1:18" s="50" customFormat="1" ht="30" customHeight="1" hidden="1">
      <c r="A668" s="63"/>
      <c r="B668" s="29" t="str">
        <f>IF($A668="","",VLOOKUP($A668,'MÃ KH'!$A$2:$D$1048573,2,0))</f>
        <v/>
      </c>
      <c r="C668" s="64" t="s">
        <v>4886</v>
      </c>
      <c r="D668" s="25"/>
      <c r="E668" s="29" t="str">
        <f>IF($D668="","",VLOOKUP($D668,'MÃ HH'!$A$2:$C$1873,2,0))</f>
        <v/>
      </c>
      <c r="F668" s="65"/>
      <c r="G668" s="66"/>
      <c r="H668" s="66"/>
      <c r="I668" s="69"/>
      <c r="J668" s="66"/>
      <c r="K668" s="66"/>
      <c r="L668" s="66"/>
      <c r="M668" s="66"/>
      <c r="N668" s="30"/>
      <c r="O668" s="70"/>
      <c r="P668" s="71"/>
      <c r="Q668" s="74"/>
      <c r="R668" s="25"/>
    </row>
    <row r="669" spans="1:18" s="50" customFormat="1" ht="30" customHeight="1" hidden="1">
      <c r="A669" s="63"/>
      <c r="B669" s="29" t="str">
        <f>IF($A669="","",VLOOKUP($A669,'MÃ KH'!$A$2:$D$1048573,2,0))</f>
        <v/>
      </c>
      <c r="C669" s="64" t="s">
        <v>4886</v>
      </c>
      <c r="D669" s="25"/>
      <c r="E669" s="29" t="str">
        <f>IF($D669="","",VLOOKUP($D669,'MÃ HH'!$A$2:$C$1873,2,0))</f>
        <v/>
      </c>
      <c r="F669" s="65"/>
      <c r="G669" s="66"/>
      <c r="H669" s="66"/>
      <c r="I669" s="69"/>
      <c r="J669" s="66"/>
      <c r="K669" s="66"/>
      <c r="L669" s="66"/>
      <c r="M669" s="66"/>
      <c r="N669" s="30"/>
      <c r="O669" s="70"/>
      <c r="P669" s="71"/>
      <c r="Q669" s="74"/>
      <c r="R669" s="25"/>
    </row>
    <row r="670" spans="1:18" s="50" customFormat="1" ht="30" customHeight="1" hidden="1">
      <c r="A670" s="63"/>
      <c r="B670" s="29" t="str">
        <f>IF($A670="","",VLOOKUP($A670,'MÃ KH'!$A$2:$D$1048573,2,0))</f>
        <v/>
      </c>
      <c r="C670" s="64" t="s">
        <v>4886</v>
      </c>
      <c r="D670" s="25"/>
      <c r="E670" s="29" t="str">
        <f>IF($D670="","",VLOOKUP($D670,'MÃ HH'!$A$2:$C$1873,2,0))</f>
        <v/>
      </c>
      <c r="F670" s="65"/>
      <c r="G670" s="66"/>
      <c r="H670" s="66"/>
      <c r="I670" s="69"/>
      <c r="J670" s="66"/>
      <c r="K670" s="66"/>
      <c r="L670" s="66"/>
      <c r="M670" s="66"/>
      <c r="N670" s="30"/>
      <c r="O670" s="70"/>
      <c r="P670" s="71"/>
      <c r="Q670" s="74"/>
      <c r="R670" s="25"/>
    </row>
    <row r="671" spans="1:18" s="50" customFormat="1" ht="30" customHeight="1" hidden="1">
      <c r="A671" s="63"/>
      <c r="B671" s="29" t="str">
        <f>IF($A671="","",VLOOKUP($A671,'MÃ KH'!$A$2:$D$1048573,2,0))</f>
        <v/>
      </c>
      <c r="C671" s="64" t="s">
        <v>4886</v>
      </c>
      <c r="D671" s="25"/>
      <c r="E671" s="29" t="str">
        <f>IF($D671="","",VLOOKUP($D671,'MÃ HH'!$A$2:$C$1873,2,0))</f>
        <v/>
      </c>
      <c r="F671" s="65"/>
      <c r="G671" s="66"/>
      <c r="H671" s="66"/>
      <c r="I671" s="69"/>
      <c r="J671" s="66"/>
      <c r="K671" s="66"/>
      <c r="L671" s="66"/>
      <c r="M671" s="66"/>
      <c r="N671" s="30"/>
      <c r="O671" s="70"/>
      <c r="P671" s="71"/>
      <c r="Q671" s="74"/>
      <c r="R671" s="25"/>
    </row>
    <row r="672" spans="1:18" s="50" customFormat="1" ht="30" customHeight="1" hidden="1">
      <c r="A672" s="63"/>
      <c r="B672" s="29" t="str">
        <f>IF($A672="","",VLOOKUP($A672,'MÃ KH'!$A$2:$D$1048573,2,0))</f>
        <v/>
      </c>
      <c r="C672" s="64" t="s">
        <v>4886</v>
      </c>
      <c r="D672" s="25"/>
      <c r="E672" s="29" t="str">
        <f>IF($D672="","",VLOOKUP($D672,'MÃ HH'!$A$2:$C$1873,2,0))</f>
        <v/>
      </c>
      <c r="F672" s="65"/>
      <c r="G672" s="66"/>
      <c r="H672" s="66"/>
      <c r="I672" s="69"/>
      <c r="J672" s="66"/>
      <c r="K672" s="66"/>
      <c r="L672" s="66"/>
      <c r="M672" s="66"/>
      <c r="N672" s="30"/>
      <c r="O672" s="70"/>
      <c r="P672" s="71"/>
      <c r="Q672" s="74"/>
      <c r="R672" s="25"/>
    </row>
    <row r="673" spans="1:18" s="50" customFormat="1" ht="30" customHeight="1" hidden="1">
      <c r="A673" s="63"/>
      <c r="B673" s="29" t="str">
        <f>IF($A673="","",VLOOKUP($A673,'MÃ KH'!$A$2:$D$1048573,2,0))</f>
        <v/>
      </c>
      <c r="C673" s="64" t="s">
        <v>4886</v>
      </c>
      <c r="D673" s="25"/>
      <c r="E673" s="29" t="str">
        <f>IF($D673="","",VLOOKUP($D673,'MÃ HH'!$A$2:$C$1873,2,0))</f>
        <v/>
      </c>
      <c r="F673" s="65"/>
      <c r="G673" s="66"/>
      <c r="H673" s="66"/>
      <c r="I673" s="69"/>
      <c r="J673" s="66"/>
      <c r="K673" s="66"/>
      <c r="L673" s="66"/>
      <c r="M673" s="66"/>
      <c r="N673" s="30"/>
      <c r="O673" s="70"/>
      <c r="P673" s="71"/>
      <c r="Q673" s="74"/>
      <c r="R673" s="25"/>
    </row>
    <row r="674" spans="1:18" s="50" customFormat="1" ht="30" customHeight="1" hidden="1">
      <c r="A674" s="63"/>
      <c r="B674" s="29" t="str">
        <f>IF($A674="","",VLOOKUP($A674,'MÃ KH'!$A$2:$D$1048573,2,0))</f>
        <v/>
      </c>
      <c r="C674" s="64" t="s">
        <v>4886</v>
      </c>
      <c r="D674" s="25"/>
      <c r="E674" s="29" t="str">
        <f>IF($D674="","",VLOOKUP($D674,'MÃ HH'!$A$2:$C$1873,2,0))</f>
        <v/>
      </c>
      <c r="F674" s="65"/>
      <c r="G674" s="66"/>
      <c r="H674" s="66"/>
      <c r="I674" s="69"/>
      <c r="J674" s="66"/>
      <c r="K674" s="66"/>
      <c r="L674" s="66"/>
      <c r="M674" s="66"/>
      <c r="N674" s="30"/>
      <c r="O674" s="70"/>
      <c r="P674" s="71"/>
      <c r="Q674" s="74"/>
      <c r="R674" s="25"/>
    </row>
    <row r="675" spans="1:18" s="50" customFormat="1" ht="30" customHeight="1" hidden="1">
      <c r="A675" s="63"/>
      <c r="B675" s="29" t="str">
        <f>IF($A675="","",VLOOKUP($A675,'MÃ KH'!$A$2:$D$1048573,2,0))</f>
        <v/>
      </c>
      <c r="C675" s="64" t="s">
        <v>4886</v>
      </c>
      <c r="D675" s="25"/>
      <c r="E675" s="29" t="str">
        <f>IF($D675="","",VLOOKUP($D675,'MÃ HH'!$A$2:$C$1873,2,0))</f>
        <v/>
      </c>
      <c r="F675" s="65"/>
      <c r="G675" s="66"/>
      <c r="H675" s="66"/>
      <c r="I675" s="69"/>
      <c r="J675" s="66"/>
      <c r="K675" s="66"/>
      <c r="L675" s="66"/>
      <c r="M675" s="66"/>
      <c r="N675" s="30"/>
      <c r="O675" s="70"/>
      <c r="P675" s="71"/>
      <c r="Q675" s="74"/>
      <c r="R675" s="25"/>
    </row>
    <row r="676" spans="1:18" s="50" customFormat="1" ht="30" customHeight="1" hidden="1">
      <c r="A676" s="63"/>
      <c r="B676" s="29" t="str">
        <f>IF($A676="","",VLOOKUP($A676,'MÃ KH'!$A$2:$D$1048573,2,0))</f>
        <v/>
      </c>
      <c r="C676" s="64" t="s">
        <v>4886</v>
      </c>
      <c r="D676" s="25"/>
      <c r="E676" s="29" t="str">
        <f>IF($D676="","",VLOOKUP($D676,'MÃ HH'!$A$2:$C$1873,2,0))</f>
        <v/>
      </c>
      <c r="F676" s="65"/>
      <c r="G676" s="66"/>
      <c r="H676" s="66"/>
      <c r="I676" s="69"/>
      <c r="J676" s="66"/>
      <c r="K676" s="66"/>
      <c r="L676" s="66"/>
      <c r="M676" s="66"/>
      <c r="N676" s="30"/>
      <c r="O676" s="70"/>
      <c r="P676" s="71"/>
      <c r="Q676" s="74"/>
      <c r="R676" s="25"/>
    </row>
    <row r="677" spans="1:18" s="50" customFormat="1" ht="30" customHeight="1" hidden="1">
      <c r="A677" s="63"/>
      <c r="B677" s="29" t="str">
        <f>IF($A677="","",VLOOKUP($A677,'MÃ KH'!$A$2:$D$1048573,2,0))</f>
        <v/>
      </c>
      <c r="C677" s="64" t="s">
        <v>4886</v>
      </c>
      <c r="D677" s="25"/>
      <c r="E677" s="29" t="str">
        <f>IF($D677="","",VLOOKUP($D677,'MÃ HH'!$A$2:$C$1873,2,0))</f>
        <v/>
      </c>
      <c r="F677" s="65"/>
      <c r="G677" s="66"/>
      <c r="H677" s="66"/>
      <c r="I677" s="69"/>
      <c r="J677" s="66"/>
      <c r="K677" s="66"/>
      <c r="L677" s="66"/>
      <c r="M677" s="66"/>
      <c r="N677" s="30"/>
      <c r="O677" s="70"/>
      <c r="P677" s="71"/>
      <c r="Q677" s="74"/>
      <c r="R677" s="25"/>
    </row>
    <row r="678" spans="1:18" s="50" customFormat="1" ht="30" customHeight="1" hidden="1">
      <c r="A678" s="63"/>
      <c r="B678" s="29" t="str">
        <f>IF($A678="","",VLOOKUP($A678,'MÃ KH'!$A$2:$D$1048573,2,0))</f>
        <v/>
      </c>
      <c r="C678" s="64" t="s">
        <v>4886</v>
      </c>
      <c r="D678" s="25"/>
      <c r="E678" s="29" t="str">
        <f>IF($D678="","",VLOOKUP($D678,'MÃ HH'!$A$2:$C$1873,2,0))</f>
        <v/>
      </c>
      <c r="F678" s="65"/>
      <c r="G678" s="66"/>
      <c r="H678" s="66"/>
      <c r="I678" s="69"/>
      <c r="J678" s="66"/>
      <c r="K678" s="66"/>
      <c r="L678" s="66"/>
      <c r="M678" s="66"/>
      <c r="N678" s="30"/>
      <c r="O678" s="70"/>
      <c r="P678" s="71"/>
      <c r="Q678" s="74"/>
      <c r="R678" s="25"/>
    </row>
    <row r="679" spans="1:18" s="50" customFormat="1" ht="30" customHeight="1" hidden="1">
      <c r="A679" s="63"/>
      <c r="B679" s="29" t="str">
        <f>IF($A679="","",VLOOKUP($A679,'MÃ KH'!$A$2:$D$1048573,2,0))</f>
        <v/>
      </c>
      <c r="C679" s="64" t="s">
        <v>4886</v>
      </c>
      <c r="D679" s="25"/>
      <c r="E679" s="29" t="str">
        <f>IF($D679="","",VLOOKUP($D679,'MÃ HH'!$A$2:$C$1873,2,0))</f>
        <v/>
      </c>
      <c r="F679" s="65"/>
      <c r="G679" s="66"/>
      <c r="H679" s="66"/>
      <c r="I679" s="69"/>
      <c r="J679" s="66"/>
      <c r="K679" s="66"/>
      <c r="L679" s="66"/>
      <c r="M679" s="66"/>
      <c r="N679" s="30"/>
      <c r="O679" s="70"/>
      <c r="P679" s="71"/>
      <c r="Q679" s="74"/>
      <c r="R679" s="25"/>
    </row>
    <row r="680" spans="1:18" s="50" customFormat="1" ht="30" customHeight="1" hidden="1">
      <c r="A680" s="63"/>
      <c r="B680" s="29" t="str">
        <f>IF($A680="","",VLOOKUP($A680,'MÃ KH'!$A$2:$D$1048573,2,0))</f>
        <v/>
      </c>
      <c r="C680" s="64" t="s">
        <v>4886</v>
      </c>
      <c r="D680" s="25"/>
      <c r="E680" s="29" t="str">
        <f>IF($D680="","",VLOOKUP($D680,'MÃ HH'!$A$2:$C$1873,2,0))</f>
        <v/>
      </c>
      <c r="F680" s="65"/>
      <c r="G680" s="66"/>
      <c r="H680" s="66"/>
      <c r="I680" s="69"/>
      <c r="J680" s="66"/>
      <c r="K680" s="66"/>
      <c r="L680" s="66"/>
      <c r="M680" s="66"/>
      <c r="N680" s="30"/>
      <c r="O680" s="70"/>
      <c r="P680" s="71"/>
      <c r="Q680" s="74"/>
      <c r="R680" s="25"/>
    </row>
    <row r="681" spans="1:18" s="50" customFormat="1" ht="30" customHeight="1" hidden="1">
      <c r="A681" s="63"/>
      <c r="B681" s="29" t="str">
        <f>IF($A681="","",VLOOKUP($A681,'MÃ KH'!$A$2:$D$1048573,2,0))</f>
        <v/>
      </c>
      <c r="C681" s="64" t="s">
        <v>4886</v>
      </c>
      <c r="D681" s="25"/>
      <c r="E681" s="29" t="str">
        <f>IF($D681="","",VLOOKUP($D681,'MÃ HH'!$A$2:$C$1873,2,0))</f>
        <v/>
      </c>
      <c r="F681" s="65"/>
      <c r="G681" s="66"/>
      <c r="H681" s="66"/>
      <c r="I681" s="69"/>
      <c r="J681" s="66"/>
      <c r="K681" s="66"/>
      <c r="L681" s="66"/>
      <c r="M681" s="66"/>
      <c r="N681" s="30"/>
      <c r="O681" s="70"/>
      <c r="P681" s="71"/>
      <c r="Q681" s="74"/>
      <c r="R681" s="25"/>
    </row>
    <row r="682" spans="1:18" s="50" customFormat="1" ht="30" customHeight="1" hidden="1">
      <c r="A682" s="63"/>
      <c r="B682" s="29" t="str">
        <f>IF($A682="","",VLOOKUP($A682,'MÃ KH'!$A$2:$D$1048573,2,0))</f>
        <v/>
      </c>
      <c r="C682" s="64" t="s">
        <v>4886</v>
      </c>
      <c r="D682" s="25"/>
      <c r="E682" s="29" t="str">
        <f>IF($D682="","",VLOOKUP($D682,'MÃ HH'!$A$2:$C$1873,2,0))</f>
        <v/>
      </c>
      <c r="F682" s="65"/>
      <c r="G682" s="66"/>
      <c r="H682" s="66"/>
      <c r="I682" s="69"/>
      <c r="J682" s="66"/>
      <c r="K682" s="66"/>
      <c r="L682" s="66"/>
      <c r="M682" s="66"/>
      <c r="N682" s="30"/>
      <c r="O682" s="70"/>
      <c r="P682" s="71"/>
      <c r="Q682" s="74"/>
      <c r="R682" s="25"/>
    </row>
    <row r="683" spans="1:18" s="50" customFormat="1" ht="30" customHeight="1" hidden="1">
      <c r="A683" s="63"/>
      <c r="B683" s="29" t="str">
        <f>IF($A683="","",VLOOKUP($A683,'MÃ KH'!$A$2:$D$1048573,2,0))</f>
        <v/>
      </c>
      <c r="C683" s="64" t="s">
        <v>4886</v>
      </c>
      <c r="D683" s="25"/>
      <c r="E683" s="29" t="str">
        <f>IF($D683="","",VLOOKUP($D683,'MÃ HH'!$A$2:$C$1873,2,0))</f>
        <v/>
      </c>
      <c r="F683" s="65"/>
      <c r="G683" s="66"/>
      <c r="H683" s="66"/>
      <c r="I683" s="69"/>
      <c r="J683" s="66"/>
      <c r="K683" s="66"/>
      <c r="L683" s="66"/>
      <c r="M683" s="66"/>
      <c r="N683" s="30"/>
      <c r="O683" s="70"/>
      <c r="P683" s="71"/>
      <c r="Q683" s="74"/>
      <c r="R683" s="25"/>
    </row>
    <row r="684" spans="1:18" s="50" customFormat="1" ht="30" customHeight="1" hidden="1">
      <c r="A684" s="63"/>
      <c r="B684" s="29" t="str">
        <f>IF($A684="","",VLOOKUP($A684,'MÃ KH'!$A$2:$D$1048573,2,0))</f>
        <v/>
      </c>
      <c r="C684" s="64" t="s">
        <v>4886</v>
      </c>
      <c r="D684" s="25"/>
      <c r="E684" s="29" t="str">
        <f>IF($D684="","",VLOOKUP($D684,'MÃ HH'!$A$2:$C$1873,2,0))</f>
        <v/>
      </c>
      <c r="F684" s="65"/>
      <c r="G684" s="66"/>
      <c r="H684" s="66"/>
      <c r="I684" s="69"/>
      <c r="J684" s="66"/>
      <c r="K684" s="66"/>
      <c r="L684" s="66"/>
      <c r="M684" s="66"/>
      <c r="N684" s="30"/>
      <c r="O684" s="70"/>
      <c r="P684" s="71"/>
      <c r="Q684" s="74"/>
      <c r="R684" s="25"/>
    </row>
    <row r="685" spans="1:18" s="50" customFormat="1" ht="30" customHeight="1" hidden="1">
      <c r="A685" s="63"/>
      <c r="B685" s="29" t="str">
        <f>IF($A685="","",VLOOKUP($A685,'MÃ KH'!$A$2:$D$1048573,2,0))</f>
        <v/>
      </c>
      <c r="C685" s="64" t="s">
        <v>4886</v>
      </c>
      <c r="D685" s="25"/>
      <c r="E685" s="29" t="str">
        <f>IF($D685="","",VLOOKUP($D685,'MÃ HH'!$A$2:$C$1873,2,0))</f>
        <v/>
      </c>
      <c r="F685" s="65"/>
      <c r="G685" s="66"/>
      <c r="H685" s="66"/>
      <c r="I685" s="69"/>
      <c r="J685" s="66"/>
      <c r="K685" s="66"/>
      <c r="L685" s="66"/>
      <c r="M685" s="66"/>
      <c r="N685" s="30"/>
      <c r="O685" s="70"/>
      <c r="P685" s="71"/>
      <c r="Q685" s="74"/>
      <c r="R685" s="25"/>
    </row>
    <row r="686" spans="1:18" s="50" customFormat="1" ht="30" customHeight="1" hidden="1">
      <c r="A686" s="63"/>
      <c r="B686" s="29" t="str">
        <f>IF($A686="","",VLOOKUP($A686,'MÃ KH'!$A$2:$D$1048573,2,0))</f>
        <v/>
      </c>
      <c r="C686" s="64" t="s">
        <v>4886</v>
      </c>
      <c r="D686" s="25"/>
      <c r="E686" s="29" t="str">
        <f>IF($D686="","",VLOOKUP($D686,'MÃ HH'!$A$2:$C$1873,2,0))</f>
        <v/>
      </c>
      <c r="F686" s="65"/>
      <c r="G686" s="66"/>
      <c r="H686" s="66"/>
      <c r="I686" s="69"/>
      <c r="J686" s="66"/>
      <c r="K686" s="66"/>
      <c r="L686" s="66"/>
      <c r="M686" s="66"/>
      <c r="N686" s="30"/>
      <c r="O686" s="70"/>
      <c r="P686" s="71"/>
      <c r="Q686" s="74"/>
      <c r="R686" s="25"/>
    </row>
    <row r="687" spans="1:18" s="50" customFormat="1" ht="30" customHeight="1" hidden="1">
      <c r="A687" s="63"/>
      <c r="B687" s="29" t="str">
        <f>IF($A687="","",VLOOKUP($A687,'MÃ KH'!$A$2:$D$1048573,2,0))</f>
        <v/>
      </c>
      <c r="C687" s="64" t="s">
        <v>4886</v>
      </c>
      <c r="D687" s="25"/>
      <c r="E687" s="29" t="str">
        <f>IF($D687="","",VLOOKUP($D687,'MÃ HH'!$A$2:$C$1873,2,0))</f>
        <v/>
      </c>
      <c r="F687" s="65"/>
      <c r="G687" s="66"/>
      <c r="H687" s="66"/>
      <c r="I687" s="69"/>
      <c r="J687" s="66"/>
      <c r="K687" s="66"/>
      <c r="L687" s="66"/>
      <c r="M687" s="66"/>
      <c r="N687" s="30"/>
      <c r="O687" s="70"/>
      <c r="P687" s="71"/>
      <c r="Q687" s="74"/>
      <c r="R687" s="25"/>
    </row>
    <row r="688" spans="1:18" s="50" customFormat="1" ht="30" customHeight="1" hidden="1">
      <c r="A688" s="63"/>
      <c r="B688" s="29" t="str">
        <f>IF($A688="","",VLOOKUP($A688,'MÃ KH'!$A$2:$D$1048573,2,0))</f>
        <v/>
      </c>
      <c r="C688" s="64" t="s">
        <v>4886</v>
      </c>
      <c r="D688" s="25"/>
      <c r="E688" s="29" t="str">
        <f>IF($D688="","",VLOOKUP($D688,'MÃ HH'!$A$2:$C$1873,2,0))</f>
        <v/>
      </c>
      <c r="F688" s="65"/>
      <c r="G688" s="66"/>
      <c r="H688" s="66"/>
      <c r="I688" s="69"/>
      <c r="J688" s="66"/>
      <c r="K688" s="66"/>
      <c r="L688" s="66"/>
      <c r="M688" s="66"/>
      <c r="N688" s="30"/>
      <c r="O688" s="70"/>
      <c r="P688" s="71"/>
      <c r="Q688" s="74"/>
      <c r="R688" s="25"/>
    </row>
    <row r="689" spans="1:18" s="50" customFormat="1" ht="30" customHeight="1" hidden="1">
      <c r="A689" s="63"/>
      <c r="B689" s="29" t="str">
        <f>IF($A689="","",VLOOKUP($A689,'MÃ KH'!$A$2:$D$1048573,2,0))</f>
        <v/>
      </c>
      <c r="C689" s="64" t="s">
        <v>4886</v>
      </c>
      <c r="D689" s="25"/>
      <c r="E689" s="29" t="str">
        <f>IF($D689="","",VLOOKUP($D689,'MÃ HH'!$A$2:$C$1873,2,0))</f>
        <v/>
      </c>
      <c r="F689" s="65"/>
      <c r="G689" s="66"/>
      <c r="H689" s="66"/>
      <c r="I689" s="69"/>
      <c r="J689" s="66"/>
      <c r="K689" s="66"/>
      <c r="L689" s="66"/>
      <c r="M689" s="66"/>
      <c r="N689" s="30"/>
      <c r="O689" s="70"/>
      <c r="P689" s="71"/>
      <c r="Q689" s="74"/>
      <c r="R689" s="25"/>
    </row>
    <row r="690" spans="1:18" s="50" customFormat="1" ht="30" customHeight="1" hidden="1">
      <c r="A690" s="63"/>
      <c r="B690" s="29" t="str">
        <f>IF($A690="","",VLOOKUP($A690,'MÃ KH'!$A$2:$D$1048573,2,0))</f>
        <v/>
      </c>
      <c r="C690" s="64" t="s">
        <v>4886</v>
      </c>
      <c r="D690" s="25"/>
      <c r="E690" s="29" t="str">
        <f>IF($D690="","",VLOOKUP($D690,'MÃ HH'!$A$2:$C$1873,2,0))</f>
        <v/>
      </c>
      <c r="F690" s="65"/>
      <c r="G690" s="66"/>
      <c r="H690" s="66"/>
      <c r="I690" s="69"/>
      <c r="J690" s="66"/>
      <c r="K690" s="66"/>
      <c r="L690" s="66"/>
      <c r="M690" s="66"/>
      <c r="N690" s="30"/>
      <c r="O690" s="70"/>
      <c r="P690" s="71"/>
      <c r="Q690" s="74"/>
      <c r="R690" s="25"/>
    </row>
    <row r="691" spans="1:18" s="50" customFormat="1" ht="30" customHeight="1" hidden="1">
      <c r="A691" s="63"/>
      <c r="B691" s="29" t="str">
        <f>IF($A691="","",VLOOKUP($A691,'MÃ KH'!$A$2:$D$1048573,2,0))</f>
        <v/>
      </c>
      <c r="C691" s="64" t="s">
        <v>4886</v>
      </c>
      <c r="D691" s="25"/>
      <c r="E691" s="29" t="str">
        <f>IF($D691="","",VLOOKUP($D691,'MÃ HH'!$A$2:$C$1873,2,0))</f>
        <v/>
      </c>
      <c r="F691" s="65"/>
      <c r="G691" s="66"/>
      <c r="H691" s="66"/>
      <c r="I691" s="69"/>
      <c r="J691" s="66"/>
      <c r="K691" s="66"/>
      <c r="L691" s="66"/>
      <c r="M691" s="66"/>
      <c r="N691" s="30"/>
      <c r="O691" s="70"/>
      <c r="P691" s="71"/>
      <c r="Q691" s="74"/>
      <c r="R691" s="25"/>
    </row>
    <row r="692" spans="1:18" s="50" customFormat="1" ht="30" customHeight="1" hidden="1">
      <c r="A692" s="63"/>
      <c r="B692" s="29" t="str">
        <f>IF($A692="","",VLOOKUP($A692,'MÃ KH'!$A$2:$D$1048573,2,0))</f>
        <v/>
      </c>
      <c r="C692" s="64" t="s">
        <v>4886</v>
      </c>
      <c r="D692" s="25"/>
      <c r="E692" s="29" t="str">
        <f>IF($D692="","",VLOOKUP($D692,'MÃ HH'!$A$2:$C$1873,2,0))</f>
        <v/>
      </c>
      <c r="F692" s="65"/>
      <c r="G692" s="66"/>
      <c r="H692" s="66"/>
      <c r="I692" s="69"/>
      <c r="J692" s="66"/>
      <c r="K692" s="66"/>
      <c r="L692" s="66"/>
      <c r="M692" s="66"/>
      <c r="N692" s="30"/>
      <c r="O692" s="70"/>
      <c r="P692" s="71"/>
      <c r="Q692" s="74"/>
      <c r="R692" s="25"/>
    </row>
    <row r="693" spans="1:18" s="50" customFormat="1" ht="30" customHeight="1" hidden="1">
      <c r="A693" s="63"/>
      <c r="B693" s="29" t="str">
        <f>IF($A693="","",VLOOKUP($A693,'MÃ KH'!$A$2:$D$1048573,2,0))</f>
        <v/>
      </c>
      <c r="C693" s="64" t="s">
        <v>4886</v>
      </c>
      <c r="D693" s="25"/>
      <c r="E693" s="29" t="str">
        <f>IF($D693="","",VLOOKUP($D693,'MÃ HH'!$A$2:$C$1873,2,0))</f>
        <v/>
      </c>
      <c r="F693" s="65"/>
      <c r="G693" s="66"/>
      <c r="H693" s="66"/>
      <c r="I693" s="69"/>
      <c r="J693" s="66"/>
      <c r="K693" s="66"/>
      <c r="L693" s="66"/>
      <c r="M693" s="66"/>
      <c r="N693" s="30"/>
      <c r="O693" s="70"/>
      <c r="P693" s="71"/>
      <c r="Q693" s="74"/>
      <c r="R693" s="25"/>
    </row>
    <row r="694" spans="1:18" s="50" customFormat="1" ht="30" customHeight="1" hidden="1">
      <c r="A694" s="63"/>
      <c r="B694" s="29" t="str">
        <f>IF($A694="","",VLOOKUP($A694,'MÃ KH'!$A$2:$D$1048573,2,0))</f>
        <v/>
      </c>
      <c r="C694" s="64" t="s">
        <v>4886</v>
      </c>
      <c r="D694" s="25"/>
      <c r="E694" s="29" t="str">
        <f>IF($D694="","",VLOOKUP($D694,'MÃ HH'!$A$2:$C$1873,2,0))</f>
        <v/>
      </c>
      <c r="F694" s="65"/>
      <c r="G694" s="66"/>
      <c r="H694" s="66"/>
      <c r="I694" s="69"/>
      <c r="J694" s="66"/>
      <c r="K694" s="66"/>
      <c r="L694" s="66"/>
      <c r="M694" s="66"/>
      <c r="N694" s="30"/>
      <c r="O694" s="70"/>
      <c r="P694" s="71"/>
      <c r="Q694" s="74"/>
      <c r="R694" s="25"/>
    </row>
    <row r="695" spans="1:18" s="50" customFormat="1" ht="30" customHeight="1" hidden="1">
      <c r="A695" s="63"/>
      <c r="B695" s="29" t="str">
        <f>IF($A695="","",VLOOKUP($A695,'MÃ KH'!$A$2:$D$1048573,2,0))</f>
        <v/>
      </c>
      <c r="C695" s="64" t="s">
        <v>4886</v>
      </c>
      <c r="D695" s="25"/>
      <c r="E695" s="29" t="str">
        <f>IF($D695="","",VLOOKUP($D695,'MÃ HH'!$A$2:$C$1873,2,0))</f>
        <v/>
      </c>
      <c r="F695" s="65"/>
      <c r="G695" s="66"/>
      <c r="H695" s="66"/>
      <c r="I695" s="69"/>
      <c r="J695" s="66"/>
      <c r="K695" s="66"/>
      <c r="L695" s="66"/>
      <c r="M695" s="66"/>
      <c r="N695" s="30"/>
      <c r="O695" s="70"/>
      <c r="P695" s="71"/>
      <c r="Q695" s="74"/>
      <c r="R695" s="25"/>
    </row>
    <row r="696" spans="1:18" s="50" customFormat="1" ht="30" customHeight="1" hidden="1">
      <c r="A696" s="63"/>
      <c r="B696" s="29" t="str">
        <f>IF($A696="","",VLOOKUP($A696,'MÃ KH'!$A$2:$D$1048573,2,0))</f>
        <v/>
      </c>
      <c r="C696" s="64" t="s">
        <v>4886</v>
      </c>
      <c r="D696" s="25"/>
      <c r="E696" s="29" t="str">
        <f>IF($D696="","",VLOOKUP($D696,'MÃ HH'!$A$2:$C$1873,2,0))</f>
        <v/>
      </c>
      <c r="F696" s="65"/>
      <c r="G696" s="66"/>
      <c r="H696" s="66"/>
      <c r="I696" s="69"/>
      <c r="J696" s="66"/>
      <c r="K696" s="66"/>
      <c r="L696" s="66"/>
      <c r="M696" s="66"/>
      <c r="N696" s="30"/>
      <c r="O696" s="70"/>
      <c r="P696" s="71"/>
      <c r="Q696" s="74"/>
      <c r="R696" s="25"/>
    </row>
    <row r="697" spans="1:18" s="50" customFormat="1" ht="30" customHeight="1" hidden="1">
      <c r="A697" s="63"/>
      <c r="B697" s="29" t="str">
        <f>IF($A697="","",VLOOKUP($A697,'MÃ KH'!$A$2:$D$1048573,2,0))</f>
        <v/>
      </c>
      <c r="C697" s="64" t="s">
        <v>4886</v>
      </c>
      <c r="D697" s="25"/>
      <c r="E697" s="29" t="str">
        <f>IF($D697="","",VLOOKUP($D697,'MÃ HH'!$A$2:$C$1873,2,0))</f>
        <v/>
      </c>
      <c r="F697" s="65"/>
      <c r="G697" s="66"/>
      <c r="H697" s="66"/>
      <c r="I697" s="69"/>
      <c r="J697" s="66"/>
      <c r="K697" s="66"/>
      <c r="L697" s="66"/>
      <c r="M697" s="66"/>
      <c r="N697" s="30"/>
      <c r="O697" s="70"/>
      <c r="P697" s="71"/>
      <c r="Q697" s="74"/>
      <c r="R697" s="25"/>
    </row>
    <row r="698" spans="1:18" s="50" customFormat="1" ht="30" customHeight="1" hidden="1">
      <c r="A698" s="63"/>
      <c r="B698" s="29" t="str">
        <f>IF($A698="","",VLOOKUP($A698,'MÃ KH'!$A$2:$D$1048573,2,0))</f>
        <v/>
      </c>
      <c r="C698" s="64" t="s">
        <v>4886</v>
      </c>
      <c r="D698" s="25"/>
      <c r="E698" s="29" t="str">
        <f>IF($D698="","",VLOOKUP($D698,'MÃ HH'!$A$2:$C$1873,2,0))</f>
        <v/>
      </c>
      <c r="F698" s="65"/>
      <c r="G698" s="66"/>
      <c r="H698" s="66"/>
      <c r="I698" s="69"/>
      <c r="J698" s="66"/>
      <c r="K698" s="66"/>
      <c r="L698" s="66"/>
      <c r="M698" s="66"/>
      <c r="N698" s="30"/>
      <c r="O698" s="70"/>
      <c r="P698" s="71"/>
      <c r="Q698" s="74"/>
      <c r="R698" s="25"/>
    </row>
    <row r="699" spans="1:18" s="50" customFormat="1" ht="30" customHeight="1" hidden="1">
      <c r="A699" s="63"/>
      <c r="B699" s="29" t="str">
        <f>IF($A699="","",VLOOKUP($A699,'MÃ KH'!$A$2:$D$1048573,2,0))</f>
        <v/>
      </c>
      <c r="C699" s="64" t="s">
        <v>4886</v>
      </c>
      <c r="D699" s="25"/>
      <c r="E699" s="29" t="str">
        <f>IF($D699="","",VLOOKUP($D699,'MÃ HH'!$A$2:$C$1873,2,0))</f>
        <v/>
      </c>
      <c r="F699" s="65"/>
      <c r="G699" s="66"/>
      <c r="H699" s="66"/>
      <c r="I699" s="69"/>
      <c r="J699" s="66"/>
      <c r="K699" s="66"/>
      <c r="L699" s="66"/>
      <c r="M699" s="66"/>
      <c r="N699" s="30"/>
      <c r="O699" s="70"/>
      <c r="P699" s="71"/>
      <c r="Q699" s="74"/>
      <c r="R699" s="25"/>
    </row>
    <row r="700" spans="1:18" s="50" customFormat="1" ht="30" customHeight="1" hidden="1">
      <c r="A700" s="63"/>
      <c r="B700" s="29" t="str">
        <f>IF($A700="","",VLOOKUP($A700,'MÃ KH'!$A$2:$D$1048573,2,0))</f>
        <v/>
      </c>
      <c r="C700" s="64" t="s">
        <v>4886</v>
      </c>
      <c r="D700" s="25"/>
      <c r="E700" s="29" t="str">
        <f>IF($D700="","",VLOOKUP($D700,'MÃ HH'!$A$2:$C$1873,2,0))</f>
        <v/>
      </c>
      <c r="F700" s="65"/>
      <c r="G700" s="66"/>
      <c r="H700" s="66"/>
      <c r="I700" s="69"/>
      <c r="J700" s="66"/>
      <c r="K700" s="66"/>
      <c r="L700" s="66"/>
      <c r="M700" s="66"/>
      <c r="N700" s="30"/>
      <c r="O700" s="70"/>
      <c r="P700" s="71"/>
      <c r="Q700" s="74"/>
      <c r="R700" s="25"/>
    </row>
    <row r="701" spans="1:18" s="50" customFormat="1" ht="30" customHeight="1" hidden="1">
      <c r="A701" s="63"/>
      <c r="B701" s="29" t="str">
        <f>IF($A701="","",VLOOKUP($A701,'MÃ KH'!$A$2:$D$1048573,2,0))</f>
        <v/>
      </c>
      <c r="C701" s="64" t="s">
        <v>4886</v>
      </c>
      <c r="D701" s="25"/>
      <c r="E701" s="29" t="str">
        <f>IF($D701="","",VLOOKUP($D701,'MÃ HH'!$A$2:$C$1873,2,0))</f>
        <v/>
      </c>
      <c r="F701" s="65"/>
      <c r="G701" s="66"/>
      <c r="H701" s="66"/>
      <c r="I701" s="69"/>
      <c r="J701" s="66"/>
      <c r="K701" s="66"/>
      <c r="L701" s="66"/>
      <c r="M701" s="66"/>
      <c r="N701" s="30"/>
      <c r="O701" s="70"/>
      <c r="P701" s="71"/>
      <c r="Q701" s="74"/>
      <c r="R701" s="25"/>
    </row>
    <row r="702" spans="1:18" s="50" customFormat="1" ht="30" customHeight="1" hidden="1">
      <c r="A702" s="63"/>
      <c r="B702" s="29" t="str">
        <f>IF($A702="","",VLOOKUP($A702,'MÃ KH'!$A$2:$D$1048573,2,0))</f>
        <v/>
      </c>
      <c r="C702" s="64" t="s">
        <v>4886</v>
      </c>
      <c r="D702" s="25"/>
      <c r="E702" s="29" t="str">
        <f>IF($D702="","",VLOOKUP($D702,'MÃ HH'!$A$2:$C$1873,2,0))</f>
        <v/>
      </c>
      <c r="F702" s="65"/>
      <c r="G702" s="66"/>
      <c r="H702" s="66"/>
      <c r="I702" s="69"/>
      <c r="J702" s="66"/>
      <c r="K702" s="66"/>
      <c r="L702" s="66"/>
      <c r="M702" s="66"/>
      <c r="N702" s="30"/>
      <c r="O702" s="70"/>
      <c r="P702" s="71"/>
      <c r="Q702" s="74"/>
      <c r="R702" s="25"/>
    </row>
    <row r="703" spans="1:18" s="50" customFormat="1" ht="30" customHeight="1" hidden="1">
      <c r="A703" s="63"/>
      <c r="B703" s="29" t="str">
        <f>IF($A703="","",VLOOKUP($A703,'MÃ KH'!$A$2:$D$1048573,2,0))</f>
        <v/>
      </c>
      <c r="C703" s="64" t="s">
        <v>4886</v>
      </c>
      <c r="D703" s="25"/>
      <c r="E703" s="29" t="str">
        <f>IF($D703="","",VLOOKUP($D703,'MÃ HH'!$A$2:$C$1873,2,0))</f>
        <v/>
      </c>
      <c r="F703" s="65"/>
      <c r="G703" s="66"/>
      <c r="H703" s="66"/>
      <c r="I703" s="69"/>
      <c r="J703" s="66"/>
      <c r="K703" s="66"/>
      <c r="L703" s="66"/>
      <c r="M703" s="66"/>
      <c r="N703" s="30"/>
      <c r="O703" s="70"/>
      <c r="P703" s="71"/>
      <c r="Q703" s="74"/>
      <c r="R703" s="25"/>
    </row>
    <row r="704" spans="1:18" s="50" customFormat="1" ht="30" customHeight="1" hidden="1">
      <c r="A704" s="63"/>
      <c r="B704" s="29" t="str">
        <f>IF($A704="","",VLOOKUP($A704,'MÃ KH'!$A$2:$D$1048573,2,0))</f>
        <v/>
      </c>
      <c r="C704" s="64" t="s">
        <v>4886</v>
      </c>
      <c r="D704" s="25"/>
      <c r="E704" s="29" t="str">
        <f>IF($D704="","",VLOOKUP($D704,'MÃ HH'!$A$2:$C$1873,2,0))</f>
        <v/>
      </c>
      <c r="F704" s="65"/>
      <c r="G704" s="66"/>
      <c r="H704" s="66"/>
      <c r="I704" s="69"/>
      <c r="J704" s="66"/>
      <c r="K704" s="66"/>
      <c r="L704" s="66"/>
      <c r="M704" s="66"/>
      <c r="N704" s="30"/>
      <c r="O704" s="70"/>
      <c r="P704" s="71"/>
      <c r="Q704" s="74"/>
      <c r="R704" s="25"/>
    </row>
    <row r="705" spans="1:18" s="50" customFormat="1" ht="30" customHeight="1" hidden="1">
      <c r="A705" s="63"/>
      <c r="B705" s="29" t="str">
        <f>IF($A705="","",VLOOKUP($A705,'MÃ KH'!$A$2:$D$1048573,2,0))</f>
        <v/>
      </c>
      <c r="C705" s="64" t="s">
        <v>4886</v>
      </c>
      <c r="D705" s="25"/>
      <c r="E705" s="29" t="str">
        <f>IF($D705="","",VLOOKUP($D705,'MÃ HH'!$A$2:$C$1873,2,0))</f>
        <v/>
      </c>
      <c r="F705" s="65"/>
      <c r="G705" s="66"/>
      <c r="H705" s="66"/>
      <c r="I705" s="69"/>
      <c r="J705" s="66"/>
      <c r="K705" s="66"/>
      <c r="L705" s="66"/>
      <c r="M705" s="66"/>
      <c r="N705" s="30"/>
      <c r="O705" s="70"/>
      <c r="P705" s="71"/>
      <c r="Q705" s="74"/>
      <c r="R705" s="25"/>
    </row>
    <row r="706" spans="1:18" s="50" customFormat="1" ht="30" customHeight="1" hidden="1">
      <c r="A706" s="63"/>
      <c r="B706" s="29" t="str">
        <f>IF($A706="","",VLOOKUP($A706,'MÃ KH'!$A$2:$D$1048573,2,0))</f>
        <v/>
      </c>
      <c r="C706" s="64" t="s">
        <v>4886</v>
      </c>
      <c r="D706" s="25"/>
      <c r="E706" s="29" t="str">
        <f>IF($D706="","",VLOOKUP($D706,'MÃ HH'!$A$2:$C$1873,2,0))</f>
        <v/>
      </c>
      <c r="F706" s="65"/>
      <c r="G706" s="66"/>
      <c r="H706" s="66"/>
      <c r="I706" s="69"/>
      <c r="J706" s="66"/>
      <c r="K706" s="66"/>
      <c r="L706" s="66"/>
      <c r="M706" s="66"/>
      <c r="N706" s="30"/>
      <c r="O706" s="70"/>
      <c r="P706" s="71"/>
      <c r="Q706" s="74"/>
      <c r="R706" s="25"/>
    </row>
    <row r="707" spans="1:18" s="50" customFormat="1" ht="30" customHeight="1" hidden="1">
      <c r="A707" s="63"/>
      <c r="B707" s="29" t="str">
        <f>IF($A707="","",VLOOKUP($A707,'MÃ KH'!$A$2:$D$1048573,2,0))</f>
        <v/>
      </c>
      <c r="C707" s="64" t="s">
        <v>4886</v>
      </c>
      <c r="D707" s="25"/>
      <c r="E707" s="29" t="str">
        <f>IF($D707="","",VLOOKUP($D707,'MÃ HH'!$A$2:$C$1873,2,0))</f>
        <v/>
      </c>
      <c r="F707" s="65"/>
      <c r="G707" s="66"/>
      <c r="H707" s="66"/>
      <c r="I707" s="69"/>
      <c r="J707" s="66"/>
      <c r="K707" s="66"/>
      <c r="L707" s="66"/>
      <c r="M707" s="66"/>
      <c r="N707" s="30"/>
      <c r="O707" s="70"/>
      <c r="P707" s="71"/>
      <c r="Q707" s="74"/>
      <c r="R707" s="25"/>
    </row>
    <row r="708" spans="1:18" s="50" customFormat="1" ht="30" customHeight="1" hidden="1">
      <c r="A708" s="63"/>
      <c r="B708" s="29" t="str">
        <f>IF($A708="","",VLOOKUP($A708,'MÃ KH'!$A$2:$D$1048573,2,0))</f>
        <v/>
      </c>
      <c r="C708" s="64" t="s">
        <v>4886</v>
      </c>
      <c r="D708" s="25"/>
      <c r="E708" s="29" t="str">
        <f>IF($D708="","",VLOOKUP($D708,'MÃ HH'!$A$2:$C$1873,2,0))</f>
        <v/>
      </c>
      <c r="F708" s="65"/>
      <c r="G708" s="66"/>
      <c r="H708" s="66"/>
      <c r="I708" s="69"/>
      <c r="J708" s="66"/>
      <c r="K708" s="66"/>
      <c r="L708" s="66"/>
      <c r="M708" s="66"/>
      <c r="N708" s="30"/>
      <c r="O708" s="70"/>
      <c r="P708" s="71"/>
      <c r="Q708" s="74"/>
      <c r="R708" s="25"/>
    </row>
    <row r="709" spans="1:18" s="50" customFormat="1" ht="30" customHeight="1" hidden="1">
      <c r="A709" s="63"/>
      <c r="B709" s="29" t="str">
        <f>IF($A709="","",VLOOKUP($A709,'MÃ KH'!$A$2:$D$1048573,2,0))</f>
        <v/>
      </c>
      <c r="C709" s="64" t="s">
        <v>4886</v>
      </c>
      <c r="D709" s="25"/>
      <c r="E709" s="29" t="str">
        <f>IF($D709="","",VLOOKUP($D709,'MÃ HH'!$A$2:$C$1873,2,0))</f>
        <v/>
      </c>
      <c r="F709" s="65"/>
      <c r="G709" s="66"/>
      <c r="H709" s="66"/>
      <c r="I709" s="69"/>
      <c r="J709" s="66"/>
      <c r="K709" s="66"/>
      <c r="L709" s="66"/>
      <c r="M709" s="66"/>
      <c r="N709" s="30"/>
      <c r="O709" s="70"/>
      <c r="P709" s="71"/>
      <c r="Q709" s="74"/>
      <c r="R709" s="25"/>
    </row>
    <row r="710" spans="1:18" s="50" customFormat="1" ht="30" customHeight="1" hidden="1">
      <c r="A710" s="63"/>
      <c r="B710" s="29" t="str">
        <f>IF($A710="","",VLOOKUP($A710,'MÃ KH'!$A$2:$D$1048573,2,0))</f>
        <v/>
      </c>
      <c r="C710" s="64" t="s">
        <v>4886</v>
      </c>
      <c r="D710" s="25"/>
      <c r="E710" s="29" t="str">
        <f>IF($D710="","",VLOOKUP($D710,'MÃ HH'!$A$2:$C$1873,2,0))</f>
        <v/>
      </c>
      <c r="F710" s="65"/>
      <c r="G710" s="66"/>
      <c r="H710" s="66"/>
      <c r="I710" s="69"/>
      <c r="J710" s="66"/>
      <c r="K710" s="66"/>
      <c r="L710" s="66"/>
      <c r="M710" s="66"/>
      <c r="N710" s="30"/>
      <c r="O710" s="70"/>
      <c r="P710" s="71"/>
      <c r="Q710" s="74"/>
      <c r="R710" s="25"/>
    </row>
    <row r="711" spans="1:18" s="50" customFormat="1" ht="30" customHeight="1" hidden="1">
      <c r="A711" s="63"/>
      <c r="B711" s="29" t="str">
        <f>IF($A711="","",VLOOKUP($A711,'MÃ KH'!$A$2:$D$1048573,2,0))</f>
        <v/>
      </c>
      <c r="C711" s="64" t="s">
        <v>4886</v>
      </c>
      <c r="D711" s="25"/>
      <c r="E711" s="29" t="str">
        <f>IF($D711="","",VLOOKUP($D711,'MÃ HH'!$A$2:$C$1873,2,0))</f>
        <v/>
      </c>
      <c r="F711" s="65"/>
      <c r="G711" s="66"/>
      <c r="H711" s="66"/>
      <c r="I711" s="69"/>
      <c r="J711" s="66"/>
      <c r="K711" s="66"/>
      <c r="L711" s="66"/>
      <c r="M711" s="66"/>
      <c r="N711" s="30"/>
      <c r="O711" s="70"/>
      <c r="P711" s="71"/>
      <c r="Q711" s="74"/>
      <c r="R711" s="25"/>
    </row>
    <row r="712" spans="1:18" s="50" customFormat="1" ht="30" customHeight="1" hidden="1">
      <c r="A712" s="63"/>
      <c r="B712" s="29" t="str">
        <f>IF($A712="","",VLOOKUP($A712,'MÃ KH'!$A$2:$D$1048573,2,0))</f>
        <v/>
      </c>
      <c r="C712" s="64" t="s">
        <v>4886</v>
      </c>
      <c r="D712" s="25"/>
      <c r="E712" s="29" t="str">
        <f>IF($D712="","",VLOOKUP($D712,'MÃ HH'!$A$2:$C$1873,2,0))</f>
        <v/>
      </c>
      <c r="F712" s="65"/>
      <c r="G712" s="66"/>
      <c r="H712" s="66"/>
      <c r="I712" s="69"/>
      <c r="J712" s="66"/>
      <c r="K712" s="66"/>
      <c r="L712" s="66"/>
      <c r="M712" s="66"/>
      <c r="N712" s="30"/>
      <c r="O712" s="70"/>
      <c r="P712" s="71"/>
      <c r="Q712" s="74"/>
      <c r="R712" s="25"/>
    </row>
    <row r="713" spans="1:18" s="50" customFormat="1" ht="30" customHeight="1" hidden="1">
      <c r="A713" s="63"/>
      <c r="B713" s="29" t="str">
        <f>IF($A713="","",VLOOKUP($A713,'MÃ KH'!$A$2:$D$1048573,2,0))</f>
        <v/>
      </c>
      <c r="C713" s="64" t="s">
        <v>4886</v>
      </c>
      <c r="D713" s="25"/>
      <c r="E713" s="29" t="str">
        <f>IF($D713="","",VLOOKUP($D713,'MÃ HH'!$A$2:$C$1873,2,0))</f>
        <v/>
      </c>
      <c r="F713" s="65"/>
      <c r="G713" s="66"/>
      <c r="H713" s="66"/>
      <c r="I713" s="69"/>
      <c r="J713" s="66"/>
      <c r="K713" s="66"/>
      <c r="L713" s="66"/>
      <c r="M713" s="66"/>
      <c r="N713" s="30"/>
      <c r="O713" s="70"/>
      <c r="P713" s="71"/>
      <c r="Q713" s="74"/>
      <c r="R713" s="25"/>
    </row>
    <row r="714" spans="1:18" s="50" customFormat="1" ht="30" customHeight="1" hidden="1">
      <c r="A714" s="63"/>
      <c r="B714" s="29" t="str">
        <f>IF($A714="","",VLOOKUP($A714,'MÃ KH'!$A$2:$D$1048573,2,0))</f>
        <v/>
      </c>
      <c r="C714" s="64" t="s">
        <v>4886</v>
      </c>
      <c r="D714" s="25"/>
      <c r="E714" s="29" t="str">
        <f>IF($D714="","",VLOOKUP($D714,'MÃ HH'!$A$2:$C$1873,2,0))</f>
        <v/>
      </c>
      <c r="F714" s="65"/>
      <c r="G714" s="66"/>
      <c r="H714" s="66"/>
      <c r="I714" s="69"/>
      <c r="J714" s="66"/>
      <c r="K714" s="66"/>
      <c r="L714" s="66"/>
      <c r="M714" s="66"/>
      <c r="N714" s="30"/>
      <c r="O714" s="70"/>
      <c r="P714" s="71"/>
      <c r="Q714" s="74"/>
      <c r="R714" s="25"/>
    </row>
    <row r="715" spans="1:18" s="50" customFormat="1" ht="30" customHeight="1" hidden="1">
      <c r="A715" s="63"/>
      <c r="B715" s="29" t="str">
        <f>IF($A715="","",VLOOKUP($A715,'MÃ KH'!$A$2:$D$1048573,2,0))</f>
        <v/>
      </c>
      <c r="C715" s="64" t="s">
        <v>4886</v>
      </c>
      <c r="D715" s="25"/>
      <c r="E715" s="29" t="str">
        <f>IF($D715="","",VLOOKUP($D715,'MÃ HH'!$A$2:$C$1873,2,0))</f>
        <v/>
      </c>
      <c r="F715" s="65"/>
      <c r="G715" s="66"/>
      <c r="H715" s="66"/>
      <c r="I715" s="69"/>
      <c r="J715" s="66"/>
      <c r="K715" s="66"/>
      <c r="L715" s="66"/>
      <c r="M715" s="66"/>
      <c r="N715" s="30"/>
      <c r="O715" s="70"/>
      <c r="P715" s="71"/>
      <c r="Q715" s="74"/>
      <c r="R715" s="25"/>
    </row>
    <row r="716" spans="1:18" s="50" customFormat="1" ht="30" customHeight="1" hidden="1">
      <c r="A716" s="63"/>
      <c r="B716" s="29" t="str">
        <f>IF($A716="","",VLOOKUP($A716,'MÃ KH'!$A$2:$D$1048573,2,0))</f>
        <v/>
      </c>
      <c r="C716" s="64" t="s">
        <v>4886</v>
      </c>
      <c r="D716" s="25"/>
      <c r="E716" s="29" t="str">
        <f>IF($D716="","",VLOOKUP($D716,'MÃ HH'!$A$2:$C$1873,2,0))</f>
        <v/>
      </c>
      <c r="F716" s="65"/>
      <c r="G716" s="66"/>
      <c r="H716" s="66"/>
      <c r="I716" s="69"/>
      <c r="J716" s="66"/>
      <c r="K716" s="66"/>
      <c r="L716" s="66"/>
      <c r="M716" s="66"/>
      <c r="N716" s="30"/>
      <c r="O716" s="70"/>
      <c r="P716" s="71"/>
      <c r="Q716" s="74"/>
      <c r="R716" s="25"/>
    </row>
    <row r="717" spans="1:18" s="50" customFormat="1" ht="30" customHeight="1" hidden="1">
      <c r="A717" s="63"/>
      <c r="B717" s="29" t="str">
        <f>IF($A717="","",VLOOKUP($A717,'MÃ KH'!$A$2:$D$1048573,2,0))</f>
        <v/>
      </c>
      <c r="C717" s="64" t="s">
        <v>4886</v>
      </c>
      <c r="D717" s="25"/>
      <c r="E717" s="29" t="str">
        <f>IF($D717="","",VLOOKUP($D717,'MÃ HH'!$A$2:$C$1873,2,0))</f>
        <v/>
      </c>
      <c r="F717" s="65"/>
      <c r="G717" s="66"/>
      <c r="H717" s="66"/>
      <c r="I717" s="69"/>
      <c r="J717" s="66"/>
      <c r="K717" s="66"/>
      <c r="L717" s="66"/>
      <c r="M717" s="66"/>
      <c r="N717" s="30"/>
      <c r="O717" s="70"/>
      <c r="P717" s="71"/>
      <c r="Q717" s="74"/>
      <c r="R717" s="25"/>
    </row>
    <row r="718" spans="1:18" s="50" customFormat="1" ht="30" customHeight="1" hidden="1">
      <c r="A718" s="63"/>
      <c r="B718" s="29" t="str">
        <f>IF($A718="","",VLOOKUP($A718,'MÃ KH'!$A$2:$D$1048573,2,0))</f>
        <v/>
      </c>
      <c r="C718" s="64" t="s">
        <v>4886</v>
      </c>
      <c r="D718" s="25"/>
      <c r="E718" s="29" t="str">
        <f>IF($D718="","",VLOOKUP($D718,'MÃ HH'!$A$2:$C$1873,2,0))</f>
        <v/>
      </c>
      <c r="F718" s="65"/>
      <c r="G718" s="66"/>
      <c r="H718" s="66"/>
      <c r="I718" s="69"/>
      <c r="J718" s="66"/>
      <c r="K718" s="66"/>
      <c r="L718" s="66"/>
      <c r="M718" s="66"/>
      <c r="N718" s="30"/>
      <c r="O718" s="70"/>
      <c r="P718" s="71"/>
      <c r="Q718" s="74"/>
      <c r="R718" s="25"/>
    </row>
    <row r="719" spans="1:18" s="50" customFormat="1" ht="30" customHeight="1" hidden="1">
      <c r="A719" s="63"/>
      <c r="B719" s="29" t="str">
        <f>IF($A719="","",VLOOKUP($A719,'MÃ KH'!$A$2:$D$1048573,2,0))</f>
        <v/>
      </c>
      <c r="C719" s="64" t="s">
        <v>4886</v>
      </c>
      <c r="D719" s="25"/>
      <c r="E719" s="29" t="str">
        <f>IF($D719="","",VLOOKUP($D719,'MÃ HH'!$A$2:$C$1873,2,0))</f>
        <v/>
      </c>
      <c r="F719" s="65"/>
      <c r="G719" s="66"/>
      <c r="H719" s="66"/>
      <c r="I719" s="69"/>
      <c r="J719" s="66"/>
      <c r="K719" s="66"/>
      <c r="L719" s="66"/>
      <c r="M719" s="66"/>
      <c r="N719" s="30"/>
      <c r="O719" s="70"/>
      <c r="P719" s="71"/>
      <c r="Q719" s="74"/>
      <c r="R719" s="25"/>
    </row>
    <row r="720" spans="1:18" s="50" customFormat="1" ht="30" customHeight="1" hidden="1">
      <c r="A720" s="63"/>
      <c r="B720" s="29" t="str">
        <f>IF($A720="","",VLOOKUP($A720,'MÃ KH'!$A$2:$D$1048573,2,0))</f>
        <v/>
      </c>
      <c r="C720" s="64" t="s">
        <v>4886</v>
      </c>
      <c r="D720" s="25"/>
      <c r="E720" s="29" t="str">
        <f>IF($D720="","",VLOOKUP($D720,'MÃ HH'!$A$2:$C$1873,2,0))</f>
        <v/>
      </c>
      <c r="F720" s="65"/>
      <c r="G720" s="66"/>
      <c r="H720" s="66"/>
      <c r="I720" s="69"/>
      <c r="J720" s="66"/>
      <c r="K720" s="66"/>
      <c r="L720" s="66"/>
      <c r="M720" s="66"/>
      <c r="N720" s="30"/>
      <c r="O720" s="70"/>
      <c r="P720" s="71"/>
      <c r="Q720" s="74"/>
      <c r="R720" s="25"/>
    </row>
    <row r="721" spans="1:18" s="50" customFormat="1" ht="30" customHeight="1" hidden="1">
      <c r="A721" s="63"/>
      <c r="B721" s="29" t="str">
        <f>IF($A721="","",VLOOKUP($A721,'MÃ KH'!$A$2:$D$1048573,2,0))</f>
        <v/>
      </c>
      <c r="C721" s="64" t="s">
        <v>4886</v>
      </c>
      <c r="D721" s="25"/>
      <c r="E721" s="29" t="str">
        <f>IF($D721="","",VLOOKUP($D721,'MÃ HH'!$A$2:$C$1873,2,0))</f>
        <v/>
      </c>
      <c r="F721" s="65"/>
      <c r="G721" s="66"/>
      <c r="H721" s="66"/>
      <c r="I721" s="69"/>
      <c r="J721" s="66"/>
      <c r="K721" s="66"/>
      <c r="L721" s="66"/>
      <c r="M721" s="66"/>
      <c r="N721" s="30"/>
      <c r="O721" s="70"/>
      <c r="P721" s="71"/>
      <c r="Q721" s="74"/>
      <c r="R721" s="25"/>
    </row>
    <row r="722" spans="1:18" s="50" customFormat="1" ht="30" customHeight="1" hidden="1">
      <c r="A722" s="63"/>
      <c r="B722" s="29" t="str">
        <f>IF($A722="","",VLOOKUP($A722,'MÃ KH'!$A$2:$D$1048573,2,0))</f>
        <v/>
      </c>
      <c r="C722" s="64" t="s">
        <v>4886</v>
      </c>
      <c r="D722" s="25"/>
      <c r="E722" s="29" t="str">
        <f>IF($D722="","",VLOOKUP($D722,'MÃ HH'!$A$2:$C$1873,2,0))</f>
        <v/>
      </c>
      <c r="F722" s="65"/>
      <c r="G722" s="66"/>
      <c r="H722" s="66"/>
      <c r="I722" s="69"/>
      <c r="J722" s="66"/>
      <c r="K722" s="66"/>
      <c r="L722" s="66"/>
      <c r="M722" s="66"/>
      <c r="N722" s="30"/>
      <c r="O722" s="70"/>
      <c r="P722" s="71"/>
      <c r="Q722" s="74"/>
      <c r="R722" s="25"/>
    </row>
    <row r="723" spans="1:18" s="50" customFormat="1" ht="30" customHeight="1" hidden="1">
      <c r="A723" s="63"/>
      <c r="B723" s="29" t="str">
        <f>IF($A723="","",VLOOKUP($A723,'MÃ KH'!$A$2:$D$1048573,2,0))</f>
        <v/>
      </c>
      <c r="C723" s="64" t="s">
        <v>4886</v>
      </c>
      <c r="D723" s="25"/>
      <c r="E723" s="29" t="str">
        <f>IF($D723="","",VLOOKUP($D723,'MÃ HH'!$A$2:$C$1873,2,0))</f>
        <v/>
      </c>
      <c r="F723" s="65"/>
      <c r="G723" s="66"/>
      <c r="H723" s="66"/>
      <c r="I723" s="69"/>
      <c r="J723" s="66"/>
      <c r="K723" s="66"/>
      <c r="L723" s="66"/>
      <c r="M723" s="66"/>
      <c r="N723" s="30"/>
      <c r="O723" s="70"/>
      <c r="P723" s="71"/>
      <c r="Q723" s="74"/>
      <c r="R723" s="25"/>
    </row>
    <row r="724" spans="1:18" s="50" customFormat="1" ht="30" customHeight="1" hidden="1">
      <c r="A724" s="63"/>
      <c r="B724" s="29" t="str">
        <f>IF($A724="","",VLOOKUP($A724,'MÃ KH'!$A$2:$D$1048573,2,0))</f>
        <v/>
      </c>
      <c r="C724" s="64" t="s">
        <v>4886</v>
      </c>
      <c r="D724" s="25"/>
      <c r="E724" s="29" t="str">
        <f>IF($D724="","",VLOOKUP($D724,'MÃ HH'!$A$2:$C$1873,2,0))</f>
        <v/>
      </c>
      <c r="F724" s="65"/>
      <c r="G724" s="66"/>
      <c r="H724" s="66"/>
      <c r="I724" s="69"/>
      <c r="J724" s="66"/>
      <c r="K724" s="66"/>
      <c r="L724" s="66"/>
      <c r="M724" s="66"/>
      <c r="N724" s="30"/>
      <c r="O724" s="70"/>
      <c r="P724" s="71"/>
      <c r="Q724" s="74"/>
      <c r="R724" s="25"/>
    </row>
    <row r="725" spans="1:18" s="50" customFormat="1" ht="30" customHeight="1" hidden="1">
      <c r="A725" s="63"/>
      <c r="B725" s="29" t="str">
        <f>IF($A725="","",VLOOKUP($A725,'MÃ KH'!$A$2:$D$1048573,2,0))</f>
        <v/>
      </c>
      <c r="C725" s="64" t="s">
        <v>4886</v>
      </c>
      <c r="D725" s="25"/>
      <c r="E725" s="29" t="str">
        <f>IF($D725="","",VLOOKUP($D725,'MÃ HH'!$A$2:$C$1873,2,0))</f>
        <v/>
      </c>
      <c r="F725" s="65"/>
      <c r="G725" s="66"/>
      <c r="H725" s="66"/>
      <c r="I725" s="69"/>
      <c r="J725" s="66"/>
      <c r="K725" s="66"/>
      <c r="L725" s="66"/>
      <c r="M725" s="66"/>
      <c r="N725" s="30"/>
      <c r="O725" s="70"/>
      <c r="P725" s="71"/>
      <c r="Q725" s="74"/>
      <c r="R725" s="25"/>
    </row>
    <row r="726" spans="1:18" s="50" customFormat="1" ht="30" customHeight="1" hidden="1">
      <c r="A726" s="63"/>
      <c r="B726" s="29" t="str">
        <f>IF($A726="","",VLOOKUP($A726,'MÃ KH'!$A$2:$D$1048573,2,0))</f>
        <v/>
      </c>
      <c r="C726" s="64" t="s">
        <v>4886</v>
      </c>
      <c r="D726" s="25"/>
      <c r="E726" s="29" t="str">
        <f>IF($D726="","",VLOOKUP($D726,'MÃ HH'!$A$2:$C$1873,2,0))</f>
        <v/>
      </c>
      <c r="F726" s="65"/>
      <c r="G726" s="66"/>
      <c r="H726" s="66"/>
      <c r="I726" s="69"/>
      <c r="J726" s="66"/>
      <c r="K726" s="66"/>
      <c r="L726" s="66"/>
      <c r="M726" s="66"/>
      <c r="N726" s="30"/>
      <c r="O726" s="70"/>
      <c r="P726" s="71"/>
      <c r="Q726" s="74"/>
      <c r="R726" s="25"/>
    </row>
    <row r="727" spans="1:18" s="50" customFormat="1" ht="30" customHeight="1" hidden="1">
      <c r="A727" s="63"/>
      <c r="B727" s="29" t="str">
        <f>IF($A727="","",VLOOKUP($A727,'MÃ KH'!$A$2:$D$1048573,2,0))</f>
        <v/>
      </c>
      <c r="C727" s="64" t="s">
        <v>4886</v>
      </c>
      <c r="D727" s="25"/>
      <c r="E727" s="29" t="str">
        <f>IF($D727="","",VLOOKUP($D727,'MÃ HH'!$A$2:$C$1873,2,0))</f>
        <v/>
      </c>
      <c r="F727" s="65"/>
      <c r="G727" s="66"/>
      <c r="H727" s="66"/>
      <c r="I727" s="69"/>
      <c r="J727" s="66"/>
      <c r="K727" s="66"/>
      <c r="L727" s="66"/>
      <c r="M727" s="66"/>
      <c r="N727" s="30"/>
      <c r="O727" s="70"/>
      <c r="P727" s="71"/>
      <c r="Q727" s="74"/>
      <c r="R727" s="25"/>
    </row>
    <row r="728" spans="1:18" s="50" customFormat="1" ht="30" customHeight="1" hidden="1">
      <c r="A728" s="63"/>
      <c r="B728" s="29" t="str">
        <f>IF($A728="","",VLOOKUP($A728,'MÃ KH'!$A$2:$D$1048573,2,0))</f>
        <v/>
      </c>
      <c r="C728" s="64" t="s">
        <v>4886</v>
      </c>
      <c r="D728" s="25"/>
      <c r="E728" s="29" t="str">
        <f>IF($D728="","",VLOOKUP($D728,'MÃ HH'!$A$2:$C$1873,2,0))</f>
        <v/>
      </c>
      <c r="F728" s="65"/>
      <c r="G728" s="66"/>
      <c r="H728" s="66"/>
      <c r="I728" s="69"/>
      <c r="J728" s="66"/>
      <c r="K728" s="66"/>
      <c r="L728" s="66"/>
      <c r="M728" s="66"/>
      <c r="N728" s="30"/>
      <c r="O728" s="70"/>
      <c r="P728" s="71"/>
      <c r="Q728" s="74"/>
      <c r="R728" s="25"/>
    </row>
    <row r="729" spans="1:18" s="50" customFormat="1" ht="30" customHeight="1" hidden="1">
      <c r="A729" s="63"/>
      <c r="B729" s="29" t="str">
        <f>IF($A729="","",VLOOKUP($A729,'MÃ KH'!$A$2:$D$1048573,2,0))</f>
        <v/>
      </c>
      <c r="C729" s="64" t="s">
        <v>4886</v>
      </c>
      <c r="D729" s="25"/>
      <c r="E729" s="29" t="str">
        <f>IF($D729="","",VLOOKUP($D729,'MÃ HH'!$A$2:$C$1873,2,0))</f>
        <v/>
      </c>
      <c r="F729" s="65"/>
      <c r="G729" s="66"/>
      <c r="H729" s="66"/>
      <c r="I729" s="69"/>
      <c r="J729" s="66"/>
      <c r="K729" s="66"/>
      <c r="L729" s="66"/>
      <c r="M729" s="66"/>
      <c r="N729" s="30"/>
      <c r="O729" s="70"/>
      <c r="P729" s="71"/>
      <c r="Q729" s="74"/>
      <c r="R729" s="25"/>
    </row>
    <row r="730" spans="1:18" s="50" customFormat="1" ht="30" customHeight="1" hidden="1">
      <c r="A730" s="63"/>
      <c r="B730" s="29" t="str">
        <f>IF($A730="","",VLOOKUP($A730,'MÃ KH'!$A$2:$D$1048573,2,0))</f>
        <v/>
      </c>
      <c r="C730" s="64" t="s">
        <v>4886</v>
      </c>
      <c r="D730" s="25"/>
      <c r="E730" s="29" t="str">
        <f>IF($D730="","",VLOOKUP($D730,'MÃ HH'!$A$2:$C$1873,2,0))</f>
        <v/>
      </c>
      <c r="F730" s="65"/>
      <c r="G730" s="66"/>
      <c r="H730" s="66"/>
      <c r="I730" s="69"/>
      <c r="J730" s="66"/>
      <c r="K730" s="66"/>
      <c r="L730" s="66"/>
      <c r="M730" s="66"/>
      <c r="N730" s="30"/>
      <c r="O730" s="70"/>
      <c r="P730" s="71"/>
      <c r="Q730" s="74"/>
      <c r="R730" s="25"/>
    </row>
    <row r="731" spans="1:18" s="50" customFormat="1" ht="30" customHeight="1" hidden="1">
      <c r="A731" s="63"/>
      <c r="B731" s="29" t="str">
        <f>IF($A731="","",VLOOKUP($A731,'MÃ KH'!$A$2:$D$1048573,2,0))</f>
        <v/>
      </c>
      <c r="C731" s="64" t="s">
        <v>4886</v>
      </c>
      <c r="D731" s="25"/>
      <c r="E731" s="29" t="str">
        <f>IF($D731="","",VLOOKUP($D731,'MÃ HH'!$A$2:$C$1873,2,0))</f>
        <v/>
      </c>
      <c r="F731" s="65"/>
      <c r="G731" s="66"/>
      <c r="H731" s="66"/>
      <c r="I731" s="69"/>
      <c r="J731" s="66"/>
      <c r="K731" s="66"/>
      <c r="L731" s="66"/>
      <c r="M731" s="66"/>
      <c r="N731" s="30"/>
      <c r="O731" s="70"/>
      <c r="P731" s="71"/>
      <c r="Q731" s="74"/>
      <c r="R731" s="25"/>
    </row>
    <row r="732" spans="1:18" s="50" customFormat="1" ht="30" customHeight="1" hidden="1">
      <c r="A732" s="63"/>
      <c r="B732" s="29" t="str">
        <f>IF($A732="","",VLOOKUP($A732,'MÃ KH'!$A$2:$D$1048573,2,0))</f>
        <v/>
      </c>
      <c r="C732" s="64" t="s">
        <v>4886</v>
      </c>
      <c r="D732" s="25"/>
      <c r="E732" s="29" t="str">
        <f>IF($D732="","",VLOOKUP($D732,'MÃ HH'!$A$2:$C$1873,2,0))</f>
        <v/>
      </c>
      <c r="F732" s="65"/>
      <c r="G732" s="66"/>
      <c r="H732" s="66"/>
      <c r="I732" s="69"/>
      <c r="J732" s="66"/>
      <c r="K732" s="66"/>
      <c r="L732" s="66"/>
      <c r="M732" s="66"/>
      <c r="N732" s="30"/>
      <c r="O732" s="70"/>
      <c r="P732" s="71"/>
      <c r="Q732" s="74"/>
      <c r="R732" s="25"/>
    </row>
    <row r="733" spans="1:18" s="50" customFormat="1" ht="30" customHeight="1" hidden="1">
      <c r="A733" s="63"/>
      <c r="B733" s="29" t="str">
        <f>IF($A733="","",VLOOKUP($A733,'MÃ KH'!$A$2:$D$1048573,2,0))</f>
        <v/>
      </c>
      <c r="C733" s="64" t="s">
        <v>4886</v>
      </c>
      <c r="D733" s="25"/>
      <c r="E733" s="29" t="str">
        <f>IF($D733="","",VLOOKUP($D733,'MÃ HH'!$A$2:$C$1873,2,0))</f>
        <v/>
      </c>
      <c r="F733" s="65"/>
      <c r="G733" s="66"/>
      <c r="H733" s="66"/>
      <c r="I733" s="69"/>
      <c r="J733" s="66"/>
      <c r="K733" s="66"/>
      <c r="L733" s="66"/>
      <c r="M733" s="66"/>
      <c r="N733" s="30"/>
      <c r="O733" s="70"/>
      <c r="P733" s="71"/>
      <c r="Q733" s="74"/>
      <c r="R733" s="25"/>
    </row>
    <row r="734" spans="1:18" s="50" customFormat="1" ht="30" customHeight="1" hidden="1">
      <c r="A734" s="63"/>
      <c r="B734" s="29" t="str">
        <f>IF($A734="","",VLOOKUP($A734,'MÃ KH'!$A$2:$D$1048573,2,0))</f>
        <v/>
      </c>
      <c r="C734" s="64" t="s">
        <v>4886</v>
      </c>
      <c r="D734" s="25"/>
      <c r="E734" s="29" t="str">
        <f>IF($D734="","",VLOOKUP($D734,'MÃ HH'!$A$2:$C$1873,2,0))</f>
        <v/>
      </c>
      <c r="F734" s="65"/>
      <c r="G734" s="66"/>
      <c r="H734" s="66"/>
      <c r="I734" s="69"/>
      <c r="J734" s="66"/>
      <c r="K734" s="66"/>
      <c r="L734" s="66"/>
      <c r="M734" s="66"/>
      <c r="N734" s="30"/>
      <c r="O734" s="70"/>
      <c r="P734" s="71"/>
      <c r="Q734" s="74"/>
      <c r="R734" s="25"/>
    </row>
    <row r="735" spans="1:18" s="50" customFormat="1" ht="30" customHeight="1" hidden="1">
      <c r="A735" s="63"/>
      <c r="B735" s="29" t="str">
        <f>IF($A735="","",VLOOKUP($A735,'MÃ KH'!$A$2:$D$1048573,2,0))</f>
        <v/>
      </c>
      <c r="C735" s="64" t="s">
        <v>4886</v>
      </c>
      <c r="D735" s="25"/>
      <c r="E735" s="29" t="str">
        <f>IF($D735="","",VLOOKUP($D735,'MÃ HH'!$A$2:$C$1873,2,0))</f>
        <v/>
      </c>
      <c r="F735" s="65"/>
      <c r="G735" s="66"/>
      <c r="H735" s="66"/>
      <c r="I735" s="69"/>
      <c r="J735" s="66"/>
      <c r="K735" s="66"/>
      <c r="L735" s="66"/>
      <c r="M735" s="66"/>
      <c r="N735" s="30"/>
      <c r="O735" s="70"/>
      <c r="P735" s="71"/>
      <c r="Q735" s="74"/>
      <c r="R735" s="25"/>
    </row>
    <row r="736" spans="1:18" s="50" customFormat="1" ht="30" customHeight="1" hidden="1">
      <c r="A736" s="63"/>
      <c r="B736" s="29" t="str">
        <f>IF($A736="","",VLOOKUP($A736,'MÃ KH'!$A$2:$D$1048573,2,0))</f>
        <v/>
      </c>
      <c r="C736" s="64" t="s">
        <v>4886</v>
      </c>
      <c r="D736" s="25"/>
      <c r="E736" s="29" t="str">
        <f>IF($D736="","",VLOOKUP($D736,'MÃ HH'!$A$2:$C$1873,2,0))</f>
        <v/>
      </c>
      <c r="F736" s="65"/>
      <c r="G736" s="66"/>
      <c r="H736" s="66"/>
      <c r="I736" s="69"/>
      <c r="J736" s="66"/>
      <c r="K736" s="66"/>
      <c r="L736" s="66"/>
      <c r="M736" s="66"/>
      <c r="N736" s="30"/>
      <c r="O736" s="70"/>
      <c r="P736" s="71"/>
      <c r="Q736" s="74"/>
      <c r="R736" s="25"/>
    </row>
    <row r="737" spans="1:18" s="50" customFormat="1" ht="30" customHeight="1" hidden="1">
      <c r="A737" s="63"/>
      <c r="B737" s="29" t="str">
        <f>IF($A737="","",VLOOKUP($A737,'MÃ KH'!$A$2:$D$1048573,2,0))</f>
        <v/>
      </c>
      <c r="C737" s="64" t="s">
        <v>4886</v>
      </c>
      <c r="D737" s="25"/>
      <c r="E737" s="29" t="str">
        <f>IF($D737="","",VLOOKUP($D737,'MÃ HH'!$A$2:$C$1873,2,0))</f>
        <v/>
      </c>
      <c r="F737" s="65"/>
      <c r="G737" s="66"/>
      <c r="H737" s="66"/>
      <c r="I737" s="69"/>
      <c r="J737" s="66"/>
      <c r="K737" s="66"/>
      <c r="L737" s="66"/>
      <c r="M737" s="66"/>
      <c r="N737" s="30"/>
      <c r="O737" s="70"/>
      <c r="P737" s="71"/>
      <c r="Q737" s="74"/>
      <c r="R737" s="25"/>
    </row>
    <row r="738" spans="1:18" s="50" customFormat="1" ht="30" customHeight="1" hidden="1">
      <c r="A738" s="63"/>
      <c r="B738" s="29" t="str">
        <f>IF($A738="","",VLOOKUP($A738,'MÃ KH'!$A$2:$D$1048573,2,0))</f>
        <v/>
      </c>
      <c r="C738" s="64" t="s">
        <v>4886</v>
      </c>
      <c r="D738" s="25"/>
      <c r="E738" s="29" t="str">
        <f>IF($D738="","",VLOOKUP($D738,'MÃ HH'!$A$2:$C$1873,2,0))</f>
        <v/>
      </c>
      <c r="F738" s="65"/>
      <c r="G738" s="66"/>
      <c r="H738" s="66"/>
      <c r="I738" s="69"/>
      <c r="J738" s="66"/>
      <c r="K738" s="66"/>
      <c r="L738" s="66"/>
      <c r="M738" s="66"/>
      <c r="N738" s="30"/>
      <c r="O738" s="70"/>
      <c r="P738" s="71"/>
      <c r="Q738" s="74"/>
      <c r="R738" s="25"/>
    </row>
    <row r="739" spans="1:18" s="50" customFormat="1" ht="30" customHeight="1" hidden="1">
      <c r="A739" s="63"/>
      <c r="B739" s="29" t="str">
        <f>IF($A739="","",VLOOKUP($A739,'MÃ KH'!$A$2:$D$1048573,2,0))</f>
        <v/>
      </c>
      <c r="C739" s="64" t="s">
        <v>4886</v>
      </c>
      <c r="D739" s="25"/>
      <c r="E739" s="29" t="str">
        <f>IF($D739="","",VLOOKUP($D739,'MÃ HH'!$A$2:$C$1873,2,0))</f>
        <v/>
      </c>
      <c r="F739" s="65"/>
      <c r="G739" s="66"/>
      <c r="H739" s="66"/>
      <c r="I739" s="69"/>
      <c r="J739" s="66"/>
      <c r="K739" s="66"/>
      <c r="L739" s="66"/>
      <c r="M739" s="66"/>
      <c r="N739" s="30"/>
      <c r="O739" s="70"/>
      <c r="P739" s="71"/>
      <c r="Q739" s="74"/>
      <c r="R739" s="25"/>
    </row>
    <row r="740" spans="1:18" s="50" customFormat="1" ht="30" customHeight="1" hidden="1">
      <c r="A740" s="63"/>
      <c r="B740" s="29" t="str">
        <f>IF($A740="","",VLOOKUP($A740,'MÃ KH'!$A$2:$D$1048573,2,0))</f>
        <v/>
      </c>
      <c r="C740" s="64" t="s">
        <v>4886</v>
      </c>
      <c r="D740" s="25"/>
      <c r="E740" s="29" t="str">
        <f>IF($D740="","",VLOOKUP($D740,'MÃ HH'!$A$2:$C$1873,2,0))</f>
        <v/>
      </c>
      <c r="F740" s="65"/>
      <c r="G740" s="66"/>
      <c r="H740" s="66"/>
      <c r="I740" s="69"/>
      <c r="J740" s="66"/>
      <c r="K740" s="66"/>
      <c r="L740" s="66"/>
      <c r="M740" s="66"/>
      <c r="N740" s="30"/>
      <c r="O740" s="70"/>
      <c r="P740" s="71"/>
      <c r="Q740" s="74"/>
      <c r="R740" s="25"/>
    </row>
    <row r="741" spans="1:18" s="50" customFormat="1" ht="30" customHeight="1" hidden="1">
      <c r="A741" s="63"/>
      <c r="B741" s="29" t="str">
        <f>IF($A741="","",VLOOKUP($A741,'MÃ KH'!$A$2:$D$1048573,2,0))</f>
        <v/>
      </c>
      <c r="C741" s="64" t="s">
        <v>4886</v>
      </c>
      <c r="D741" s="25"/>
      <c r="E741" s="29" t="str">
        <f>IF($D741="","",VLOOKUP($D741,'MÃ HH'!$A$2:$C$1873,2,0))</f>
        <v/>
      </c>
      <c r="F741" s="65"/>
      <c r="G741" s="66"/>
      <c r="H741" s="66"/>
      <c r="I741" s="69"/>
      <c r="J741" s="66"/>
      <c r="K741" s="66"/>
      <c r="L741" s="66"/>
      <c r="M741" s="66"/>
      <c r="N741" s="30"/>
      <c r="O741" s="70"/>
      <c r="P741" s="71"/>
      <c r="Q741" s="74"/>
      <c r="R741" s="25"/>
    </row>
    <row r="742" spans="1:18" s="50" customFormat="1" ht="30" customHeight="1" hidden="1">
      <c r="A742" s="63"/>
      <c r="B742" s="29" t="str">
        <f>IF($A742="","",VLOOKUP($A742,'MÃ KH'!$A$2:$D$1048573,2,0))</f>
        <v/>
      </c>
      <c r="C742" s="64" t="s">
        <v>4886</v>
      </c>
      <c r="D742" s="25"/>
      <c r="E742" s="29" t="str">
        <f>IF($D742="","",VLOOKUP($D742,'MÃ HH'!$A$2:$C$1873,2,0))</f>
        <v/>
      </c>
      <c r="F742" s="65"/>
      <c r="G742" s="66"/>
      <c r="H742" s="66"/>
      <c r="I742" s="69"/>
      <c r="J742" s="66"/>
      <c r="K742" s="66"/>
      <c r="L742" s="66"/>
      <c r="M742" s="66"/>
      <c r="N742" s="30"/>
      <c r="O742" s="70"/>
      <c r="P742" s="71"/>
      <c r="Q742" s="74"/>
      <c r="R742" s="25"/>
    </row>
    <row r="743" spans="1:18" s="50" customFormat="1" ht="30" customHeight="1" hidden="1">
      <c r="A743" s="63"/>
      <c r="B743" s="29" t="str">
        <f>IF($A743="","",VLOOKUP($A743,'MÃ KH'!$A$2:$D$1048573,2,0))</f>
        <v/>
      </c>
      <c r="C743" s="64" t="s">
        <v>4886</v>
      </c>
      <c r="D743" s="25"/>
      <c r="E743" s="29" t="str">
        <f>IF($D743="","",VLOOKUP($D743,'MÃ HH'!$A$2:$C$1873,2,0))</f>
        <v/>
      </c>
      <c r="F743" s="65"/>
      <c r="G743" s="66"/>
      <c r="H743" s="66"/>
      <c r="I743" s="69"/>
      <c r="J743" s="66"/>
      <c r="K743" s="66"/>
      <c r="L743" s="66"/>
      <c r="M743" s="66"/>
      <c r="N743" s="30"/>
      <c r="O743" s="70"/>
      <c r="P743" s="71"/>
      <c r="Q743" s="74"/>
      <c r="R743" s="25"/>
    </row>
    <row r="744" spans="1:18" s="50" customFormat="1" ht="30" customHeight="1" hidden="1">
      <c r="A744" s="63"/>
      <c r="B744" s="29" t="str">
        <f>IF($A744="","",VLOOKUP($A744,'MÃ KH'!$A$2:$D$1048573,2,0))</f>
        <v/>
      </c>
      <c r="C744" s="64" t="s">
        <v>4886</v>
      </c>
      <c r="D744" s="25"/>
      <c r="E744" s="29" t="str">
        <f>IF($D744="","",VLOOKUP($D744,'MÃ HH'!$A$2:$C$1873,2,0))</f>
        <v/>
      </c>
      <c r="F744" s="65"/>
      <c r="G744" s="66"/>
      <c r="H744" s="66"/>
      <c r="I744" s="69"/>
      <c r="J744" s="66"/>
      <c r="K744" s="66"/>
      <c r="L744" s="66"/>
      <c r="M744" s="66"/>
      <c r="N744" s="30"/>
      <c r="O744" s="70"/>
      <c r="P744" s="71"/>
      <c r="Q744" s="74"/>
      <c r="R744" s="25"/>
    </row>
    <row r="745" spans="1:18" s="50" customFormat="1" ht="30" customHeight="1" hidden="1">
      <c r="A745" s="63"/>
      <c r="B745" s="29" t="str">
        <f>IF($A745="","",VLOOKUP($A745,'MÃ KH'!$A$2:$D$1048573,2,0))</f>
        <v/>
      </c>
      <c r="C745" s="64" t="s">
        <v>4886</v>
      </c>
      <c r="D745" s="25"/>
      <c r="E745" s="29" t="str">
        <f>IF($D745="","",VLOOKUP($D745,'MÃ HH'!$A$2:$C$1873,2,0))</f>
        <v/>
      </c>
      <c r="F745" s="65"/>
      <c r="G745" s="66"/>
      <c r="H745" s="66"/>
      <c r="I745" s="69"/>
      <c r="J745" s="66"/>
      <c r="K745" s="66"/>
      <c r="L745" s="66"/>
      <c r="M745" s="66"/>
      <c r="N745" s="30"/>
      <c r="O745" s="70"/>
      <c r="P745" s="71"/>
      <c r="Q745" s="74"/>
      <c r="R745" s="25"/>
    </row>
    <row r="746" spans="1:18" s="50" customFormat="1" ht="30" customHeight="1" hidden="1">
      <c r="A746" s="63"/>
      <c r="B746" s="29" t="str">
        <f>IF($A746="","",VLOOKUP($A746,'MÃ KH'!$A$2:$D$1048573,2,0))</f>
        <v/>
      </c>
      <c r="C746" s="64" t="s">
        <v>4886</v>
      </c>
      <c r="D746" s="25"/>
      <c r="E746" s="29" t="str">
        <f>IF($D746="","",VLOOKUP($D746,'MÃ HH'!$A$2:$C$1873,2,0))</f>
        <v/>
      </c>
      <c r="F746" s="65"/>
      <c r="G746" s="66"/>
      <c r="H746" s="66"/>
      <c r="I746" s="69"/>
      <c r="J746" s="66"/>
      <c r="K746" s="66"/>
      <c r="L746" s="66"/>
      <c r="M746" s="66"/>
      <c r="N746" s="30"/>
      <c r="O746" s="70"/>
      <c r="P746" s="71"/>
      <c r="Q746" s="74"/>
      <c r="R746" s="25"/>
    </row>
    <row r="747" spans="1:18" s="50" customFormat="1" ht="30" customHeight="1" hidden="1">
      <c r="A747" s="63"/>
      <c r="B747" s="29" t="str">
        <f>IF($A747="","",VLOOKUP($A747,'MÃ KH'!$A$2:$D$1048573,2,0))</f>
        <v/>
      </c>
      <c r="C747" s="64" t="s">
        <v>4886</v>
      </c>
      <c r="D747" s="25"/>
      <c r="E747" s="29" t="str">
        <f>IF($D747="","",VLOOKUP($D747,'MÃ HH'!$A$2:$C$1873,2,0))</f>
        <v/>
      </c>
      <c r="F747" s="65"/>
      <c r="G747" s="66"/>
      <c r="H747" s="66"/>
      <c r="I747" s="69"/>
      <c r="J747" s="66"/>
      <c r="K747" s="66"/>
      <c r="L747" s="66"/>
      <c r="M747" s="66"/>
      <c r="N747" s="30"/>
      <c r="O747" s="70"/>
      <c r="P747" s="71"/>
      <c r="Q747" s="74"/>
      <c r="R747" s="25"/>
    </row>
    <row r="748" spans="1:18" s="50" customFormat="1" ht="30" customHeight="1" hidden="1">
      <c r="A748" s="63"/>
      <c r="B748" s="29" t="str">
        <f>IF($A748="","",VLOOKUP($A748,'MÃ KH'!$A$2:$D$1048573,2,0))</f>
        <v/>
      </c>
      <c r="C748" s="64" t="s">
        <v>4886</v>
      </c>
      <c r="D748" s="25"/>
      <c r="E748" s="29" t="str">
        <f>IF($D748="","",VLOOKUP($D748,'MÃ HH'!$A$2:$C$1873,2,0))</f>
        <v/>
      </c>
      <c r="F748" s="65"/>
      <c r="G748" s="66"/>
      <c r="H748" s="66"/>
      <c r="I748" s="69"/>
      <c r="J748" s="66"/>
      <c r="K748" s="66"/>
      <c r="L748" s="66"/>
      <c r="M748" s="66"/>
      <c r="N748" s="30"/>
      <c r="O748" s="70"/>
      <c r="P748" s="71"/>
      <c r="Q748" s="74"/>
      <c r="R748" s="25"/>
    </row>
    <row r="749" spans="1:18" s="50" customFormat="1" ht="30" customHeight="1" hidden="1">
      <c r="A749" s="63"/>
      <c r="B749" s="29" t="str">
        <f>IF($A749="","",VLOOKUP($A749,'MÃ KH'!$A$2:$D$1048573,2,0))</f>
        <v/>
      </c>
      <c r="C749" s="64" t="s">
        <v>4886</v>
      </c>
      <c r="D749" s="25"/>
      <c r="E749" s="29" t="str">
        <f>IF($D749="","",VLOOKUP($D749,'MÃ HH'!$A$2:$C$1873,2,0))</f>
        <v/>
      </c>
      <c r="F749" s="65"/>
      <c r="G749" s="66"/>
      <c r="H749" s="66"/>
      <c r="I749" s="69"/>
      <c r="J749" s="66"/>
      <c r="K749" s="66"/>
      <c r="L749" s="66"/>
      <c r="M749" s="66"/>
      <c r="N749" s="30"/>
      <c r="O749" s="70"/>
      <c r="P749" s="71"/>
      <c r="Q749" s="74"/>
      <c r="R749" s="25"/>
    </row>
    <row r="750" spans="1:18" s="50" customFormat="1" ht="30" customHeight="1" hidden="1">
      <c r="A750" s="63"/>
      <c r="B750" s="29" t="str">
        <f>IF($A750="","",VLOOKUP($A750,'MÃ KH'!$A$2:$D$1048573,2,0))</f>
        <v/>
      </c>
      <c r="C750" s="64" t="s">
        <v>4886</v>
      </c>
      <c r="D750" s="25"/>
      <c r="E750" s="29" t="str">
        <f>IF($D750="","",VLOOKUP($D750,'MÃ HH'!$A$2:$C$1873,2,0))</f>
        <v/>
      </c>
      <c r="F750" s="65"/>
      <c r="G750" s="66"/>
      <c r="H750" s="66"/>
      <c r="I750" s="69"/>
      <c r="J750" s="66"/>
      <c r="K750" s="66"/>
      <c r="L750" s="66"/>
      <c r="M750" s="66"/>
      <c r="N750" s="30"/>
      <c r="O750" s="70"/>
      <c r="P750" s="71"/>
      <c r="Q750" s="74"/>
      <c r="R750" s="25"/>
    </row>
    <row r="751" spans="1:18" s="50" customFormat="1" ht="30" customHeight="1" hidden="1">
      <c r="A751" s="63"/>
      <c r="B751" s="29" t="str">
        <f>IF($A751="","",VLOOKUP($A751,'MÃ KH'!$A$2:$D$1048573,2,0))</f>
        <v/>
      </c>
      <c r="C751" s="64" t="s">
        <v>4886</v>
      </c>
      <c r="D751" s="25"/>
      <c r="E751" s="29" t="str">
        <f>IF($D751="","",VLOOKUP($D751,'MÃ HH'!$A$2:$C$1873,2,0))</f>
        <v/>
      </c>
      <c r="F751" s="65"/>
      <c r="G751" s="66"/>
      <c r="H751" s="66"/>
      <c r="I751" s="69"/>
      <c r="J751" s="66"/>
      <c r="K751" s="66"/>
      <c r="L751" s="66"/>
      <c r="M751" s="66"/>
      <c r="N751" s="30"/>
      <c r="O751" s="70"/>
      <c r="P751" s="71"/>
      <c r="Q751" s="74"/>
      <c r="R751" s="25"/>
    </row>
    <row r="752" spans="1:18" s="50" customFormat="1" ht="30" customHeight="1" hidden="1">
      <c r="A752" s="63"/>
      <c r="B752" s="29" t="str">
        <f>IF($A752="","",VLOOKUP($A752,'MÃ KH'!$A$2:$D$1048573,2,0))</f>
        <v/>
      </c>
      <c r="C752" s="64" t="s">
        <v>4886</v>
      </c>
      <c r="D752" s="25"/>
      <c r="E752" s="29" t="str">
        <f>IF($D752="","",VLOOKUP($D752,'MÃ HH'!$A$2:$C$1873,2,0))</f>
        <v/>
      </c>
      <c r="F752" s="65"/>
      <c r="G752" s="66"/>
      <c r="H752" s="66"/>
      <c r="I752" s="69"/>
      <c r="J752" s="66"/>
      <c r="K752" s="66"/>
      <c r="L752" s="66"/>
      <c r="M752" s="66"/>
      <c r="N752" s="30"/>
      <c r="O752" s="70"/>
      <c r="P752" s="71"/>
      <c r="Q752" s="74"/>
      <c r="R752" s="25"/>
    </row>
    <row r="753" spans="1:18" s="50" customFormat="1" ht="30" customHeight="1" hidden="1">
      <c r="A753" s="63"/>
      <c r="B753" s="29" t="str">
        <f>IF($A753="","",VLOOKUP($A753,'MÃ KH'!$A$2:$D$1048573,2,0))</f>
        <v/>
      </c>
      <c r="C753" s="64" t="s">
        <v>4886</v>
      </c>
      <c r="D753" s="25"/>
      <c r="E753" s="29" t="str">
        <f>IF($D753="","",VLOOKUP($D753,'MÃ HH'!$A$2:$C$1873,2,0))</f>
        <v/>
      </c>
      <c r="F753" s="65"/>
      <c r="G753" s="66"/>
      <c r="H753" s="66"/>
      <c r="I753" s="69"/>
      <c r="J753" s="66"/>
      <c r="K753" s="66"/>
      <c r="L753" s="66"/>
      <c r="M753" s="66"/>
      <c r="N753" s="30"/>
      <c r="O753" s="70"/>
      <c r="P753" s="71"/>
      <c r="Q753" s="74"/>
      <c r="R753" s="25"/>
    </row>
    <row r="754" spans="1:18" s="50" customFormat="1" ht="30" customHeight="1" hidden="1">
      <c r="A754" s="63"/>
      <c r="B754" s="29" t="str">
        <f>IF($A754="","",VLOOKUP($A754,'MÃ KH'!$A$2:$D$1048573,2,0))</f>
        <v/>
      </c>
      <c r="C754" s="64" t="s">
        <v>4886</v>
      </c>
      <c r="D754" s="25"/>
      <c r="E754" s="29" t="str">
        <f>IF($D754="","",VLOOKUP($D754,'MÃ HH'!$A$2:$C$1873,2,0))</f>
        <v/>
      </c>
      <c r="F754" s="65"/>
      <c r="G754" s="66"/>
      <c r="H754" s="66"/>
      <c r="I754" s="69"/>
      <c r="J754" s="66"/>
      <c r="K754" s="66"/>
      <c r="L754" s="66"/>
      <c r="M754" s="66"/>
      <c r="N754" s="30"/>
      <c r="O754" s="70"/>
      <c r="P754" s="71"/>
      <c r="Q754" s="74"/>
      <c r="R754" s="25"/>
    </row>
    <row r="755" spans="1:18" s="50" customFormat="1" ht="30" customHeight="1" hidden="1">
      <c r="A755" s="63"/>
      <c r="B755" s="29" t="str">
        <f>IF($A755="","",VLOOKUP($A755,'MÃ KH'!$A$2:$D$1048573,2,0))</f>
        <v/>
      </c>
      <c r="C755" s="64" t="s">
        <v>4886</v>
      </c>
      <c r="D755" s="25"/>
      <c r="E755" s="29" t="str">
        <f>IF($D755="","",VLOOKUP($D755,'MÃ HH'!$A$2:$C$1873,2,0))</f>
        <v/>
      </c>
      <c r="F755" s="65"/>
      <c r="G755" s="66"/>
      <c r="H755" s="66"/>
      <c r="I755" s="69"/>
      <c r="J755" s="66"/>
      <c r="K755" s="66"/>
      <c r="L755" s="66"/>
      <c r="M755" s="66"/>
      <c r="N755" s="30"/>
      <c r="O755" s="70"/>
      <c r="P755" s="71"/>
      <c r="Q755" s="74"/>
      <c r="R755" s="25"/>
    </row>
    <row r="756" spans="1:18" s="50" customFormat="1" ht="30" customHeight="1" hidden="1">
      <c r="A756" s="63"/>
      <c r="B756" s="29" t="str">
        <f>IF($A756="","",VLOOKUP($A756,'MÃ KH'!$A$2:$D$1048573,2,0))</f>
        <v/>
      </c>
      <c r="C756" s="64" t="s">
        <v>4886</v>
      </c>
      <c r="D756" s="25"/>
      <c r="E756" s="29" t="str">
        <f>IF($D756="","",VLOOKUP($D756,'MÃ HH'!$A$2:$C$1873,2,0))</f>
        <v/>
      </c>
      <c r="F756" s="65"/>
      <c r="G756" s="66"/>
      <c r="H756" s="66"/>
      <c r="I756" s="69"/>
      <c r="J756" s="66"/>
      <c r="K756" s="66"/>
      <c r="L756" s="66"/>
      <c r="M756" s="66"/>
      <c r="N756" s="30"/>
      <c r="O756" s="70"/>
      <c r="P756" s="71"/>
      <c r="Q756" s="74"/>
      <c r="R756" s="25"/>
    </row>
    <row r="757" spans="1:18" s="50" customFormat="1" ht="30" customHeight="1" hidden="1">
      <c r="A757" s="63"/>
      <c r="B757" s="29" t="str">
        <f>IF($A757="","",VLOOKUP($A757,'MÃ KH'!$A$2:$D$1048573,2,0))</f>
        <v/>
      </c>
      <c r="C757" s="64" t="s">
        <v>4886</v>
      </c>
      <c r="D757" s="25"/>
      <c r="E757" s="29" t="str">
        <f>IF($D757="","",VLOOKUP($D757,'MÃ HH'!$A$2:$C$1873,2,0))</f>
        <v/>
      </c>
      <c r="F757" s="65"/>
      <c r="G757" s="66"/>
      <c r="H757" s="66"/>
      <c r="I757" s="69"/>
      <c r="J757" s="66"/>
      <c r="K757" s="66"/>
      <c r="L757" s="66"/>
      <c r="M757" s="66"/>
      <c r="N757" s="30"/>
      <c r="O757" s="70"/>
      <c r="P757" s="71"/>
      <c r="Q757" s="74"/>
      <c r="R757" s="25"/>
    </row>
    <row r="758" spans="1:18" s="50" customFormat="1" ht="30" customHeight="1" hidden="1">
      <c r="A758" s="63"/>
      <c r="B758" s="29" t="str">
        <f>IF($A758="","",VLOOKUP($A758,'MÃ KH'!$A$2:$D$1048573,2,0))</f>
        <v/>
      </c>
      <c r="C758" s="64" t="s">
        <v>4886</v>
      </c>
      <c r="D758" s="25"/>
      <c r="E758" s="29" t="str">
        <f>IF($D758="","",VLOOKUP($D758,'MÃ HH'!$A$2:$C$1873,2,0))</f>
        <v/>
      </c>
      <c r="F758" s="65"/>
      <c r="G758" s="66"/>
      <c r="H758" s="66"/>
      <c r="I758" s="69"/>
      <c r="J758" s="66"/>
      <c r="K758" s="66"/>
      <c r="L758" s="66"/>
      <c r="M758" s="66"/>
      <c r="N758" s="30"/>
      <c r="O758" s="70"/>
      <c r="P758" s="71"/>
      <c r="Q758" s="74"/>
      <c r="R758" s="25"/>
    </row>
    <row r="759" spans="1:18" s="50" customFormat="1" ht="30" customHeight="1" hidden="1">
      <c r="A759" s="63"/>
      <c r="B759" s="29" t="str">
        <f>IF($A759="","",VLOOKUP($A759,'MÃ KH'!$A$2:$D$1048573,2,0))</f>
        <v/>
      </c>
      <c r="C759" s="64" t="s">
        <v>4886</v>
      </c>
      <c r="D759" s="25"/>
      <c r="E759" s="29" t="str">
        <f>IF($D759="","",VLOOKUP($D759,'MÃ HH'!$A$2:$C$1873,2,0))</f>
        <v/>
      </c>
      <c r="F759" s="65"/>
      <c r="G759" s="66"/>
      <c r="H759" s="66"/>
      <c r="I759" s="69"/>
      <c r="J759" s="66"/>
      <c r="K759" s="66"/>
      <c r="L759" s="66"/>
      <c r="M759" s="66"/>
      <c r="N759" s="30"/>
      <c r="O759" s="70"/>
      <c r="P759" s="71"/>
      <c r="Q759" s="74"/>
      <c r="R759" s="25"/>
    </row>
    <row r="760" spans="1:18" s="50" customFormat="1" ht="30" customHeight="1" hidden="1">
      <c r="A760" s="63"/>
      <c r="B760" s="29" t="str">
        <f>IF($A760="","",VLOOKUP($A760,'MÃ KH'!$A$2:$D$1048573,2,0))</f>
        <v/>
      </c>
      <c r="C760" s="64" t="s">
        <v>4886</v>
      </c>
      <c r="D760" s="25"/>
      <c r="E760" s="29" t="str">
        <f>IF($D760="","",VLOOKUP($D760,'MÃ HH'!$A$2:$C$1873,2,0))</f>
        <v/>
      </c>
      <c r="F760" s="65"/>
      <c r="G760" s="66"/>
      <c r="H760" s="66"/>
      <c r="I760" s="69"/>
      <c r="J760" s="66"/>
      <c r="K760" s="66"/>
      <c r="L760" s="66"/>
      <c r="M760" s="66"/>
      <c r="N760" s="30"/>
      <c r="O760" s="70"/>
      <c r="P760" s="71"/>
      <c r="Q760" s="74"/>
      <c r="R760" s="25"/>
    </row>
    <row r="761" spans="1:18" s="50" customFormat="1" ht="30" customHeight="1" hidden="1">
      <c r="A761" s="63"/>
      <c r="B761" s="29" t="str">
        <f>IF($A761="","",VLOOKUP($A761,'MÃ KH'!$A$2:$D$1048573,2,0))</f>
        <v/>
      </c>
      <c r="C761" s="64" t="s">
        <v>4886</v>
      </c>
      <c r="D761" s="25"/>
      <c r="E761" s="29" t="str">
        <f>IF($D761="","",VLOOKUP($D761,'MÃ HH'!$A$2:$C$1873,2,0))</f>
        <v/>
      </c>
      <c r="F761" s="65"/>
      <c r="G761" s="66"/>
      <c r="H761" s="66"/>
      <c r="I761" s="69"/>
      <c r="J761" s="66"/>
      <c r="K761" s="66"/>
      <c r="L761" s="66"/>
      <c r="M761" s="66"/>
      <c r="N761" s="30"/>
      <c r="O761" s="70"/>
      <c r="P761" s="71"/>
      <c r="Q761" s="74"/>
      <c r="R761" s="25"/>
    </row>
    <row r="762" spans="1:18" s="50" customFormat="1" ht="30" customHeight="1" hidden="1">
      <c r="A762" s="63"/>
      <c r="B762" s="29" t="str">
        <f>IF($A762="","",VLOOKUP($A762,'MÃ KH'!$A$2:$D$1048573,2,0))</f>
        <v/>
      </c>
      <c r="C762" s="64" t="s">
        <v>4886</v>
      </c>
      <c r="D762" s="25"/>
      <c r="E762" s="29" t="str">
        <f>IF($D762="","",VLOOKUP($D762,'MÃ HH'!$A$2:$C$1873,2,0))</f>
        <v/>
      </c>
      <c r="F762" s="65"/>
      <c r="G762" s="66"/>
      <c r="H762" s="66"/>
      <c r="I762" s="69"/>
      <c r="J762" s="66"/>
      <c r="K762" s="66"/>
      <c r="L762" s="66"/>
      <c r="M762" s="66"/>
      <c r="N762" s="30"/>
      <c r="O762" s="70"/>
      <c r="P762" s="71"/>
      <c r="Q762" s="74"/>
      <c r="R762" s="25"/>
    </row>
    <row r="763" spans="1:18" s="50" customFormat="1" ht="30" customHeight="1" hidden="1">
      <c r="A763" s="63"/>
      <c r="B763" s="29" t="str">
        <f>IF($A763="","",VLOOKUP($A763,'MÃ KH'!$A$2:$D$1048573,2,0))</f>
        <v/>
      </c>
      <c r="C763" s="64" t="s">
        <v>4886</v>
      </c>
      <c r="D763" s="25"/>
      <c r="E763" s="29" t="str">
        <f>IF($D763="","",VLOOKUP($D763,'MÃ HH'!$A$2:$C$1873,2,0))</f>
        <v/>
      </c>
      <c r="F763" s="65"/>
      <c r="G763" s="66"/>
      <c r="H763" s="66"/>
      <c r="I763" s="69"/>
      <c r="J763" s="66"/>
      <c r="K763" s="66"/>
      <c r="L763" s="66"/>
      <c r="M763" s="66"/>
      <c r="N763" s="30"/>
      <c r="O763" s="70"/>
      <c r="P763" s="71"/>
      <c r="Q763" s="74"/>
      <c r="R763" s="25"/>
    </row>
    <row r="764" spans="1:18" s="50" customFormat="1" ht="30" customHeight="1" hidden="1">
      <c r="A764" s="63"/>
      <c r="B764" s="29" t="str">
        <f>IF($A764="","",VLOOKUP($A764,'MÃ KH'!$A$2:$D$1048573,2,0))</f>
        <v/>
      </c>
      <c r="C764" s="64" t="s">
        <v>4886</v>
      </c>
      <c r="D764" s="25"/>
      <c r="E764" s="29" t="str">
        <f>IF($D764="","",VLOOKUP($D764,'MÃ HH'!$A$2:$C$1873,2,0))</f>
        <v/>
      </c>
      <c r="F764" s="65"/>
      <c r="G764" s="66"/>
      <c r="H764" s="66"/>
      <c r="I764" s="69"/>
      <c r="J764" s="66"/>
      <c r="K764" s="66"/>
      <c r="L764" s="66"/>
      <c r="M764" s="66"/>
      <c r="N764" s="30"/>
      <c r="O764" s="70"/>
      <c r="P764" s="71"/>
      <c r="Q764" s="74"/>
      <c r="R764" s="25"/>
    </row>
    <row r="765" spans="1:18" s="50" customFormat="1" ht="30" customHeight="1" hidden="1">
      <c r="A765" s="63"/>
      <c r="B765" s="29" t="str">
        <f>IF($A765="","",VLOOKUP($A765,'MÃ KH'!$A$2:$D$1048573,2,0))</f>
        <v/>
      </c>
      <c r="C765" s="64" t="s">
        <v>4886</v>
      </c>
      <c r="D765" s="25"/>
      <c r="E765" s="29" t="str">
        <f>IF($D765="","",VLOOKUP($D765,'MÃ HH'!$A$2:$C$1873,2,0))</f>
        <v/>
      </c>
      <c r="F765" s="65"/>
      <c r="G765" s="66"/>
      <c r="H765" s="66"/>
      <c r="I765" s="69"/>
      <c r="J765" s="66"/>
      <c r="K765" s="66"/>
      <c r="L765" s="66"/>
      <c r="M765" s="66"/>
      <c r="N765" s="30"/>
      <c r="O765" s="70"/>
      <c r="P765" s="71"/>
      <c r="Q765" s="74"/>
      <c r="R765" s="25"/>
    </row>
    <row r="766" spans="1:18" s="50" customFormat="1" ht="30" customHeight="1" hidden="1">
      <c r="A766" s="63"/>
      <c r="B766" s="29" t="str">
        <f>IF($A766="","",VLOOKUP($A766,'MÃ KH'!$A$2:$D$1048573,2,0))</f>
        <v/>
      </c>
      <c r="C766" s="64" t="s">
        <v>4886</v>
      </c>
      <c r="D766" s="25"/>
      <c r="E766" s="29" t="str">
        <f>IF($D766="","",VLOOKUP($D766,'MÃ HH'!$A$2:$C$1873,2,0))</f>
        <v/>
      </c>
      <c r="F766" s="65"/>
      <c r="G766" s="66"/>
      <c r="H766" s="66"/>
      <c r="I766" s="69"/>
      <c r="J766" s="66"/>
      <c r="K766" s="66"/>
      <c r="L766" s="66"/>
      <c r="M766" s="66"/>
      <c r="N766" s="30"/>
      <c r="O766" s="70"/>
      <c r="P766" s="71"/>
      <c r="Q766" s="74"/>
      <c r="R766" s="25"/>
    </row>
    <row r="767" spans="1:18" s="50" customFormat="1" ht="30" customHeight="1" hidden="1">
      <c r="A767" s="63"/>
      <c r="B767" s="29" t="str">
        <f>IF($A767="","",VLOOKUP($A767,'MÃ KH'!$A$2:$D$1048573,2,0))</f>
        <v/>
      </c>
      <c r="C767" s="64" t="s">
        <v>4886</v>
      </c>
      <c r="D767" s="25"/>
      <c r="E767" s="29" t="str">
        <f>IF($D767="","",VLOOKUP($D767,'MÃ HH'!$A$2:$C$1873,2,0))</f>
        <v/>
      </c>
      <c r="F767" s="65"/>
      <c r="G767" s="66"/>
      <c r="H767" s="66"/>
      <c r="I767" s="69"/>
      <c r="J767" s="66"/>
      <c r="K767" s="66"/>
      <c r="L767" s="66"/>
      <c r="M767" s="66"/>
      <c r="N767" s="30"/>
      <c r="O767" s="70"/>
      <c r="P767" s="71"/>
      <c r="Q767" s="74"/>
      <c r="R767" s="25"/>
    </row>
    <row r="768" spans="1:18" s="50" customFormat="1" ht="30" customHeight="1" hidden="1">
      <c r="A768" s="63"/>
      <c r="B768" s="29" t="str">
        <f>IF($A768="","",VLOOKUP($A768,'MÃ KH'!$A$2:$D$1048573,2,0))</f>
        <v/>
      </c>
      <c r="C768" s="64" t="s">
        <v>4886</v>
      </c>
      <c r="D768" s="25"/>
      <c r="E768" s="29" t="str">
        <f>IF($D768="","",VLOOKUP($D768,'MÃ HH'!$A$2:$C$1873,2,0))</f>
        <v/>
      </c>
      <c r="F768" s="65"/>
      <c r="G768" s="66"/>
      <c r="H768" s="66"/>
      <c r="I768" s="69"/>
      <c r="J768" s="66"/>
      <c r="K768" s="66"/>
      <c r="L768" s="66"/>
      <c r="M768" s="66"/>
      <c r="N768" s="30"/>
      <c r="O768" s="70"/>
      <c r="P768" s="71"/>
      <c r="Q768" s="74"/>
      <c r="R768" s="25"/>
    </row>
    <row r="769" spans="1:18" s="50" customFormat="1" ht="30" customHeight="1" hidden="1">
      <c r="A769" s="63"/>
      <c r="B769" s="29" t="str">
        <f>IF($A769="","",VLOOKUP($A769,'MÃ KH'!$A$2:$D$1048573,2,0))</f>
        <v/>
      </c>
      <c r="C769" s="64" t="s">
        <v>4886</v>
      </c>
      <c r="D769" s="25"/>
      <c r="E769" s="29" t="str">
        <f>IF($D769="","",VLOOKUP($D769,'MÃ HH'!$A$2:$C$1873,2,0))</f>
        <v/>
      </c>
      <c r="F769" s="65"/>
      <c r="G769" s="66"/>
      <c r="H769" s="66"/>
      <c r="I769" s="69"/>
      <c r="J769" s="66"/>
      <c r="K769" s="66"/>
      <c r="L769" s="66"/>
      <c r="M769" s="66"/>
      <c r="N769" s="30"/>
      <c r="O769" s="70"/>
      <c r="P769" s="71"/>
      <c r="Q769" s="74"/>
      <c r="R769" s="25"/>
    </row>
    <row r="770" spans="1:18" s="50" customFormat="1" ht="30" customHeight="1" hidden="1">
      <c r="A770" s="63"/>
      <c r="B770" s="29" t="str">
        <f>IF($A770="","",VLOOKUP($A770,'MÃ KH'!$A$2:$D$1048573,2,0))</f>
        <v/>
      </c>
      <c r="C770" s="64" t="s">
        <v>4886</v>
      </c>
      <c r="D770" s="25"/>
      <c r="E770" s="29" t="str">
        <f>IF($D770="","",VLOOKUP($D770,'MÃ HH'!$A$2:$C$1873,2,0))</f>
        <v/>
      </c>
      <c r="F770" s="65"/>
      <c r="G770" s="66"/>
      <c r="H770" s="66"/>
      <c r="I770" s="69"/>
      <c r="J770" s="66"/>
      <c r="K770" s="66"/>
      <c r="L770" s="66"/>
      <c r="M770" s="66"/>
      <c r="N770" s="30"/>
      <c r="O770" s="70"/>
      <c r="P770" s="71"/>
      <c r="Q770" s="74"/>
      <c r="R770" s="25"/>
    </row>
    <row r="771" spans="1:18" s="50" customFormat="1" ht="30" customHeight="1" hidden="1">
      <c r="A771" s="63"/>
      <c r="B771" s="29" t="str">
        <f>IF($A771="","",VLOOKUP($A771,'MÃ KH'!$A$2:$D$1048573,2,0))</f>
        <v/>
      </c>
      <c r="C771" s="64" t="s">
        <v>4886</v>
      </c>
      <c r="D771" s="25"/>
      <c r="E771" s="29" t="str">
        <f>IF($D771="","",VLOOKUP($D771,'MÃ HH'!$A$2:$C$1873,2,0))</f>
        <v/>
      </c>
      <c r="F771" s="65"/>
      <c r="G771" s="66"/>
      <c r="H771" s="66"/>
      <c r="I771" s="69"/>
      <c r="J771" s="66"/>
      <c r="K771" s="66"/>
      <c r="L771" s="66"/>
      <c r="M771" s="66"/>
      <c r="N771" s="30"/>
      <c r="O771" s="70"/>
      <c r="P771" s="71"/>
      <c r="Q771" s="74"/>
      <c r="R771" s="25"/>
    </row>
    <row r="772" spans="1:18" s="50" customFormat="1" ht="30" customHeight="1" hidden="1">
      <c r="A772" s="63"/>
      <c r="B772" s="29" t="str">
        <f>IF($A772="","",VLOOKUP($A772,'MÃ KH'!$A$2:$D$1048573,2,0))</f>
        <v/>
      </c>
      <c r="C772" s="64" t="s">
        <v>4886</v>
      </c>
      <c r="D772" s="25"/>
      <c r="E772" s="29" t="str">
        <f>IF($D772="","",VLOOKUP($D772,'MÃ HH'!$A$2:$C$1873,2,0))</f>
        <v/>
      </c>
      <c r="F772" s="65"/>
      <c r="G772" s="66"/>
      <c r="H772" s="66"/>
      <c r="I772" s="69"/>
      <c r="J772" s="66"/>
      <c r="K772" s="66"/>
      <c r="L772" s="66"/>
      <c r="M772" s="66"/>
      <c r="N772" s="30"/>
      <c r="O772" s="70"/>
      <c r="P772" s="71"/>
      <c r="Q772" s="74"/>
      <c r="R772" s="25"/>
    </row>
    <row r="773" spans="1:18" s="50" customFormat="1" ht="30" customHeight="1" hidden="1">
      <c r="A773" s="63"/>
      <c r="B773" s="29" t="str">
        <f>IF($A773="","",VLOOKUP($A773,'MÃ KH'!$A$2:$D$1048573,2,0))</f>
        <v/>
      </c>
      <c r="C773" s="64" t="s">
        <v>4886</v>
      </c>
      <c r="D773" s="25"/>
      <c r="E773" s="29" t="str">
        <f>IF($D773="","",VLOOKUP($D773,'MÃ HH'!$A$2:$C$1873,2,0))</f>
        <v/>
      </c>
      <c r="F773" s="65"/>
      <c r="G773" s="66"/>
      <c r="H773" s="66"/>
      <c r="I773" s="69"/>
      <c r="J773" s="66"/>
      <c r="K773" s="66"/>
      <c r="L773" s="66"/>
      <c r="M773" s="66"/>
      <c r="N773" s="30"/>
      <c r="O773" s="70"/>
      <c r="P773" s="71"/>
      <c r="Q773" s="74"/>
      <c r="R773" s="25"/>
    </row>
    <row r="774" spans="1:18" s="50" customFormat="1" ht="30" customHeight="1" hidden="1">
      <c r="A774" s="63"/>
      <c r="B774" s="29" t="str">
        <f>IF($A774="","",VLOOKUP($A774,'MÃ KH'!$A$2:$D$1048573,2,0))</f>
        <v/>
      </c>
      <c r="C774" s="64" t="s">
        <v>4886</v>
      </c>
      <c r="D774" s="25"/>
      <c r="E774" s="29" t="str">
        <f>IF($D774="","",VLOOKUP($D774,'MÃ HH'!$A$2:$C$1873,2,0))</f>
        <v/>
      </c>
      <c r="F774" s="65"/>
      <c r="G774" s="66"/>
      <c r="H774" s="66"/>
      <c r="I774" s="69"/>
      <c r="J774" s="66"/>
      <c r="K774" s="66"/>
      <c r="L774" s="66"/>
      <c r="M774" s="66"/>
      <c r="N774" s="30"/>
      <c r="O774" s="70"/>
      <c r="P774" s="71"/>
      <c r="Q774" s="74"/>
      <c r="R774" s="25"/>
    </row>
    <row r="775" spans="1:18" s="50" customFormat="1" ht="30" customHeight="1" hidden="1">
      <c r="A775" s="63"/>
      <c r="B775" s="29" t="str">
        <f>IF($A775="","",VLOOKUP($A775,'MÃ KH'!$A$2:$D$1048573,2,0))</f>
        <v/>
      </c>
      <c r="C775" s="64" t="s">
        <v>4886</v>
      </c>
      <c r="D775" s="25"/>
      <c r="E775" s="29" t="str">
        <f>IF($D775="","",VLOOKUP($D775,'MÃ HH'!$A$2:$C$1873,2,0))</f>
        <v/>
      </c>
      <c r="F775" s="65"/>
      <c r="G775" s="66"/>
      <c r="H775" s="66"/>
      <c r="I775" s="69"/>
      <c r="J775" s="66"/>
      <c r="K775" s="66"/>
      <c r="L775" s="66"/>
      <c r="M775" s="66"/>
      <c r="N775" s="30"/>
      <c r="O775" s="70"/>
      <c r="P775" s="71"/>
      <c r="Q775" s="74"/>
      <c r="R775" s="25"/>
    </row>
    <row r="776" spans="1:18" s="50" customFormat="1" ht="30" customHeight="1" hidden="1">
      <c r="A776" s="63"/>
      <c r="B776" s="29" t="str">
        <f>IF($A776="","",VLOOKUP($A776,'MÃ KH'!$A$2:$D$1048573,2,0))</f>
        <v/>
      </c>
      <c r="C776" s="64" t="s">
        <v>4886</v>
      </c>
      <c r="D776" s="25"/>
      <c r="E776" s="29" t="str">
        <f>IF($D776="","",VLOOKUP($D776,'MÃ HH'!$A$2:$C$1873,2,0))</f>
        <v/>
      </c>
      <c r="F776" s="65"/>
      <c r="G776" s="66"/>
      <c r="H776" s="66"/>
      <c r="I776" s="69"/>
      <c r="J776" s="66"/>
      <c r="K776" s="66"/>
      <c r="L776" s="66"/>
      <c r="M776" s="66"/>
      <c r="N776" s="30"/>
      <c r="O776" s="70"/>
      <c r="P776" s="71"/>
      <c r="Q776" s="74"/>
      <c r="R776" s="25"/>
    </row>
    <row r="777" spans="1:18" s="50" customFormat="1" ht="30" customHeight="1" hidden="1">
      <c r="A777" s="63"/>
      <c r="B777" s="29" t="str">
        <f>IF($A777="","",VLOOKUP($A777,'MÃ KH'!$A$2:$D$1048573,2,0))</f>
        <v/>
      </c>
      <c r="C777" s="64" t="s">
        <v>4886</v>
      </c>
      <c r="D777" s="25"/>
      <c r="E777" s="29" t="str">
        <f>IF($D777="","",VLOOKUP($D777,'MÃ HH'!$A$2:$C$1873,2,0))</f>
        <v/>
      </c>
      <c r="F777" s="65"/>
      <c r="G777" s="66"/>
      <c r="H777" s="66"/>
      <c r="I777" s="69"/>
      <c r="J777" s="66"/>
      <c r="K777" s="66"/>
      <c r="L777" s="66"/>
      <c r="M777" s="66"/>
      <c r="N777" s="30"/>
      <c r="O777" s="70"/>
      <c r="P777" s="71"/>
      <c r="Q777" s="74"/>
      <c r="R777" s="25"/>
    </row>
    <row r="778" spans="1:18" s="50" customFormat="1" ht="30" customHeight="1" hidden="1">
      <c r="A778" s="63"/>
      <c r="B778" s="29" t="str">
        <f>IF($A778="","",VLOOKUP($A778,'MÃ KH'!$A$2:$D$1048573,2,0))</f>
        <v/>
      </c>
      <c r="C778" s="64" t="s">
        <v>4886</v>
      </c>
      <c r="D778" s="25"/>
      <c r="E778" s="29" t="str">
        <f>IF($D778="","",VLOOKUP($D778,'MÃ HH'!$A$2:$C$1873,2,0))</f>
        <v/>
      </c>
      <c r="F778" s="65"/>
      <c r="G778" s="66"/>
      <c r="H778" s="66"/>
      <c r="I778" s="69"/>
      <c r="J778" s="66"/>
      <c r="K778" s="66"/>
      <c r="L778" s="66"/>
      <c r="M778" s="66"/>
      <c r="N778" s="30"/>
      <c r="O778" s="70"/>
      <c r="P778" s="71"/>
      <c r="Q778" s="74"/>
      <c r="R778" s="25"/>
    </row>
    <row r="779" spans="1:18" s="50" customFormat="1" ht="30" customHeight="1" hidden="1">
      <c r="A779" s="63"/>
      <c r="B779" s="29" t="str">
        <f>IF($A779="","",VLOOKUP($A779,'MÃ KH'!$A$2:$D$1048573,2,0))</f>
        <v/>
      </c>
      <c r="C779" s="64" t="s">
        <v>4886</v>
      </c>
      <c r="D779" s="25"/>
      <c r="E779" s="29" t="str">
        <f>IF($D779="","",VLOOKUP($D779,'MÃ HH'!$A$2:$C$1873,2,0))</f>
        <v/>
      </c>
      <c r="F779" s="65"/>
      <c r="G779" s="66"/>
      <c r="H779" s="66"/>
      <c r="I779" s="69"/>
      <c r="J779" s="66"/>
      <c r="K779" s="66"/>
      <c r="L779" s="66"/>
      <c r="M779" s="66"/>
      <c r="N779" s="30"/>
      <c r="O779" s="70"/>
      <c r="P779" s="71"/>
      <c r="Q779" s="74"/>
      <c r="R779" s="25"/>
    </row>
    <row r="780" spans="1:18" s="50" customFormat="1" ht="30" customHeight="1" hidden="1">
      <c r="A780" s="63"/>
      <c r="B780" s="29" t="str">
        <f>IF($A780="","",VLOOKUP($A780,'MÃ KH'!$A$2:$D$1048573,2,0))</f>
        <v/>
      </c>
      <c r="C780" s="64" t="s">
        <v>4886</v>
      </c>
      <c r="D780" s="25"/>
      <c r="E780" s="29" t="str">
        <f>IF($D780="","",VLOOKUP($D780,'MÃ HH'!$A$2:$C$1873,2,0))</f>
        <v/>
      </c>
      <c r="F780" s="65"/>
      <c r="G780" s="66"/>
      <c r="H780" s="66"/>
      <c r="I780" s="69"/>
      <c r="J780" s="66"/>
      <c r="K780" s="66"/>
      <c r="L780" s="66"/>
      <c r="M780" s="66"/>
      <c r="N780" s="30"/>
      <c r="O780" s="70"/>
      <c r="P780" s="71"/>
      <c r="Q780" s="74"/>
      <c r="R780" s="25"/>
    </row>
    <row r="781" spans="1:18" s="50" customFormat="1" ht="30" customHeight="1" hidden="1">
      <c r="A781" s="63"/>
      <c r="B781" s="29" t="str">
        <f>IF($A781="","",VLOOKUP($A781,'MÃ KH'!$A$2:$D$1048573,2,0))</f>
        <v/>
      </c>
      <c r="C781" s="64" t="s">
        <v>4886</v>
      </c>
      <c r="D781" s="25"/>
      <c r="E781" s="29" t="str">
        <f>IF($D781="","",VLOOKUP($D781,'MÃ HH'!$A$2:$C$1873,2,0))</f>
        <v/>
      </c>
      <c r="F781" s="65"/>
      <c r="G781" s="66"/>
      <c r="H781" s="66"/>
      <c r="I781" s="69"/>
      <c r="J781" s="66"/>
      <c r="K781" s="66"/>
      <c r="L781" s="66"/>
      <c r="M781" s="66"/>
      <c r="N781" s="30"/>
      <c r="O781" s="70"/>
      <c r="P781" s="71"/>
      <c r="Q781" s="74"/>
      <c r="R781" s="25"/>
    </row>
    <row r="782" spans="1:18" s="50" customFormat="1" ht="30" customHeight="1" hidden="1">
      <c r="A782" s="63"/>
      <c r="B782" s="29" t="str">
        <f>IF($A782="","",VLOOKUP($A782,'MÃ KH'!$A$2:$D$1048573,2,0))</f>
        <v/>
      </c>
      <c r="C782" s="64" t="s">
        <v>4886</v>
      </c>
      <c r="D782" s="25"/>
      <c r="E782" s="29" t="str">
        <f>IF($D782="","",VLOOKUP($D782,'MÃ HH'!$A$2:$C$1873,2,0))</f>
        <v/>
      </c>
      <c r="F782" s="65"/>
      <c r="G782" s="66"/>
      <c r="H782" s="66"/>
      <c r="I782" s="69"/>
      <c r="J782" s="66"/>
      <c r="K782" s="66"/>
      <c r="L782" s="66"/>
      <c r="M782" s="66"/>
      <c r="N782" s="30"/>
      <c r="O782" s="70"/>
      <c r="P782" s="71"/>
      <c r="Q782" s="74"/>
      <c r="R782" s="25"/>
    </row>
    <row r="783" spans="1:18" s="50" customFormat="1" ht="30" customHeight="1" hidden="1">
      <c r="A783" s="63"/>
      <c r="B783" s="29" t="str">
        <f>IF($A783="","",VLOOKUP($A783,'MÃ KH'!$A$2:$D$1048573,2,0))</f>
        <v/>
      </c>
      <c r="C783" s="64" t="s">
        <v>4886</v>
      </c>
      <c r="D783" s="25"/>
      <c r="E783" s="29" t="str">
        <f>IF($D783="","",VLOOKUP($D783,'MÃ HH'!$A$2:$C$1873,2,0))</f>
        <v/>
      </c>
      <c r="F783" s="65"/>
      <c r="G783" s="66"/>
      <c r="H783" s="66"/>
      <c r="I783" s="69"/>
      <c r="J783" s="66"/>
      <c r="K783" s="66"/>
      <c r="L783" s="66"/>
      <c r="M783" s="66"/>
      <c r="N783" s="30"/>
      <c r="O783" s="70"/>
      <c r="P783" s="71"/>
      <c r="Q783" s="74"/>
      <c r="R783" s="25"/>
    </row>
    <row r="784" spans="1:18" s="50" customFormat="1" ht="30" customHeight="1" hidden="1">
      <c r="A784" s="63"/>
      <c r="B784" s="29" t="str">
        <f>IF($A784="","",VLOOKUP($A784,'MÃ KH'!$A$2:$D$1048573,2,0))</f>
        <v/>
      </c>
      <c r="C784" s="64" t="s">
        <v>4886</v>
      </c>
      <c r="D784" s="25"/>
      <c r="E784" s="29" t="str">
        <f>IF($D784="","",VLOOKUP($D784,'MÃ HH'!$A$2:$C$1873,2,0))</f>
        <v/>
      </c>
      <c r="F784" s="65"/>
      <c r="G784" s="66"/>
      <c r="H784" s="66"/>
      <c r="I784" s="69"/>
      <c r="J784" s="66"/>
      <c r="K784" s="66"/>
      <c r="L784" s="66"/>
      <c r="M784" s="66"/>
      <c r="N784" s="30"/>
      <c r="O784" s="70"/>
      <c r="P784" s="71"/>
      <c r="Q784" s="74"/>
      <c r="R784" s="25"/>
    </row>
    <row r="785" spans="1:18" s="50" customFormat="1" ht="30" customHeight="1" hidden="1">
      <c r="A785" s="63"/>
      <c r="B785" s="29" t="str">
        <f>IF($A785="","",VLOOKUP($A785,'MÃ KH'!$A$2:$D$1048573,2,0))</f>
        <v/>
      </c>
      <c r="C785" s="64" t="s">
        <v>4886</v>
      </c>
      <c r="D785" s="25"/>
      <c r="E785" s="29" t="str">
        <f>IF($D785="","",VLOOKUP($D785,'MÃ HH'!$A$2:$C$1873,2,0))</f>
        <v/>
      </c>
      <c r="F785" s="65"/>
      <c r="G785" s="66"/>
      <c r="H785" s="66"/>
      <c r="I785" s="69"/>
      <c r="J785" s="66"/>
      <c r="K785" s="66"/>
      <c r="L785" s="66"/>
      <c r="M785" s="66"/>
      <c r="N785" s="30"/>
      <c r="O785" s="70"/>
      <c r="P785" s="71"/>
      <c r="Q785" s="74"/>
      <c r="R785" s="25"/>
    </row>
    <row r="786" spans="1:18" s="50" customFormat="1" ht="30" customHeight="1" hidden="1">
      <c r="A786" s="63"/>
      <c r="B786" s="29" t="str">
        <f>IF($A786="","",VLOOKUP($A786,'MÃ KH'!$A$2:$D$1048573,2,0))</f>
        <v/>
      </c>
      <c r="C786" s="64" t="s">
        <v>4886</v>
      </c>
      <c r="D786" s="25"/>
      <c r="E786" s="29" t="str">
        <f>IF($D786="","",VLOOKUP($D786,'MÃ HH'!$A$2:$C$1873,2,0))</f>
        <v/>
      </c>
      <c r="F786" s="65"/>
      <c r="G786" s="66"/>
      <c r="H786" s="66"/>
      <c r="I786" s="69"/>
      <c r="J786" s="66"/>
      <c r="K786" s="66"/>
      <c r="L786" s="66"/>
      <c r="M786" s="66"/>
      <c r="N786" s="30"/>
      <c r="O786" s="70"/>
      <c r="P786" s="71"/>
      <c r="Q786" s="74"/>
      <c r="R786" s="25"/>
    </row>
    <row r="787" spans="1:18" s="50" customFormat="1" ht="30" customHeight="1" hidden="1">
      <c r="A787" s="63"/>
      <c r="B787" s="29" t="str">
        <f>IF($A787="","",VLOOKUP($A787,'MÃ KH'!$A$2:$D$1048573,2,0))</f>
        <v/>
      </c>
      <c r="C787" s="64" t="s">
        <v>4886</v>
      </c>
      <c r="D787" s="25"/>
      <c r="E787" s="29" t="str">
        <f>IF($D787="","",VLOOKUP($D787,'MÃ HH'!$A$2:$C$1873,2,0))</f>
        <v/>
      </c>
      <c r="F787" s="65"/>
      <c r="G787" s="66"/>
      <c r="H787" s="66"/>
      <c r="I787" s="69"/>
      <c r="J787" s="66"/>
      <c r="K787" s="66"/>
      <c r="L787" s="66"/>
      <c r="M787" s="66"/>
      <c r="N787" s="30"/>
      <c r="O787" s="70"/>
      <c r="P787" s="71"/>
      <c r="Q787" s="74"/>
      <c r="R787" s="25"/>
    </row>
    <row r="788" spans="1:18" s="50" customFormat="1" ht="30" customHeight="1" hidden="1">
      <c r="A788" s="63"/>
      <c r="B788" s="29" t="str">
        <f>IF($A788="","",VLOOKUP($A788,'MÃ KH'!$A$2:$D$1048573,2,0))</f>
        <v/>
      </c>
      <c r="C788" s="64" t="s">
        <v>4886</v>
      </c>
      <c r="D788" s="25"/>
      <c r="E788" s="29" t="str">
        <f>IF($D788="","",VLOOKUP($D788,'MÃ HH'!$A$2:$C$1873,2,0))</f>
        <v/>
      </c>
      <c r="F788" s="65"/>
      <c r="G788" s="66"/>
      <c r="H788" s="66"/>
      <c r="I788" s="69"/>
      <c r="J788" s="66"/>
      <c r="K788" s="66"/>
      <c r="L788" s="66"/>
      <c r="M788" s="66"/>
      <c r="N788" s="30"/>
      <c r="O788" s="70"/>
      <c r="P788" s="71"/>
      <c r="Q788" s="74"/>
      <c r="R788" s="25"/>
    </row>
    <row r="789" spans="1:18" s="50" customFormat="1" ht="30" customHeight="1" hidden="1">
      <c r="A789" s="63"/>
      <c r="B789" s="29" t="str">
        <f>IF($A789="","",VLOOKUP($A789,'MÃ KH'!$A$2:$D$1048573,2,0))</f>
        <v/>
      </c>
      <c r="C789" s="64" t="s">
        <v>4886</v>
      </c>
      <c r="D789" s="25"/>
      <c r="E789" s="29" t="str">
        <f>IF($D789="","",VLOOKUP($D789,'MÃ HH'!$A$2:$C$1873,2,0))</f>
        <v/>
      </c>
      <c r="F789" s="65"/>
      <c r="G789" s="66"/>
      <c r="H789" s="66"/>
      <c r="I789" s="69"/>
      <c r="J789" s="66"/>
      <c r="K789" s="66"/>
      <c r="L789" s="66"/>
      <c r="M789" s="66"/>
      <c r="N789" s="30"/>
      <c r="O789" s="70"/>
      <c r="P789" s="71"/>
      <c r="Q789" s="74"/>
      <c r="R789" s="25"/>
    </row>
    <row r="790" spans="1:18" s="50" customFormat="1" ht="30" customHeight="1" hidden="1">
      <c r="A790" s="63"/>
      <c r="B790" s="29" t="str">
        <f>IF($A790="","",VLOOKUP($A790,'MÃ KH'!$A$2:$D$1048573,2,0))</f>
        <v/>
      </c>
      <c r="C790" s="64" t="s">
        <v>4886</v>
      </c>
      <c r="D790" s="25"/>
      <c r="E790" s="29" t="str">
        <f>IF($D790="","",VLOOKUP($D790,'MÃ HH'!$A$2:$C$1873,2,0))</f>
        <v/>
      </c>
      <c r="F790" s="65"/>
      <c r="G790" s="66"/>
      <c r="H790" s="66"/>
      <c r="I790" s="69"/>
      <c r="J790" s="66"/>
      <c r="K790" s="66"/>
      <c r="L790" s="66"/>
      <c r="M790" s="66"/>
      <c r="N790" s="30"/>
      <c r="O790" s="70"/>
      <c r="P790" s="71"/>
      <c r="Q790" s="74"/>
      <c r="R790" s="25"/>
    </row>
    <row r="791" spans="1:18" s="50" customFormat="1" ht="30" customHeight="1" hidden="1">
      <c r="A791" s="63"/>
      <c r="B791" s="29" t="str">
        <f>IF($A791="","",VLOOKUP($A791,'MÃ KH'!$A$2:$D$1048573,2,0))</f>
        <v/>
      </c>
      <c r="C791" s="64" t="s">
        <v>4886</v>
      </c>
      <c r="D791" s="25"/>
      <c r="E791" s="29" t="str">
        <f>IF($D791="","",VLOOKUP($D791,'MÃ HH'!$A$2:$C$1873,2,0))</f>
        <v/>
      </c>
      <c r="F791" s="65"/>
      <c r="G791" s="66"/>
      <c r="H791" s="66"/>
      <c r="I791" s="69"/>
      <c r="J791" s="66"/>
      <c r="K791" s="66"/>
      <c r="L791" s="66"/>
      <c r="M791" s="66"/>
      <c r="N791" s="30"/>
      <c r="O791" s="70"/>
      <c r="P791" s="71"/>
      <c r="Q791" s="74"/>
      <c r="R791" s="25"/>
    </row>
    <row r="792" spans="1:18" s="50" customFormat="1" ht="30" customHeight="1" hidden="1">
      <c r="A792" s="63"/>
      <c r="B792" s="29" t="str">
        <f>IF($A792="","",VLOOKUP($A792,'MÃ KH'!$A$2:$D$1048573,2,0))</f>
        <v/>
      </c>
      <c r="C792" s="64" t="s">
        <v>4886</v>
      </c>
      <c r="D792" s="25"/>
      <c r="E792" s="29" t="str">
        <f>IF($D792="","",VLOOKUP($D792,'MÃ HH'!$A$2:$C$1873,2,0))</f>
        <v/>
      </c>
      <c r="F792" s="65"/>
      <c r="G792" s="66"/>
      <c r="H792" s="66"/>
      <c r="I792" s="69"/>
      <c r="J792" s="66"/>
      <c r="K792" s="66"/>
      <c r="L792" s="66"/>
      <c r="M792" s="66"/>
      <c r="N792" s="30"/>
      <c r="O792" s="70"/>
      <c r="P792" s="71"/>
      <c r="Q792" s="74"/>
      <c r="R792" s="25"/>
    </row>
    <row r="793" spans="1:18" s="50" customFormat="1" ht="30" customHeight="1" hidden="1">
      <c r="A793" s="63"/>
      <c r="B793" s="29" t="str">
        <f>IF($A793="","",VLOOKUP($A793,'MÃ KH'!$A$2:$D$1048573,2,0))</f>
        <v/>
      </c>
      <c r="C793" s="64" t="s">
        <v>4886</v>
      </c>
      <c r="D793" s="25"/>
      <c r="E793" s="29" t="str">
        <f>IF($D793="","",VLOOKUP($D793,'MÃ HH'!$A$2:$C$1873,2,0))</f>
        <v/>
      </c>
      <c r="F793" s="65"/>
      <c r="G793" s="66"/>
      <c r="H793" s="66"/>
      <c r="I793" s="69"/>
      <c r="J793" s="66"/>
      <c r="K793" s="66"/>
      <c r="L793" s="66"/>
      <c r="M793" s="66"/>
      <c r="N793" s="30"/>
      <c r="O793" s="70"/>
      <c r="P793" s="71"/>
      <c r="Q793" s="74"/>
      <c r="R793" s="25"/>
    </row>
    <row r="794" spans="1:18" s="50" customFormat="1" ht="30" customHeight="1" hidden="1">
      <c r="A794" s="63"/>
      <c r="B794" s="29" t="str">
        <f>IF($A794="","",VLOOKUP($A794,'MÃ KH'!$A$2:$D$1048573,2,0))</f>
        <v/>
      </c>
      <c r="C794" s="64" t="s">
        <v>4886</v>
      </c>
      <c r="D794" s="25"/>
      <c r="E794" s="29" t="str">
        <f>IF($D794="","",VLOOKUP($D794,'MÃ HH'!$A$2:$C$1873,2,0))</f>
        <v/>
      </c>
      <c r="F794" s="65"/>
      <c r="G794" s="66"/>
      <c r="H794" s="66"/>
      <c r="I794" s="69"/>
      <c r="J794" s="66"/>
      <c r="K794" s="66"/>
      <c r="L794" s="66"/>
      <c r="M794" s="66"/>
      <c r="N794" s="30"/>
      <c r="O794" s="70"/>
      <c r="P794" s="71"/>
      <c r="Q794" s="74"/>
      <c r="R794" s="25"/>
    </row>
    <row r="795" spans="1:18" s="50" customFormat="1" ht="30" customHeight="1" hidden="1">
      <c r="A795" s="63"/>
      <c r="B795" s="29" t="str">
        <f>IF($A795="","",VLOOKUP($A795,'MÃ KH'!$A$2:$D$1048573,2,0))</f>
        <v/>
      </c>
      <c r="C795" s="64" t="s">
        <v>4886</v>
      </c>
      <c r="D795" s="25"/>
      <c r="E795" s="29" t="str">
        <f>IF($D795="","",VLOOKUP($D795,'MÃ HH'!$A$2:$C$1873,2,0))</f>
        <v/>
      </c>
      <c r="F795" s="65"/>
      <c r="G795" s="66"/>
      <c r="H795" s="66"/>
      <c r="I795" s="69"/>
      <c r="J795" s="66"/>
      <c r="K795" s="66"/>
      <c r="L795" s="66"/>
      <c r="M795" s="66"/>
      <c r="N795" s="30"/>
      <c r="O795" s="70"/>
      <c r="P795" s="71"/>
      <c r="Q795" s="74"/>
      <c r="R795" s="25"/>
    </row>
    <row r="796" spans="1:18" s="50" customFormat="1" ht="30" customHeight="1" hidden="1">
      <c r="A796" s="63"/>
      <c r="B796" s="29" t="str">
        <f>IF($A796="","",VLOOKUP($A796,'MÃ KH'!$A$2:$D$1048573,2,0))</f>
        <v/>
      </c>
      <c r="C796" s="64" t="s">
        <v>4886</v>
      </c>
      <c r="D796" s="25"/>
      <c r="E796" s="29" t="str">
        <f>IF($D796="","",VLOOKUP($D796,'MÃ HH'!$A$2:$C$1873,2,0))</f>
        <v/>
      </c>
      <c r="F796" s="65"/>
      <c r="G796" s="66"/>
      <c r="H796" s="66"/>
      <c r="I796" s="69"/>
      <c r="J796" s="66"/>
      <c r="K796" s="66"/>
      <c r="L796" s="66"/>
      <c r="M796" s="66"/>
      <c r="N796" s="30"/>
      <c r="O796" s="70"/>
      <c r="P796" s="71"/>
      <c r="Q796" s="74"/>
      <c r="R796" s="25"/>
    </row>
    <row r="797" spans="1:18" s="50" customFormat="1" ht="30" customHeight="1" hidden="1">
      <c r="A797" s="63"/>
      <c r="B797" s="29" t="str">
        <f>IF($A797="","",VLOOKUP($A797,'MÃ KH'!$A$2:$D$1048573,2,0))</f>
        <v/>
      </c>
      <c r="C797" s="64" t="s">
        <v>4886</v>
      </c>
      <c r="D797" s="25"/>
      <c r="E797" s="29" t="str">
        <f>IF($D797="","",VLOOKUP($D797,'MÃ HH'!$A$2:$C$1873,2,0))</f>
        <v/>
      </c>
      <c r="F797" s="65"/>
      <c r="G797" s="66"/>
      <c r="H797" s="66"/>
      <c r="I797" s="69"/>
      <c r="J797" s="66"/>
      <c r="K797" s="66"/>
      <c r="L797" s="66"/>
      <c r="M797" s="66"/>
      <c r="N797" s="30"/>
      <c r="O797" s="70"/>
      <c r="P797" s="71"/>
      <c r="Q797" s="74"/>
      <c r="R797" s="25"/>
    </row>
    <row r="798" spans="1:18" s="50" customFormat="1" ht="30" customHeight="1" hidden="1">
      <c r="A798" s="63"/>
      <c r="B798" s="29" t="str">
        <f>IF($A798="","",VLOOKUP($A798,'MÃ KH'!$A$2:$D$1048573,2,0))</f>
        <v/>
      </c>
      <c r="C798" s="64" t="s">
        <v>4886</v>
      </c>
      <c r="D798" s="25"/>
      <c r="E798" s="29" t="str">
        <f>IF($D798="","",VLOOKUP($D798,'MÃ HH'!$A$2:$C$1873,2,0))</f>
        <v/>
      </c>
      <c r="F798" s="65"/>
      <c r="G798" s="66"/>
      <c r="H798" s="66"/>
      <c r="I798" s="69"/>
      <c r="J798" s="66"/>
      <c r="K798" s="66"/>
      <c r="L798" s="66"/>
      <c r="M798" s="66"/>
      <c r="N798" s="30"/>
      <c r="O798" s="70"/>
      <c r="P798" s="71"/>
      <c r="Q798" s="74"/>
      <c r="R798" s="25"/>
    </row>
    <row r="799" spans="1:18" s="50" customFormat="1" ht="30" customHeight="1" hidden="1">
      <c r="A799" s="63"/>
      <c r="B799" s="29" t="str">
        <f>IF($A799="","",VLOOKUP($A799,'MÃ KH'!$A$2:$D$1048573,2,0))</f>
        <v/>
      </c>
      <c r="C799" s="64" t="s">
        <v>4886</v>
      </c>
      <c r="D799" s="25"/>
      <c r="E799" s="29" t="str">
        <f>IF($D799="","",VLOOKUP($D799,'MÃ HH'!$A$2:$C$1873,2,0))</f>
        <v/>
      </c>
      <c r="F799" s="65"/>
      <c r="G799" s="66"/>
      <c r="H799" s="66"/>
      <c r="I799" s="69"/>
      <c r="J799" s="66"/>
      <c r="K799" s="66"/>
      <c r="L799" s="66"/>
      <c r="M799" s="66"/>
      <c r="N799" s="30"/>
      <c r="O799" s="70"/>
      <c r="P799" s="71"/>
      <c r="Q799" s="74"/>
      <c r="R799" s="25"/>
    </row>
    <row r="800" spans="1:18" s="50" customFormat="1" ht="30" customHeight="1" hidden="1">
      <c r="A800" s="63"/>
      <c r="B800" s="29" t="str">
        <f>IF($A800="","",VLOOKUP($A800,'MÃ KH'!$A$2:$D$1048573,2,0))</f>
        <v/>
      </c>
      <c r="C800" s="64" t="s">
        <v>4886</v>
      </c>
      <c r="D800" s="25"/>
      <c r="E800" s="29" t="str">
        <f>IF($D800="","",VLOOKUP($D800,'MÃ HH'!$A$2:$C$1873,2,0))</f>
        <v/>
      </c>
      <c r="F800" s="65"/>
      <c r="G800" s="66"/>
      <c r="H800" s="66"/>
      <c r="I800" s="69"/>
      <c r="J800" s="66"/>
      <c r="K800" s="66"/>
      <c r="L800" s="66"/>
      <c r="M800" s="66"/>
      <c r="N800" s="30"/>
      <c r="O800" s="70"/>
      <c r="P800" s="71"/>
      <c r="Q800" s="74"/>
      <c r="R800" s="25"/>
    </row>
    <row r="801" spans="1:18" s="50" customFormat="1" ht="30" customHeight="1" hidden="1">
      <c r="A801" s="63"/>
      <c r="B801" s="29" t="str">
        <f>IF($A801="","",VLOOKUP($A801,'MÃ KH'!$A$2:$D$1048573,2,0))</f>
        <v/>
      </c>
      <c r="C801" s="64" t="s">
        <v>4886</v>
      </c>
      <c r="D801" s="25"/>
      <c r="E801" s="29" t="str">
        <f>IF($D801="","",VLOOKUP($D801,'MÃ HH'!$A$2:$C$1873,2,0))</f>
        <v/>
      </c>
      <c r="F801" s="65"/>
      <c r="G801" s="66"/>
      <c r="H801" s="66"/>
      <c r="I801" s="69"/>
      <c r="J801" s="66"/>
      <c r="K801" s="66"/>
      <c r="L801" s="66"/>
      <c r="M801" s="66"/>
      <c r="N801" s="30"/>
      <c r="O801" s="70"/>
      <c r="P801" s="71"/>
      <c r="Q801" s="74"/>
      <c r="R801" s="25"/>
    </row>
    <row r="802" spans="1:18" s="50" customFormat="1" ht="30" customHeight="1" hidden="1">
      <c r="A802" s="63"/>
      <c r="B802" s="29" t="str">
        <f>IF($A802="","",VLOOKUP($A802,'MÃ KH'!$A$2:$D$1048573,2,0))</f>
        <v/>
      </c>
      <c r="C802" s="64" t="s">
        <v>4886</v>
      </c>
      <c r="D802" s="25"/>
      <c r="E802" s="29" t="str">
        <f>IF($D802="","",VLOOKUP($D802,'MÃ HH'!$A$2:$C$1873,2,0))</f>
        <v/>
      </c>
      <c r="F802" s="65"/>
      <c r="G802" s="66"/>
      <c r="H802" s="66"/>
      <c r="I802" s="69"/>
      <c r="J802" s="66"/>
      <c r="K802" s="66"/>
      <c r="L802" s="66"/>
      <c r="M802" s="66"/>
      <c r="N802" s="30"/>
      <c r="O802" s="70"/>
      <c r="P802" s="71"/>
      <c r="Q802" s="74"/>
      <c r="R802" s="25"/>
    </row>
    <row r="803" spans="1:18" s="50" customFormat="1" ht="30" customHeight="1" hidden="1">
      <c r="A803" s="63"/>
      <c r="B803" s="29" t="str">
        <f>IF($A803="","",VLOOKUP($A803,'MÃ KH'!$A$2:$D$1048573,2,0))</f>
        <v/>
      </c>
      <c r="C803" s="64" t="s">
        <v>4886</v>
      </c>
      <c r="D803" s="25"/>
      <c r="E803" s="29" t="str">
        <f>IF($D803="","",VLOOKUP($D803,'MÃ HH'!$A$2:$C$1873,2,0))</f>
        <v/>
      </c>
      <c r="F803" s="65"/>
      <c r="G803" s="66"/>
      <c r="H803" s="66"/>
      <c r="I803" s="69"/>
      <c r="J803" s="66"/>
      <c r="K803" s="66"/>
      <c r="L803" s="66"/>
      <c r="M803" s="66"/>
      <c r="N803" s="30"/>
      <c r="O803" s="70"/>
      <c r="P803" s="71"/>
      <c r="Q803" s="74"/>
      <c r="R803" s="25"/>
    </row>
    <row r="804" spans="1:18" s="50" customFormat="1" ht="30" customHeight="1" hidden="1">
      <c r="A804" s="63"/>
      <c r="B804" s="29" t="str">
        <f>IF($A804="","",VLOOKUP($A804,'MÃ KH'!$A$2:$D$1048573,2,0))</f>
        <v/>
      </c>
      <c r="C804" s="64" t="s">
        <v>4886</v>
      </c>
      <c r="D804" s="25"/>
      <c r="E804" s="29" t="str">
        <f>IF($D804="","",VLOOKUP($D804,'MÃ HH'!$A$2:$C$1873,2,0))</f>
        <v/>
      </c>
      <c r="F804" s="65"/>
      <c r="G804" s="66"/>
      <c r="H804" s="66"/>
      <c r="I804" s="69"/>
      <c r="J804" s="66"/>
      <c r="K804" s="66"/>
      <c r="L804" s="66"/>
      <c r="M804" s="66"/>
      <c r="N804" s="30"/>
      <c r="O804" s="70"/>
      <c r="P804" s="71"/>
      <c r="Q804" s="74"/>
      <c r="R804" s="25"/>
    </row>
    <row r="805" spans="1:18" s="50" customFormat="1" ht="30" customHeight="1" hidden="1">
      <c r="A805" s="63"/>
      <c r="B805" s="29" t="str">
        <f>IF($A805="","",VLOOKUP($A805,'MÃ KH'!$A$2:$D$1048573,2,0))</f>
        <v/>
      </c>
      <c r="C805" s="64" t="s">
        <v>4886</v>
      </c>
      <c r="D805" s="25"/>
      <c r="E805" s="29" t="str">
        <f>IF($D805="","",VLOOKUP($D805,'MÃ HH'!$A$2:$C$1873,2,0))</f>
        <v/>
      </c>
      <c r="F805" s="65"/>
      <c r="G805" s="66"/>
      <c r="H805" s="66"/>
      <c r="I805" s="69"/>
      <c r="J805" s="66"/>
      <c r="K805" s="66"/>
      <c r="L805" s="66"/>
      <c r="M805" s="66"/>
      <c r="N805" s="30"/>
      <c r="O805" s="70"/>
      <c r="P805" s="71"/>
      <c r="Q805" s="74"/>
      <c r="R805" s="25"/>
    </row>
    <row r="806" spans="1:18" s="50" customFormat="1" ht="30" customHeight="1" hidden="1">
      <c r="A806" s="63"/>
      <c r="B806" s="29" t="str">
        <f>IF($A806="","",VLOOKUP($A806,'MÃ KH'!$A$2:$D$1048573,2,0))</f>
        <v/>
      </c>
      <c r="C806" s="64" t="s">
        <v>4886</v>
      </c>
      <c r="D806" s="25"/>
      <c r="E806" s="29" t="str">
        <f>IF($D806="","",VLOOKUP($D806,'MÃ HH'!$A$2:$C$1873,2,0))</f>
        <v/>
      </c>
      <c r="F806" s="65"/>
      <c r="G806" s="66"/>
      <c r="H806" s="66"/>
      <c r="I806" s="69"/>
      <c r="J806" s="66"/>
      <c r="K806" s="66"/>
      <c r="L806" s="66"/>
      <c r="M806" s="66"/>
      <c r="N806" s="30"/>
      <c r="O806" s="70"/>
      <c r="P806" s="71"/>
      <c r="Q806" s="74"/>
      <c r="R806" s="25"/>
    </row>
    <row r="807" spans="1:18" s="50" customFormat="1" ht="30" customHeight="1" hidden="1">
      <c r="A807" s="63"/>
      <c r="B807" s="29" t="str">
        <f>IF($A807="","",VLOOKUP($A807,'MÃ KH'!$A$2:$D$1048573,2,0))</f>
        <v/>
      </c>
      <c r="C807" s="64" t="s">
        <v>4886</v>
      </c>
      <c r="D807" s="25"/>
      <c r="E807" s="29" t="str">
        <f>IF($D807="","",VLOOKUP($D807,'MÃ HH'!$A$2:$C$1873,2,0))</f>
        <v/>
      </c>
      <c r="F807" s="65"/>
      <c r="G807" s="66"/>
      <c r="H807" s="66"/>
      <c r="I807" s="69"/>
      <c r="J807" s="66"/>
      <c r="K807" s="66"/>
      <c r="L807" s="66"/>
      <c r="M807" s="66"/>
      <c r="N807" s="30"/>
      <c r="O807" s="70"/>
      <c r="P807" s="71"/>
      <c r="Q807" s="74"/>
      <c r="R807" s="25"/>
    </row>
    <row r="808" spans="1:18" s="50" customFormat="1" ht="30" customHeight="1" hidden="1">
      <c r="A808" s="63"/>
      <c r="B808" s="29" t="str">
        <f>IF($A808="","",VLOOKUP($A808,'MÃ KH'!$A$2:$D$1048573,2,0))</f>
        <v/>
      </c>
      <c r="C808" s="64" t="s">
        <v>4886</v>
      </c>
      <c r="D808" s="25"/>
      <c r="E808" s="29" t="str">
        <f>IF($D808="","",VLOOKUP($D808,'MÃ HH'!$A$2:$C$1873,2,0))</f>
        <v/>
      </c>
      <c r="F808" s="65"/>
      <c r="G808" s="66"/>
      <c r="H808" s="66"/>
      <c r="I808" s="69"/>
      <c r="J808" s="66"/>
      <c r="K808" s="66"/>
      <c r="L808" s="66"/>
      <c r="M808" s="66"/>
      <c r="N808" s="30"/>
      <c r="O808" s="70"/>
      <c r="P808" s="71"/>
      <c r="Q808" s="74"/>
      <c r="R808" s="25"/>
    </row>
    <row r="809" spans="1:18" s="50" customFormat="1" ht="30" customHeight="1" hidden="1">
      <c r="A809" s="63"/>
      <c r="B809" s="29" t="str">
        <f>IF($A809="","",VLOOKUP($A809,'MÃ KH'!$A$2:$D$1048573,2,0))</f>
        <v/>
      </c>
      <c r="C809" s="64" t="s">
        <v>4886</v>
      </c>
      <c r="D809" s="25"/>
      <c r="E809" s="29" t="str">
        <f>IF($D809="","",VLOOKUP($D809,'MÃ HH'!$A$2:$C$1873,2,0))</f>
        <v/>
      </c>
      <c r="F809" s="65"/>
      <c r="G809" s="66"/>
      <c r="H809" s="66"/>
      <c r="I809" s="69"/>
      <c r="J809" s="66"/>
      <c r="K809" s="66"/>
      <c r="L809" s="66"/>
      <c r="M809" s="66"/>
      <c r="N809" s="30"/>
      <c r="O809" s="70"/>
      <c r="P809" s="71"/>
      <c r="Q809" s="74"/>
      <c r="R809" s="25"/>
    </row>
    <row r="810" spans="1:18" s="50" customFormat="1" ht="30" customHeight="1" hidden="1">
      <c r="A810" s="63"/>
      <c r="B810" s="29" t="str">
        <f>IF($A810="","",VLOOKUP($A810,'MÃ KH'!$A$2:$D$1048573,2,0))</f>
        <v/>
      </c>
      <c r="C810" s="64" t="s">
        <v>4886</v>
      </c>
      <c r="D810" s="25"/>
      <c r="E810" s="29" t="str">
        <f>IF($D810="","",VLOOKUP($D810,'MÃ HH'!$A$2:$C$1873,2,0))</f>
        <v/>
      </c>
      <c r="F810" s="65"/>
      <c r="G810" s="66"/>
      <c r="H810" s="66"/>
      <c r="I810" s="69"/>
      <c r="J810" s="66"/>
      <c r="K810" s="66"/>
      <c r="L810" s="66"/>
      <c r="M810" s="66"/>
      <c r="N810" s="30"/>
      <c r="O810" s="70"/>
      <c r="P810" s="71"/>
      <c r="Q810" s="74"/>
      <c r="R810" s="25"/>
    </row>
    <row r="811" spans="1:18" s="50" customFormat="1" ht="30" customHeight="1" hidden="1">
      <c r="A811" s="63"/>
      <c r="B811" s="29" t="str">
        <f>IF($A811="","",VLOOKUP($A811,'MÃ KH'!$A$2:$D$1048573,2,0))</f>
        <v/>
      </c>
      <c r="C811" s="64" t="s">
        <v>4886</v>
      </c>
      <c r="D811" s="25"/>
      <c r="E811" s="29" t="str">
        <f>IF($D811="","",VLOOKUP($D811,'MÃ HH'!$A$2:$C$1873,2,0))</f>
        <v/>
      </c>
      <c r="F811" s="65"/>
      <c r="G811" s="66"/>
      <c r="H811" s="66"/>
      <c r="I811" s="69"/>
      <c r="J811" s="66"/>
      <c r="K811" s="66"/>
      <c r="L811" s="66"/>
      <c r="M811" s="66"/>
      <c r="N811" s="30"/>
      <c r="O811" s="70"/>
      <c r="P811" s="71"/>
      <c r="Q811" s="74"/>
      <c r="R811" s="25"/>
    </row>
    <row r="812" spans="1:18" s="50" customFormat="1" ht="30" customHeight="1" hidden="1">
      <c r="A812" s="63"/>
      <c r="B812" s="29" t="str">
        <f>IF($A812="","",VLOOKUP($A812,'MÃ KH'!$A$2:$D$1048573,2,0))</f>
        <v/>
      </c>
      <c r="C812" s="64" t="s">
        <v>4886</v>
      </c>
      <c r="D812" s="25"/>
      <c r="E812" s="29" t="str">
        <f>IF($D812="","",VLOOKUP($D812,'MÃ HH'!$A$2:$C$1873,2,0))</f>
        <v/>
      </c>
      <c r="F812" s="65"/>
      <c r="G812" s="66"/>
      <c r="H812" s="66"/>
      <c r="I812" s="69"/>
      <c r="J812" s="66"/>
      <c r="K812" s="66"/>
      <c r="L812" s="66"/>
      <c r="M812" s="66"/>
      <c r="N812" s="30"/>
      <c r="O812" s="70"/>
      <c r="P812" s="71"/>
      <c r="Q812" s="74"/>
      <c r="R812" s="25"/>
    </row>
    <row r="813" spans="1:18" s="50" customFormat="1" ht="30" customHeight="1" hidden="1">
      <c r="A813" s="63"/>
      <c r="B813" s="29" t="str">
        <f>IF($A813="","",VLOOKUP($A813,'MÃ KH'!$A$2:$D$1048573,2,0))</f>
        <v/>
      </c>
      <c r="C813" s="64" t="s">
        <v>4886</v>
      </c>
      <c r="D813" s="25"/>
      <c r="E813" s="29" t="str">
        <f>IF($D813="","",VLOOKUP($D813,'MÃ HH'!$A$2:$C$1873,2,0))</f>
        <v/>
      </c>
      <c r="F813" s="65"/>
      <c r="G813" s="66"/>
      <c r="H813" s="66"/>
      <c r="I813" s="69"/>
      <c r="J813" s="66"/>
      <c r="K813" s="66"/>
      <c r="L813" s="66"/>
      <c r="M813" s="66"/>
      <c r="N813" s="30"/>
      <c r="O813" s="70"/>
      <c r="P813" s="71"/>
      <c r="Q813" s="74"/>
      <c r="R813" s="25"/>
    </row>
    <row r="814" spans="1:18" s="50" customFormat="1" ht="30" customHeight="1" hidden="1">
      <c r="A814" s="63"/>
      <c r="B814" s="29" t="str">
        <f>IF($A814="","",VLOOKUP($A814,'MÃ KH'!$A$2:$D$1048573,2,0))</f>
        <v/>
      </c>
      <c r="C814" s="64" t="s">
        <v>4886</v>
      </c>
      <c r="D814" s="25"/>
      <c r="E814" s="29" t="str">
        <f>IF($D814="","",VLOOKUP($D814,'MÃ HH'!$A$2:$C$1873,2,0))</f>
        <v/>
      </c>
      <c r="F814" s="65"/>
      <c r="G814" s="66"/>
      <c r="H814" s="66"/>
      <c r="I814" s="69"/>
      <c r="J814" s="66"/>
      <c r="K814" s="66"/>
      <c r="L814" s="66"/>
      <c r="M814" s="66"/>
      <c r="N814" s="30"/>
      <c r="O814" s="70"/>
      <c r="P814" s="71"/>
      <c r="Q814" s="74"/>
      <c r="R814" s="25"/>
    </row>
    <row r="815" spans="1:18" s="50" customFormat="1" ht="30" customHeight="1" hidden="1">
      <c r="A815" s="63"/>
      <c r="B815" s="29" t="str">
        <f>IF($A815="","",VLOOKUP($A815,'MÃ KH'!$A$2:$D$1048573,2,0))</f>
        <v/>
      </c>
      <c r="C815" s="64" t="s">
        <v>4886</v>
      </c>
      <c r="D815" s="25"/>
      <c r="E815" s="29" t="str">
        <f>IF($D815="","",VLOOKUP($D815,'MÃ HH'!$A$2:$C$1873,2,0))</f>
        <v/>
      </c>
      <c r="F815" s="65"/>
      <c r="G815" s="66"/>
      <c r="H815" s="66"/>
      <c r="I815" s="69"/>
      <c r="J815" s="66"/>
      <c r="K815" s="66"/>
      <c r="L815" s="66"/>
      <c r="M815" s="66"/>
      <c r="N815" s="30"/>
      <c r="O815" s="70"/>
      <c r="P815" s="71"/>
      <c r="Q815" s="74"/>
      <c r="R815" s="25"/>
    </row>
    <row r="816" spans="1:18" s="50" customFormat="1" ht="30" customHeight="1" hidden="1">
      <c r="A816" s="63"/>
      <c r="B816" s="29" t="str">
        <f>IF($A816="","",VLOOKUP($A816,'MÃ KH'!$A$2:$D$1048573,2,0))</f>
        <v/>
      </c>
      <c r="C816" s="64" t="s">
        <v>4886</v>
      </c>
      <c r="D816" s="25"/>
      <c r="E816" s="29" t="str">
        <f>IF($D816="","",VLOOKUP($D816,'MÃ HH'!$A$2:$C$1873,2,0))</f>
        <v/>
      </c>
      <c r="F816" s="65"/>
      <c r="G816" s="66"/>
      <c r="H816" s="66"/>
      <c r="I816" s="69"/>
      <c r="J816" s="66"/>
      <c r="K816" s="66"/>
      <c r="L816" s="66"/>
      <c r="M816" s="66"/>
      <c r="N816" s="30"/>
      <c r="O816" s="70"/>
      <c r="P816" s="71"/>
      <c r="Q816" s="74"/>
      <c r="R816" s="25"/>
    </row>
    <row r="817" spans="1:18" s="50" customFormat="1" ht="30" customHeight="1" hidden="1">
      <c r="A817" s="63"/>
      <c r="B817" s="29" t="str">
        <f>IF($A817="","",VLOOKUP($A817,'MÃ KH'!$A$2:$D$1048573,2,0))</f>
        <v/>
      </c>
      <c r="C817" s="64" t="s">
        <v>4886</v>
      </c>
      <c r="D817" s="25"/>
      <c r="E817" s="29" t="str">
        <f>IF($D817="","",VLOOKUP($D817,'MÃ HH'!$A$2:$C$1873,2,0))</f>
        <v/>
      </c>
      <c r="F817" s="65"/>
      <c r="G817" s="66"/>
      <c r="H817" s="66"/>
      <c r="I817" s="69"/>
      <c r="J817" s="66"/>
      <c r="K817" s="66"/>
      <c r="L817" s="66"/>
      <c r="M817" s="66"/>
      <c r="N817" s="30"/>
      <c r="O817" s="70"/>
      <c r="P817" s="71"/>
      <c r="Q817" s="74"/>
      <c r="R817" s="25"/>
    </row>
    <row r="818" spans="1:18" s="50" customFormat="1" ht="30" customHeight="1" hidden="1">
      <c r="A818" s="63"/>
      <c r="B818" s="29" t="str">
        <f>IF($A818="","",VLOOKUP($A818,'MÃ KH'!$A$2:$D$1048573,2,0))</f>
        <v/>
      </c>
      <c r="C818" s="64" t="s">
        <v>4886</v>
      </c>
      <c r="D818" s="25"/>
      <c r="E818" s="29" t="str">
        <f>IF($D818="","",VLOOKUP($D818,'MÃ HH'!$A$2:$C$1873,2,0))</f>
        <v/>
      </c>
      <c r="F818" s="65"/>
      <c r="G818" s="66"/>
      <c r="H818" s="66"/>
      <c r="I818" s="69"/>
      <c r="J818" s="66"/>
      <c r="K818" s="66"/>
      <c r="L818" s="66"/>
      <c r="M818" s="66"/>
      <c r="N818" s="30"/>
      <c r="O818" s="70"/>
      <c r="P818" s="71"/>
      <c r="Q818" s="74"/>
      <c r="R818" s="25"/>
    </row>
    <row r="819" spans="1:18" s="50" customFormat="1" ht="30" customHeight="1" hidden="1">
      <c r="A819" s="63"/>
      <c r="B819" s="29" t="str">
        <f>IF($A819="","",VLOOKUP($A819,'MÃ KH'!$A$2:$D$1048573,2,0))</f>
        <v/>
      </c>
      <c r="C819" s="64" t="s">
        <v>4886</v>
      </c>
      <c r="D819" s="25"/>
      <c r="E819" s="29" t="str">
        <f>IF($D819="","",VLOOKUP($D819,'MÃ HH'!$A$2:$C$1873,2,0))</f>
        <v/>
      </c>
      <c r="F819" s="65"/>
      <c r="G819" s="66"/>
      <c r="H819" s="66"/>
      <c r="I819" s="69"/>
      <c r="J819" s="66"/>
      <c r="K819" s="66"/>
      <c r="L819" s="66"/>
      <c r="M819" s="66"/>
      <c r="N819" s="30"/>
      <c r="O819" s="70"/>
      <c r="P819" s="71"/>
      <c r="Q819" s="74"/>
      <c r="R819" s="25"/>
    </row>
    <row r="820" spans="1:18" s="50" customFormat="1" ht="30" customHeight="1" hidden="1">
      <c r="A820" s="63"/>
      <c r="B820" s="29" t="str">
        <f>IF($A820="","",VLOOKUP($A820,'MÃ KH'!$A$2:$D$1048573,2,0))</f>
        <v/>
      </c>
      <c r="C820" s="64" t="s">
        <v>4886</v>
      </c>
      <c r="D820" s="25"/>
      <c r="E820" s="29" t="str">
        <f>IF($D820="","",VLOOKUP($D820,'MÃ HH'!$A$2:$C$1873,2,0))</f>
        <v/>
      </c>
      <c r="F820" s="65"/>
      <c r="G820" s="66"/>
      <c r="H820" s="66"/>
      <c r="I820" s="69"/>
      <c r="J820" s="66"/>
      <c r="K820" s="66"/>
      <c r="L820" s="66"/>
      <c r="M820" s="66"/>
      <c r="N820" s="30"/>
      <c r="O820" s="70"/>
      <c r="P820" s="71"/>
      <c r="Q820" s="74"/>
      <c r="R820" s="25"/>
    </row>
    <row r="821" spans="1:18" s="50" customFormat="1" ht="30" customHeight="1" hidden="1">
      <c r="A821" s="63"/>
      <c r="B821" s="29" t="str">
        <f>IF($A821="","",VLOOKUP($A821,'MÃ KH'!$A$2:$D$1048573,2,0))</f>
        <v/>
      </c>
      <c r="C821" s="64" t="s">
        <v>4886</v>
      </c>
      <c r="D821" s="25"/>
      <c r="E821" s="29" t="str">
        <f>IF($D821="","",VLOOKUP($D821,'MÃ HH'!$A$2:$C$1873,2,0))</f>
        <v/>
      </c>
      <c r="F821" s="65"/>
      <c r="G821" s="66"/>
      <c r="H821" s="66"/>
      <c r="I821" s="69"/>
      <c r="J821" s="66"/>
      <c r="K821" s="66"/>
      <c r="L821" s="66"/>
      <c r="M821" s="66"/>
      <c r="N821" s="30"/>
      <c r="O821" s="70"/>
      <c r="P821" s="71"/>
      <c r="Q821" s="74"/>
      <c r="R821" s="25"/>
    </row>
    <row r="822" spans="1:18" s="50" customFormat="1" ht="30" customHeight="1" hidden="1">
      <c r="A822" s="63"/>
      <c r="B822" s="29" t="str">
        <f>IF($A822="","",VLOOKUP($A822,'MÃ KH'!$A$2:$D$1048573,2,0))</f>
        <v/>
      </c>
      <c r="C822" s="64" t="s">
        <v>4886</v>
      </c>
      <c r="D822" s="25"/>
      <c r="E822" s="29" t="str">
        <f>IF($D822="","",VLOOKUP($D822,'MÃ HH'!$A$2:$C$1873,2,0))</f>
        <v/>
      </c>
      <c r="F822" s="65"/>
      <c r="G822" s="66"/>
      <c r="H822" s="66"/>
      <c r="I822" s="69"/>
      <c r="J822" s="66"/>
      <c r="K822" s="66"/>
      <c r="L822" s="66"/>
      <c r="M822" s="66"/>
      <c r="N822" s="30"/>
      <c r="O822" s="70"/>
      <c r="P822" s="71"/>
      <c r="Q822" s="74"/>
      <c r="R822" s="25"/>
    </row>
    <row r="823" spans="1:18" s="50" customFormat="1" ht="30" customHeight="1" hidden="1">
      <c r="A823" s="63"/>
      <c r="B823" s="29" t="str">
        <f>IF($A823="","",VLOOKUP($A823,'MÃ KH'!$A$2:$D$1048573,2,0))</f>
        <v/>
      </c>
      <c r="C823" s="64" t="s">
        <v>4886</v>
      </c>
      <c r="D823" s="25"/>
      <c r="E823" s="29" t="str">
        <f>IF($D823="","",VLOOKUP($D823,'MÃ HH'!$A$2:$C$1873,2,0))</f>
        <v/>
      </c>
      <c r="F823" s="65"/>
      <c r="G823" s="66"/>
      <c r="H823" s="66"/>
      <c r="I823" s="69"/>
      <c r="J823" s="66"/>
      <c r="K823" s="66"/>
      <c r="L823" s="66"/>
      <c r="M823" s="66"/>
      <c r="N823" s="30"/>
      <c r="O823" s="70"/>
      <c r="P823" s="71"/>
      <c r="Q823" s="74"/>
      <c r="R823" s="25"/>
    </row>
    <row r="824" spans="1:18" s="50" customFormat="1" ht="30" customHeight="1" hidden="1">
      <c r="A824" s="63"/>
      <c r="B824" s="29" t="str">
        <f>IF($A824="","",VLOOKUP($A824,'MÃ KH'!$A$2:$D$1048573,2,0))</f>
        <v/>
      </c>
      <c r="C824" s="64" t="s">
        <v>4886</v>
      </c>
      <c r="D824" s="25"/>
      <c r="E824" s="29" t="str">
        <f>IF($D824="","",VLOOKUP($D824,'MÃ HH'!$A$2:$C$1873,2,0))</f>
        <v/>
      </c>
      <c r="F824" s="65"/>
      <c r="G824" s="66"/>
      <c r="H824" s="66"/>
      <c r="I824" s="69"/>
      <c r="J824" s="66"/>
      <c r="K824" s="66"/>
      <c r="L824" s="66"/>
      <c r="M824" s="66"/>
      <c r="N824" s="30"/>
      <c r="O824" s="70"/>
      <c r="P824" s="71"/>
      <c r="Q824" s="74"/>
      <c r="R824" s="25"/>
    </row>
    <row r="825" spans="1:18" s="50" customFormat="1" ht="30" customHeight="1" hidden="1">
      <c r="A825" s="63"/>
      <c r="B825" s="29" t="str">
        <f>IF($A825="","",VLOOKUP($A825,'MÃ KH'!$A$2:$D$1048573,2,0))</f>
        <v/>
      </c>
      <c r="C825" s="64" t="s">
        <v>4886</v>
      </c>
      <c r="D825" s="25"/>
      <c r="E825" s="29" t="str">
        <f>IF($D825="","",VLOOKUP($D825,'MÃ HH'!$A$2:$C$1873,2,0))</f>
        <v/>
      </c>
      <c r="F825" s="65"/>
      <c r="G825" s="66"/>
      <c r="H825" s="66"/>
      <c r="I825" s="69"/>
      <c r="J825" s="66"/>
      <c r="K825" s="66"/>
      <c r="L825" s="66"/>
      <c r="M825" s="66"/>
      <c r="N825" s="30"/>
      <c r="O825" s="70"/>
      <c r="P825" s="71"/>
      <c r="Q825" s="74"/>
      <c r="R825" s="25"/>
    </row>
    <row r="826" spans="1:18" s="50" customFormat="1" ht="30" customHeight="1" hidden="1">
      <c r="A826" s="63"/>
      <c r="B826" s="29" t="str">
        <f>IF($A826="","",VLOOKUP($A826,'MÃ KH'!$A$2:$D$1048573,2,0))</f>
        <v/>
      </c>
      <c r="C826" s="64" t="s">
        <v>4886</v>
      </c>
      <c r="D826" s="25"/>
      <c r="E826" s="29" t="str">
        <f>IF($D826="","",VLOOKUP($D826,'MÃ HH'!$A$2:$C$1873,2,0))</f>
        <v/>
      </c>
      <c r="F826" s="65"/>
      <c r="G826" s="66"/>
      <c r="H826" s="66"/>
      <c r="I826" s="69"/>
      <c r="J826" s="66"/>
      <c r="K826" s="66"/>
      <c r="L826" s="66"/>
      <c r="M826" s="66"/>
      <c r="N826" s="30"/>
      <c r="O826" s="70"/>
      <c r="P826" s="71"/>
      <c r="Q826" s="74"/>
      <c r="R826" s="25"/>
    </row>
    <row r="827" spans="1:18" s="50" customFormat="1" ht="30" customHeight="1" hidden="1">
      <c r="A827" s="63"/>
      <c r="B827" s="29" t="str">
        <f>IF($A827="","",VLOOKUP($A827,'MÃ KH'!$A$2:$D$1048573,2,0))</f>
        <v/>
      </c>
      <c r="C827" s="64" t="s">
        <v>4886</v>
      </c>
      <c r="D827" s="25"/>
      <c r="E827" s="29" t="str">
        <f>IF($D827="","",VLOOKUP($D827,'MÃ HH'!$A$2:$C$1873,2,0))</f>
        <v/>
      </c>
      <c r="F827" s="65"/>
      <c r="G827" s="66"/>
      <c r="H827" s="66"/>
      <c r="I827" s="69"/>
      <c r="J827" s="66"/>
      <c r="K827" s="66"/>
      <c r="L827" s="66"/>
      <c r="M827" s="66"/>
      <c r="N827" s="30"/>
      <c r="O827" s="70"/>
      <c r="P827" s="71"/>
      <c r="Q827" s="74"/>
      <c r="R827" s="25"/>
    </row>
    <row r="828" spans="1:18" s="50" customFormat="1" ht="30" customHeight="1" hidden="1">
      <c r="A828" s="63"/>
      <c r="B828" s="29" t="str">
        <f>IF($A828="","",VLOOKUP($A828,'MÃ KH'!$A$2:$D$1048573,2,0))</f>
        <v/>
      </c>
      <c r="C828" s="64" t="s">
        <v>4886</v>
      </c>
      <c r="D828" s="25"/>
      <c r="E828" s="29" t="str">
        <f>IF($D828="","",VLOOKUP($D828,'MÃ HH'!$A$2:$C$1873,2,0))</f>
        <v/>
      </c>
      <c r="F828" s="65"/>
      <c r="G828" s="66"/>
      <c r="H828" s="66"/>
      <c r="I828" s="69"/>
      <c r="J828" s="66"/>
      <c r="K828" s="66"/>
      <c r="L828" s="66"/>
      <c r="M828" s="66"/>
      <c r="N828" s="30"/>
      <c r="O828" s="70"/>
      <c r="P828" s="71"/>
      <c r="Q828" s="74"/>
      <c r="R828" s="25"/>
    </row>
    <row r="829" spans="1:18" s="50" customFormat="1" ht="30" customHeight="1" hidden="1">
      <c r="A829" s="63"/>
      <c r="B829" s="29" t="str">
        <f>IF($A829="","",VLOOKUP($A829,'MÃ KH'!$A$2:$D$1048573,2,0))</f>
        <v/>
      </c>
      <c r="C829" s="64" t="s">
        <v>4886</v>
      </c>
      <c r="D829" s="25"/>
      <c r="E829" s="29" t="str">
        <f>IF($D829="","",VLOOKUP($D829,'MÃ HH'!$A$2:$C$1873,2,0))</f>
        <v/>
      </c>
      <c r="F829" s="65"/>
      <c r="G829" s="66"/>
      <c r="H829" s="66"/>
      <c r="I829" s="69"/>
      <c r="J829" s="66"/>
      <c r="K829" s="66"/>
      <c r="L829" s="66"/>
      <c r="M829" s="66"/>
      <c r="N829" s="30"/>
      <c r="O829" s="70"/>
      <c r="P829" s="71"/>
      <c r="Q829" s="74"/>
      <c r="R829" s="25"/>
    </row>
    <row r="830" spans="1:18" s="50" customFormat="1" ht="30" customHeight="1" hidden="1">
      <c r="A830" s="63"/>
      <c r="B830" s="29" t="str">
        <f>IF($A830="","",VLOOKUP($A830,'MÃ KH'!$A$2:$D$1048573,2,0))</f>
        <v/>
      </c>
      <c r="C830" s="64" t="s">
        <v>4886</v>
      </c>
      <c r="D830" s="25"/>
      <c r="E830" s="29" t="str">
        <f>IF($D830="","",VLOOKUP($D830,'MÃ HH'!$A$2:$C$1873,2,0))</f>
        <v/>
      </c>
      <c r="F830" s="65"/>
      <c r="G830" s="66"/>
      <c r="H830" s="66"/>
      <c r="I830" s="69"/>
      <c r="J830" s="66"/>
      <c r="K830" s="66"/>
      <c r="L830" s="66"/>
      <c r="M830" s="66"/>
      <c r="N830" s="30"/>
      <c r="O830" s="70"/>
      <c r="P830" s="71"/>
      <c r="Q830" s="74"/>
      <c r="R830" s="25"/>
    </row>
    <row r="831" spans="1:18" s="50" customFormat="1" ht="30" customHeight="1" hidden="1">
      <c r="A831" s="63"/>
      <c r="B831" s="29" t="str">
        <f>IF($A831="","",VLOOKUP($A831,'MÃ KH'!$A$2:$D$1048573,2,0))</f>
        <v/>
      </c>
      <c r="C831" s="64" t="s">
        <v>4886</v>
      </c>
      <c r="D831" s="25"/>
      <c r="E831" s="29" t="str">
        <f>IF($D831="","",VLOOKUP($D831,'MÃ HH'!$A$2:$C$1873,2,0))</f>
        <v/>
      </c>
      <c r="F831" s="65"/>
      <c r="G831" s="66"/>
      <c r="H831" s="66"/>
      <c r="I831" s="69"/>
      <c r="J831" s="66"/>
      <c r="K831" s="66"/>
      <c r="L831" s="66"/>
      <c r="M831" s="66"/>
      <c r="N831" s="30"/>
      <c r="O831" s="70"/>
      <c r="P831" s="71"/>
      <c r="Q831" s="74"/>
      <c r="R831" s="25"/>
    </row>
    <row r="832" spans="1:18" s="50" customFormat="1" ht="30" customHeight="1" hidden="1">
      <c r="A832" s="63"/>
      <c r="B832" s="29" t="str">
        <f>IF($A832="","",VLOOKUP($A832,'MÃ KH'!$A$2:$D$1048573,2,0))</f>
        <v/>
      </c>
      <c r="C832" s="64" t="s">
        <v>4886</v>
      </c>
      <c r="D832" s="25"/>
      <c r="E832" s="29" t="str">
        <f>IF($D832="","",VLOOKUP($D832,'MÃ HH'!$A$2:$C$1873,2,0))</f>
        <v/>
      </c>
      <c r="F832" s="65"/>
      <c r="G832" s="66"/>
      <c r="H832" s="66"/>
      <c r="I832" s="69"/>
      <c r="J832" s="66"/>
      <c r="K832" s="66"/>
      <c r="L832" s="66"/>
      <c r="M832" s="66"/>
      <c r="N832" s="30"/>
      <c r="O832" s="70"/>
      <c r="P832" s="71"/>
      <c r="Q832" s="74"/>
      <c r="R832" s="25"/>
    </row>
    <row r="833" spans="1:18" s="50" customFormat="1" ht="30" customHeight="1" hidden="1">
      <c r="A833" s="63"/>
      <c r="B833" s="29" t="str">
        <f>IF($A833="","",VLOOKUP($A833,'MÃ KH'!$A$2:$D$1048573,2,0))</f>
        <v/>
      </c>
      <c r="C833" s="64" t="s">
        <v>4886</v>
      </c>
      <c r="D833" s="25"/>
      <c r="E833" s="29" t="str">
        <f>IF($D833="","",VLOOKUP($D833,'MÃ HH'!$A$2:$C$1873,2,0))</f>
        <v/>
      </c>
      <c r="F833" s="65"/>
      <c r="G833" s="66"/>
      <c r="H833" s="66"/>
      <c r="I833" s="69"/>
      <c r="J833" s="66"/>
      <c r="K833" s="66"/>
      <c r="L833" s="66"/>
      <c r="M833" s="66"/>
      <c r="N833" s="30"/>
      <c r="O833" s="70"/>
      <c r="P833" s="71"/>
      <c r="Q833" s="74"/>
      <c r="R833" s="25"/>
    </row>
    <row r="834" spans="1:18" s="50" customFormat="1" ht="30" customHeight="1" hidden="1">
      <c r="A834" s="63"/>
      <c r="B834" s="29" t="str">
        <f>IF($A834="","",VLOOKUP($A834,'MÃ KH'!$A$2:$D$1048573,2,0))</f>
        <v/>
      </c>
      <c r="C834" s="64" t="s">
        <v>4886</v>
      </c>
      <c r="D834" s="25"/>
      <c r="E834" s="29" t="str">
        <f>IF($D834="","",VLOOKUP($D834,'MÃ HH'!$A$2:$C$1873,2,0))</f>
        <v/>
      </c>
      <c r="F834" s="65"/>
      <c r="G834" s="66"/>
      <c r="H834" s="66"/>
      <c r="I834" s="69"/>
      <c r="J834" s="66"/>
      <c r="K834" s="66"/>
      <c r="L834" s="66"/>
      <c r="M834" s="66"/>
      <c r="N834" s="30"/>
      <c r="O834" s="70"/>
      <c r="P834" s="71"/>
      <c r="Q834" s="74"/>
      <c r="R834" s="25"/>
    </row>
    <row r="835" spans="1:18" s="50" customFormat="1" ht="30" customHeight="1" hidden="1">
      <c r="A835" s="63"/>
      <c r="B835" s="29" t="str">
        <f>IF($A835="","",VLOOKUP($A835,'MÃ KH'!$A$2:$D$1048573,2,0))</f>
        <v/>
      </c>
      <c r="C835" s="64" t="s">
        <v>4886</v>
      </c>
      <c r="D835" s="25"/>
      <c r="E835" s="29" t="str">
        <f>IF($D835="","",VLOOKUP($D835,'MÃ HH'!$A$2:$C$1873,2,0))</f>
        <v/>
      </c>
      <c r="F835" s="65"/>
      <c r="G835" s="66"/>
      <c r="H835" s="66"/>
      <c r="I835" s="69"/>
      <c r="J835" s="66"/>
      <c r="K835" s="66"/>
      <c r="L835" s="66"/>
      <c r="M835" s="66"/>
      <c r="N835" s="30"/>
      <c r="O835" s="70"/>
      <c r="P835" s="71"/>
      <c r="Q835" s="74"/>
      <c r="R835" s="25"/>
    </row>
    <row r="836" spans="1:18" s="50" customFormat="1" ht="30" customHeight="1" hidden="1">
      <c r="A836" s="63"/>
      <c r="B836" s="29" t="str">
        <f>IF($A836="","",VLOOKUP($A836,'MÃ KH'!$A$2:$D$1048573,2,0))</f>
        <v/>
      </c>
      <c r="C836" s="64" t="s">
        <v>4886</v>
      </c>
      <c r="D836" s="25"/>
      <c r="E836" s="29" t="str">
        <f>IF($D836="","",VLOOKUP($D836,'MÃ HH'!$A$2:$C$1873,2,0))</f>
        <v/>
      </c>
      <c r="F836" s="65"/>
      <c r="G836" s="66"/>
      <c r="H836" s="66"/>
      <c r="I836" s="69"/>
      <c r="J836" s="66"/>
      <c r="K836" s="66"/>
      <c r="L836" s="66"/>
      <c r="M836" s="66"/>
      <c r="N836" s="30"/>
      <c r="O836" s="70"/>
      <c r="P836" s="71"/>
      <c r="Q836" s="74"/>
      <c r="R836" s="25"/>
    </row>
    <row r="837" spans="1:18" s="50" customFormat="1" ht="30" customHeight="1" hidden="1">
      <c r="A837" s="63"/>
      <c r="B837" s="29" t="str">
        <f>IF($A837="","",VLOOKUP($A837,'MÃ KH'!$A$2:$D$1048573,2,0))</f>
        <v/>
      </c>
      <c r="C837" s="64" t="s">
        <v>4886</v>
      </c>
      <c r="D837" s="25"/>
      <c r="E837" s="29" t="str">
        <f>IF($D837="","",VLOOKUP($D837,'MÃ HH'!$A$2:$C$1873,2,0))</f>
        <v/>
      </c>
      <c r="F837" s="65"/>
      <c r="G837" s="66"/>
      <c r="H837" s="66"/>
      <c r="I837" s="69"/>
      <c r="J837" s="66"/>
      <c r="K837" s="66"/>
      <c r="L837" s="66"/>
      <c r="M837" s="66"/>
      <c r="N837" s="30"/>
      <c r="O837" s="70"/>
      <c r="P837" s="71"/>
      <c r="Q837" s="74"/>
      <c r="R837" s="25"/>
    </row>
    <row r="838" spans="1:18" s="50" customFormat="1" ht="30" customHeight="1" hidden="1">
      <c r="A838" s="63"/>
      <c r="B838" s="29" t="str">
        <f>IF($A838="","",VLOOKUP($A838,'MÃ KH'!$A$2:$D$1048573,2,0))</f>
        <v/>
      </c>
      <c r="C838" s="64" t="s">
        <v>4886</v>
      </c>
      <c r="D838" s="25"/>
      <c r="E838" s="29" t="str">
        <f>IF($D838="","",VLOOKUP($D838,'MÃ HH'!$A$2:$C$1873,2,0))</f>
        <v/>
      </c>
      <c r="F838" s="65"/>
      <c r="G838" s="66"/>
      <c r="H838" s="66"/>
      <c r="I838" s="69"/>
      <c r="J838" s="66"/>
      <c r="K838" s="66"/>
      <c r="L838" s="66"/>
      <c r="M838" s="66"/>
      <c r="N838" s="30"/>
      <c r="O838" s="70"/>
      <c r="P838" s="71"/>
      <c r="Q838" s="74"/>
      <c r="R838" s="25"/>
    </row>
    <row r="839" spans="1:18" s="50" customFormat="1" ht="30" customHeight="1" hidden="1">
      <c r="A839" s="63"/>
      <c r="B839" s="29" t="str">
        <f>IF($A839="","",VLOOKUP($A839,'MÃ KH'!$A$2:$D$1048573,2,0))</f>
        <v/>
      </c>
      <c r="C839" s="64" t="s">
        <v>4886</v>
      </c>
      <c r="D839" s="25"/>
      <c r="E839" s="29" t="str">
        <f>IF($D839="","",VLOOKUP($D839,'MÃ HH'!$A$2:$C$1873,2,0))</f>
        <v/>
      </c>
      <c r="F839" s="65"/>
      <c r="G839" s="66"/>
      <c r="H839" s="66"/>
      <c r="I839" s="69"/>
      <c r="J839" s="66"/>
      <c r="K839" s="66"/>
      <c r="L839" s="66"/>
      <c r="M839" s="66"/>
      <c r="N839" s="30"/>
      <c r="O839" s="70"/>
      <c r="P839" s="71"/>
      <c r="Q839" s="74"/>
      <c r="R839" s="25"/>
    </row>
    <row r="840" spans="1:18" s="50" customFormat="1" ht="30" customHeight="1" hidden="1">
      <c r="A840" s="63"/>
      <c r="B840" s="29" t="str">
        <f>IF($A840="","",VLOOKUP($A840,'MÃ KH'!$A$2:$D$1048573,2,0))</f>
        <v/>
      </c>
      <c r="C840" s="64" t="s">
        <v>4886</v>
      </c>
      <c r="D840" s="25"/>
      <c r="E840" s="29" t="str">
        <f>IF($D840="","",VLOOKUP($D840,'MÃ HH'!$A$2:$C$1873,2,0))</f>
        <v/>
      </c>
      <c r="F840" s="65"/>
      <c r="G840" s="66"/>
      <c r="H840" s="66"/>
      <c r="I840" s="69"/>
      <c r="J840" s="66"/>
      <c r="K840" s="66"/>
      <c r="L840" s="66"/>
      <c r="M840" s="66"/>
      <c r="N840" s="30"/>
      <c r="O840" s="70"/>
      <c r="P840" s="71"/>
      <c r="Q840" s="74"/>
      <c r="R840" s="25"/>
    </row>
    <row r="841" spans="1:18" s="50" customFormat="1" ht="30" customHeight="1" hidden="1">
      <c r="A841" s="63"/>
      <c r="B841" s="29" t="str">
        <f>IF($A841="","",VLOOKUP($A841,'MÃ KH'!$A$2:$D$1048573,2,0))</f>
        <v/>
      </c>
      <c r="C841" s="64" t="s">
        <v>4886</v>
      </c>
      <c r="D841" s="25"/>
      <c r="E841" s="29" t="str">
        <f>IF($D841="","",VLOOKUP($D841,'MÃ HH'!$A$2:$C$1873,2,0))</f>
        <v/>
      </c>
      <c r="F841" s="65"/>
      <c r="G841" s="66"/>
      <c r="H841" s="66"/>
      <c r="I841" s="69"/>
      <c r="J841" s="66"/>
      <c r="K841" s="66"/>
      <c r="L841" s="66"/>
      <c r="M841" s="66"/>
      <c r="N841" s="30"/>
      <c r="O841" s="70"/>
      <c r="P841" s="71"/>
      <c r="Q841" s="74"/>
      <c r="R841" s="25"/>
    </row>
    <row r="842" spans="1:18" s="50" customFormat="1" ht="30" customHeight="1" hidden="1">
      <c r="A842" s="63"/>
      <c r="B842" s="29" t="str">
        <f>IF($A842="","",VLOOKUP($A842,'MÃ KH'!$A$2:$D$1048573,2,0))</f>
        <v/>
      </c>
      <c r="C842" s="64" t="s">
        <v>4886</v>
      </c>
      <c r="D842" s="25"/>
      <c r="E842" s="29" t="str">
        <f>IF($D842="","",VLOOKUP($D842,'MÃ HH'!$A$2:$C$1873,2,0))</f>
        <v/>
      </c>
      <c r="F842" s="65"/>
      <c r="G842" s="66"/>
      <c r="H842" s="66"/>
      <c r="I842" s="69"/>
      <c r="J842" s="66"/>
      <c r="K842" s="66"/>
      <c r="L842" s="66"/>
      <c r="M842" s="66"/>
      <c r="N842" s="30"/>
      <c r="O842" s="70"/>
      <c r="P842" s="71"/>
      <c r="Q842" s="74"/>
      <c r="R842" s="25"/>
    </row>
    <row r="843" spans="1:18" s="50" customFormat="1" ht="30" customHeight="1" hidden="1">
      <c r="A843" s="63"/>
      <c r="B843" s="29" t="str">
        <f>IF($A843="","",VLOOKUP($A843,'MÃ KH'!$A$2:$D$1048573,2,0))</f>
        <v/>
      </c>
      <c r="C843" s="64" t="s">
        <v>4886</v>
      </c>
      <c r="D843" s="25"/>
      <c r="E843" s="29" t="str">
        <f>IF($D843="","",VLOOKUP($D843,'MÃ HH'!$A$2:$C$1873,2,0))</f>
        <v/>
      </c>
      <c r="F843" s="65"/>
      <c r="G843" s="66"/>
      <c r="H843" s="66"/>
      <c r="I843" s="69"/>
      <c r="J843" s="66"/>
      <c r="K843" s="66"/>
      <c r="L843" s="66"/>
      <c r="M843" s="66"/>
      <c r="N843" s="30"/>
      <c r="O843" s="70"/>
      <c r="P843" s="71"/>
      <c r="Q843" s="74"/>
      <c r="R843" s="25"/>
    </row>
    <row r="844" spans="1:18" s="50" customFormat="1" ht="30" customHeight="1" hidden="1">
      <c r="A844" s="63"/>
      <c r="B844" s="29" t="str">
        <f>IF($A844="","",VLOOKUP($A844,'MÃ KH'!$A$2:$D$1048573,2,0))</f>
        <v/>
      </c>
      <c r="C844" s="64" t="s">
        <v>4886</v>
      </c>
      <c r="D844" s="25"/>
      <c r="E844" s="29" t="str">
        <f>IF($D844="","",VLOOKUP($D844,'MÃ HH'!$A$2:$C$1873,2,0))</f>
        <v/>
      </c>
      <c r="F844" s="65"/>
      <c r="G844" s="66"/>
      <c r="H844" s="66"/>
      <c r="I844" s="69"/>
      <c r="J844" s="66"/>
      <c r="K844" s="66"/>
      <c r="L844" s="66"/>
      <c r="M844" s="66"/>
      <c r="N844" s="30"/>
      <c r="O844" s="70"/>
      <c r="P844" s="71"/>
      <c r="Q844" s="74"/>
      <c r="R844" s="25"/>
    </row>
    <row r="845" spans="1:18" s="50" customFormat="1" ht="30" customHeight="1" hidden="1">
      <c r="A845" s="63"/>
      <c r="B845" s="29" t="str">
        <f>IF($A845="","",VLOOKUP($A845,'MÃ KH'!$A$2:$D$1048573,2,0))</f>
        <v/>
      </c>
      <c r="C845" s="64" t="s">
        <v>4886</v>
      </c>
      <c r="D845" s="25"/>
      <c r="E845" s="29" t="str">
        <f>IF($D845="","",VLOOKUP($D845,'MÃ HH'!$A$2:$C$1873,2,0))</f>
        <v/>
      </c>
      <c r="F845" s="65"/>
      <c r="G845" s="66"/>
      <c r="H845" s="66"/>
      <c r="I845" s="69"/>
      <c r="J845" s="66"/>
      <c r="K845" s="66"/>
      <c r="L845" s="66"/>
      <c r="M845" s="66"/>
      <c r="N845" s="30"/>
      <c r="O845" s="70"/>
      <c r="P845" s="71"/>
      <c r="Q845" s="74"/>
      <c r="R845" s="25"/>
    </row>
    <row r="846" spans="1:18" s="50" customFormat="1" ht="30" customHeight="1" hidden="1">
      <c r="A846" s="63"/>
      <c r="B846" s="29" t="str">
        <f>IF($A846="","",VLOOKUP($A846,'MÃ KH'!$A$2:$D$1048573,2,0))</f>
        <v/>
      </c>
      <c r="C846" s="64" t="s">
        <v>4886</v>
      </c>
      <c r="D846" s="25"/>
      <c r="E846" s="29" t="str">
        <f>IF($D846="","",VLOOKUP($D846,'MÃ HH'!$A$2:$C$1873,2,0))</f>
        <v/>
      </c>
      <c r="F846" s="65"/>
      <c r="G846" s="66"/>
      <c r="H846" s="66"/>
      <c r="I846" s="69"/>
      <c r="J846" s="66"/>
      <c r="K846" s="66"/>
      <c r="L846" s="66"/>
      <c r="M846" s="66"/>
      <c r="N846" s="30"/>
      <c r="O846" s="70"/>
      <c r="P846" s="71"/>
      <c r="Q846" s="74"/>
      <c r="R846" s="25"/>
    </row>
    <row r="847" spans="1:18" s="50" customFormat="1" ht="30" customHeight="1" hidden="1">
      <c r="A847" s="63"/>
      <c r="B847" s="29" t="str">
        <f>IF($A847="","",VLOOKUP($A847,'MÃ KH'!$A$2:$D$1048573,2,0))</f>
        <v/>
      </c>
      <c r="C847" s="64" t="s">
        <v>4886</v>
      </c>
      <c r="D847" s="25"/>
      <c r="E847" s="29" t="str">
        <f>IF($D847="","",VLOOKUP($D847,'MÃ HH'!$A$2:$C$1873,2,0))</f>
        <v/>
      </c>
      <c r="F847" s="65"/>
      <c r="G847" s="66"/>
      <c r="H847" s="66"/>
      <c r="I847" s="69"/>
      <c r="J847" s="66"/>
      <c r="K847" s="66"/>
      <c r="L847" s="66"/>
      <c r="M847" s="66"/>
      <c r="N847" s="30"/>
      <c r="O847" s="70"/>
      <c r="P847" s="71"/>
      <c r="Q847" s="74"/>
      <c r="R847" s="25"/>
    </row>
    <row r="848" spans="1:18" s="50" customFormat="1" ht="30" customHeight="1" hidden="1">
      <c r="A848" s="63"/>
      <c r="B848" s="29" t="str">
        <f>IF($A848="","",VLOOKUP($A848,'MÃ KH'!$A$2:$D$1048573,2,0))</f>
        <v/>
      </c>
      <c r="C848" s="64" t="s">
        <v>4886</v>
      </c>
      <c r="D848" s="25"/>
      <c r="E848" s="29" t="str">
        <f>IF($D848="","",VLOOKUP($D848,'MÃ HH'!$A$2:$C$1873,2,0))</f>
        <v/>
      </c>
      <c r="F848" s="65"/>
      <c r="G848" s="66"/>
      <c r="H848" s="66"/>
      <c r="I848" s="69"/>
      <c r="J848" s="66"/>
      <c r="K848" s="66"/>
      <c r="L848" s="66"/>
      <c r="M848" s="66"/>
      <c r="N848" s="30"/>
      <c r="O848" s="70"/>
      <c r="P848" s="71"/>
      <c r="Q848" s="74"/>
      <c r="R848" s="25"/>
    </row>
    <row r="849" spans="1:18" s="50" customFormat="1" ht="30" customHeight="1" hidden="1">
      <c r="A849" s="63"/>
      <c r="B849" s="29" t="str">
        <f>IF($A849="","",VLOOKUP($A849,'MÃ KH'!$A$2:$D$1048573,2,0))</f>
        <v/>
      </c>
      <c r="C849" s="64" t="s">
        <v>4886</v>
      </c>
      <c r="D849" s="25"/>
      <c r="E849" s="29" t="str">
        <f>IF($D849="","",VLOOKUP($D849,'MÃ HH'!$A$2:$C$1873,2,0))</f>
        <v/>
      </c>
      <c r="F849" s="65"/>
      <c r="G849" s="66"/>
      <c r="H849" s="66"/>
      <c r="I849" s="69"/>
      <c r="J849" s="66"/>
      <c r="K849" s="66"/>
      <c r="L849" s="66"/>
      <c r="M849" s="66"/>
      <c r="N849" s="30"/>
      <c r="O849" s="70"/>
      <c r="P849" s="71"/>
      <c r="Q849" s="74"/>
      <c r="R849" s="25"/>
    </row>
    <row r="850" spans="1:18" s="50" customFormat="1" ht="30" customHeight="1" hidden="1">
      <c r="A850" s="63"/>
      <c r="B850" s="29" t="str">
        <f>IF($A850="","",VLOOKUP($A850,'MÃ KH'!$A$2:$D$1048573,2,0))</f>
        <v/>
      </c>
      <c r="C850" s="64" t="s">
        <v>4886</v>
      </c>
      <c r="D850" s="25"/>
      <c r="E850" s="29" t="str">
        <f>IF($D850="","",VLOOKUP($D850,'MÃ HH'!$A$2:$C$1873,2,0))</f>
        <v/>
      </c>
      <c r="F850" s="65"/>
      <c r="G850" s="66"/>
      <c r="H850" s="66"/>
      <c r="I850" s="69"/>
      <c r="J850" s="66"/>
      <c r="K850" s="66"/>
      <c r="L850" s="66"/>
      <c r="M850" s="66"/>
      <c r="N850" s="30"/>
      <c r="O850" s="70"/>
      <c r="P850" s="71"/>
      <c r="Q850" s="74"/>
      <c r="R850" s="25"/>
    </row>
    <row r="851" spans="1:18" s="50" customFormat="1" ht="30" customHeight="1" hidden="1">
      <c r="A851" s="63"/>
      <c r="B851" s="29" t="str">
        <f>IF($A851="","",VLOOKUP($A851,'MÃ KH'!$A$2:$D$1048573,2,0))</f>
        <v/>
      </c>
      <c r="C851" s="64" t="s">
        <v>4886</v>
      </c>
      <c r="D851" s="25"/>
      <c r="E851" s="29" t="str">
        <f>IF($D851="","",VLOOKUP($D851,'MÃ HH'!$A$2:$C$1873,2,0))</f>
        <v/>
      </c>
      <c r="F851" s="65"/>
      <c r="G851" s="66"/>
      <c r="H851" s="66"/>
      <c r="I851" s="69"/>
      <c r="J851" s="66"/>
      <c r="K851" s="66"/>
      <c r="L851" s="66"/>
      <c r="M851" s="66"/>
      <c r="N851" s="30"/>
      <c r="O851" s="70"/>
      <c r="P851" s="71"/>
      <c r="Q851" s="74"/>
      <c r="R851" s="25"/>
    </row>
    <row r="852" spans="1:18" s="50" customFormat="1" ht="30" customHeight="1" hidden="1">
      <c r="A852" s="63"/>
      <c r="B852" s="29" t="str">
        <f>IF($A852="","",VLOOKUP($A852,'MÃ KH'!$A$2:$D$1048573,2,0))</f>
        <v/>
      </c>
      <c r="C852" s="64" t="s">
        <v>4886</v>
      </c>
      <c r="D852" s="25"/>
      <c r="E852" s="29" t="str">
        <f>IF($D852="","",VLOOKUP($D852,'MÃ HH'!$A$2:$C$1873,2,0))</f>
        <v/>
      </c>
      <c r="F852" s="65"/>
      <c r="G852" s="66"/>
      <c r="H852" s="66"/>
      <c r="I852" s="69"/>
      <c r="J852" s="66"/>
      <c r="K852" s="66"/>
      <c r="L852" s="66"/>
      <c r="M852" s="66"/>
      <c r="N852" s="30"/>
      <c r="O852" s="70"/>
      <c r="P852" s="71"/>
      <c r="Q852" s="74"/>
      <c r="R852" s="25"/>
    </row>
    <row r="853" spans="1:18" s="50" customFormat="1" ht="30" customHeight="1" hidden="1">
      <c r="A853" s="63"/>
      <c r="B853" s="29" t="str">
        <f>IF($A853="","",VLOOKUP($A853,'MÃ KH'!$A$2:$D$1048573,2,0))</f>
        <v/>
      </c>
      <c r="C853" s="64" t="s">
        <v>4886</v>
      </c>
      <c r="D853" s="25"/>
      <c r="E853" s="29" t="str">
        <f>IF($D853="","",VLOOKUP($D853,'MÃ HH'!$A$2:$C$1873,2,0))</f>
        <v/>
      </c>
      <c r="F853" s="65"/>
      <c r="G853" s="66"/>
      <c r="H853" s="66"/>
      <c r="I853" s="69"/>
      <c r="J853" s="66"/>
      <c r="K853" s="66"/>
      <c r="L853" s="66"/>
      <c r="M853" s="66"/>
      <c r="N853" s="30"/>
      <c r="O853" s="70"/>
      <c r="P853" s="71"/>
      <c r="Q853" s="74"/>
      <c r="R853" s="25"/>
    </row>
    <row r="854" spans="1:18" s="50" customFormat="1" ht="30" customHeight="1" hidden="1">
      <c r="A854" s="63"/>
      <c r="B854" s="29" t="str">
        <f>IF($A854="","",VLOOKUP($A854,'MÃ KH'!$A$2:$D$1048573,2,0))</f>
        <v/>
      </c>
      <c r="C854" s="64" t="s">
        <v>4886</v>
      </c>
      <c r="D854" s="25"/>
      <c r="E854" s="29" t="str">
        <f>IF($D854="","",VLOOKUP($D854,'MÃ HH'!$A$2:$C$1873,2,0))</f>
        <v/>
      </c>
      <c r="F854" s="65"/>
      <c r="G854" s="66"/>
      <c r="H854" s="66"/>
      <c r="I854" s="69"/>
      <c r="J854" s="66"/>
      <c r="K854" s="66"/>
      <c r="L854" s="66"/>
      <c r="M854" s="66"/>
      <c r="N854" s="30"/>
      <c r="O854" s="70"/>
      <c r="P854" s="71"/>
      <c r="Q854" s="74"/>
      <c r="R854" s="25"/>
    </row>
    <row r="855" spans="1:18" s="50" customFormat="1" ht="30" customHeight="1" hidden="1">
      <c r="A855" s="63"/>
      <c r="B855" s="29" t="str">
        <f>IF($A855="","",VLOOKUP($A855,'MÃ KH'!$A$2:$D$1048573,2,0))</f>
        <v/>
      </c>
      <c r="C855" s="64" t="s">
        <v>4886</v>
      </c>
      <c r="D855" s="25"/>
      <c r="E855" s="29" t="str">
        <f>IF($D855="","",VLOOKUP($D855,'MÃ HH'!$A$2:$C$1873,2,0))</f>
        <v/>
      </c>
      <c r="F855" s="65"/>
      <c r="G855" s="66"/>
      <c r="H855" s="66"/>
      <c r="I855" s="69"/>
      <c r="J855" s="66"/>
      <c r="K855" s="66"/>
      <c r="L855" s="66"/>
      <c r="M855" s="66"/>
      <c r="N855" s="30"/>
      <c r="O855" s="70"/>
      <c r="P855" s="71"/>
      <c r="Q855" s="74"/>
      <c r="R855" s="25"/>
    </row>
    <row r="856" spans="1:18" s="50" customFormat="1" ht="30" customHeight="1" hidden="1">
      <c r="A856" s="63"/>
      <c r="B856" s="29" t="str">
        <f>IF($A856="","",VLOOKUP($A856,'MÃ KH'!$A$2:$D$1048573,2,0))</f>
        <v/>
      </c>
      <c r="C856" s="64" t="s">
        <v>4886</v>
      </c>
      <c r="D856" s="25"/>
      <c r="E856" s="29" t="str">
        <f>IF($D856="","",VLOOKUP($D856,'MÃ HH'!$A$2:$C$1873,2,0))</f>
        <v/>
      </c>
      <c r="F856" s="65"/>
      <c r="G856" s="66"/>
      <c r="H856" s="66"/>
      <c r="I856" s="69"/>
      <c r="J856" s="66"/>
      <c r="K856" s="66"/>
      <c r="L856" s="66"/>
      <c r="M856" s="66"/>
      <c r="N856" s="30"/>
      <c r="O856" s="70"/>
      <c r="P856" s="71"/>
      <c r="Q856" s="74"/>
      <c r="R856" s="25"/>
    </row>
    <row r="857" spans="1:18" s="50" customFormat="1" ht="30" customHeight="1" hidden="1">
      <c r="A857" s="63"/>
      <c r="B857" s="29" t="str">
        <f>IF($A857="","",VLOOKUP($A857,'MÃ KH'!$A$2:$D$1048573,2,0))</f>
        <v/>
      </c>
      <c r="C857" s="64" t="s">
        <v>4886</v>
      </c>
      <c r="D857" s="25"/>
      <c r="E857" s="29" t="str">
        <f>IF($D857="","",VLOOKUP($D857,'MÃ HH'!$A$2:$C$1873,2,0))</f>
        <v/>
      </c>
      <c r="F857" s="65"/>
      <c r="G857" s="66"/>
      <c r="H857" s="66"/>
      <c r="I857" s="69"/>
      <c r="J857" s="66"/>
      <c r="K857" s="66"/>
      <c r="L857" s="66"/>
      <c r="M857" s="66"/>
      <c r="N857" s="30"/>
      <c r="O857" s="70"/>
      <c r="P857" s="71"/>
      <c r="Q857" s="74"/>
      <c r="R857" s="25"/>
    </row>
    <row r="858" spans="1:18" s="50" customFormat="1" ht="30" customHeight="1" hidden="1">
      <c r="A858" s="63"/>
      <c r="B858" s="29" t="str">
        <f>IF($A858="","",VLOOKUP($A858,'MÃ KH'!$A$2:$D$1048573,2,0))</f>
        <v/>
      </c>
      <c r="C858" s="64" t="s">
        <v>4886</v>
      </c>
      <c r="D858" s="25"/>
      <c r="E858" s="29" t="str">
        <f>IF($D858="","",VLOOKUP($D858,'MÃ HH'!$A$2:$C$1873,2,0))</f>
        <v/>
      </c>
      <c r="F858" s="65"/>
      <c r="G858" s="66"/>
      <c r="H858" s="66"/>
      <c r="I858" s="69"/>
      <c r="J858" s="66"/>
      <c r="K858" s="66"/>
      <c r="L858" s="66"/>
      <c r="M858" s="66"/>
      <c r="N858" s="30"/>
      <c r="O858" s="70"/>
      <c r="P858" s="71"/>
      <c r="Q858" s="74"/>
      <c r="R858" s="25"/>
    </row>
    <row r="859" spans="1:18" s="50" customFormat="1" ht="30" customHeight="1" hidden="1">
      <c r="A859" s="63"/>
      <c r="B859" s="29" t="str">
        <f>IF($A859="","",VLOOKUP($A859,'MÃ KH'!$A$2:$D$1048573,2,0))</f>
        <v/>
      </c>
      <c r="C859" s="64" t="s">
        <v>4886</v>
      </c>
      <c r="D859" s="25"/>
      <c r="E859" s="29" t="str">
        <f>IF($D859="","",VLOOKUP($D859,'MÃ HH'!$A$2:$C$1873,2,0))</f>
        <v/>
      </c>
      <c r="F859" s="65"/>
      <c r="G859" s="66"/>
      <c r="H859" s="66"/>
      <c r="I859" s="69"/>
      <c r="J859" s="66"/>
      <c r="K859" s="66"/>
      <c r="L859" s="66"/>
      <c r="M859" s="66"/>
      <c r="N859" s="30"/>
      <c r="O859" s="70"/>
      <c r="P859" s="71"/>
      <c r="Q859" s="74"/>
      <c r="R859" s="25"/>
    </row>
    <row r="860" spans="1:18" s="50" customFormat="1" ht="30" customHeight="1" hidden="1">
      <c r="A860" s="63"/>
      <c r="B860" s="29" t="str">
        <f>IF($A860="","",VLOOKUP($A860,'MÃ KH'!$A$2:$D$1048573,2,0))</f>
        <v/>
      </c>
      <c r="C860" s="64" t="s">
        <v>4886</v>
      </c>
      <c r="D860" s="25"/>
      <c r="E860" s="29" t="str">
        <f>IF($D860="","",VLOOKUP($D860,'MÃ HH'!$A$2:$C$1873,2,0))</f>
        <v/>
      </c>
      <c r="F860" s="65"/>
      <c r="G860" s="66"/>
      <c r="H860" s="66"/>
      <c r="I860" s="69"/>
      <c r="J860" s="66"/>
      <c r="K860" s="66"/>
      <c r="L860" s="66"/>
      <c r="M860" s="66"/>
      <c r="N860" s="30"/>
      <c r="O860" s="70"/>
      <c r="P860" s="71"/>
      <c r="Q860" s="74"/>
      <c r="R860" s="25"/>
    </row>
    <row r="861" spans="1:18" s="50" customFormat="1" ht="19.5">
      <c r="A861" s="63"/>
      <c r="B861" s="29" t="str">
        <f>IF($A861="","",VLOOKUP($A861,'MÃ KH'!$A$2:$D$1048573,2,0))</f>
        <v/>
      </c>
      <c r="C861" s="64" t="s">
        <v>4886</v>
      </c>
      <c r="D861" s="25"/>
      <c r="E861" s="29" t="str">
        <f>IF($D861="","",VLOOKUP($D861,'MÃ HH'!$A$2:$C$1873,2,0))</f>
        <v/>
      </c>
      <c r="F861" s="65"/>
      <c r="G861" s="66"/>
      <c r="H861" s="66"/>
      <c r="I861" s="69"/>
      <c r="J861" s="66"/>
      <c r="K861" s="66"/>
      <c r="L861" s="66"/>
      <c r="M861" s="66"/>
      <c r="N861" s="30"/>
      <c r="O861" s="70"/>
      <c r="P861" s="71"/>
      <c r="Q861" s="74"/>
      <c r="R861" s="25"/>
    </row>
    <row r="862" spans="1:18" s="50" customFormat="1" ht="19.5">
      <c r="A862" s="63"/>
      <c r="B862" s="29" t="str">
        <f>IF($A862="","",VLOOKUP($A862,'MÃ KH'!$A$2:$D$1048573,2,0))</f>
        <v/>
      </c>
      <c r="C862" s="64" t="s">
        <v>4886</v>
      </c>
      <c r="D862" s="25"/>
      <c r="E862" s="29" t="str">
        <f>IF($D862="","",VLOOKUP($D862,'MÃ HH'!$A$2:$C$1873,2,0))</f>
        <v/>
      </c>
      <c r="F862" s="65"/>
      <c r="G862" s="66"/>
      <c r="H862" s="66"/>
      <c r="I862" s="69"/>
      <c r="J862" s="66"/>
      <c r="K862" s="66"/>
      <c r="L862" s="66"/>
      <c r="M862" s="66"/>
      <c r="N862" s="30"/>
      <c r="O862" s="70"/>
      <c r="P862" s="71"/>
      <c r="Q862" s="74"/>
      <c r="R862" s="25"/>
    </row>
    <row r="863" spans="1:18" s="50" customFormat="1" ht="19.5">
      <c r="A863" s="63"/>
      <c r="B863" s="29" t="str">
        <f>IF($A863="","",VLOOKUP($A863,'MÃ KH'!$A$2:$D$1048573,2,0))</f>
        <v/>
      </c>
      <c r="C863" s="64" t="s">
        <v>4886</v>
      </c>
      <c r="D863" s="25"/>
      <c r="E863" s="29" t="str">
        <f>IF($D863="","",VLOOKUP($D863,'MÃ HH'!$A$2:$C$1873,2,0))</f>
        <v/>
      </c>
      <c r="F863" s="65"/>
      <c r="G863" s="66"/>
      <c r="H863" s="66"/>
      <c r="I863" s="69"/>
      <c r="J863" s="66"/>
      <c r="K863" s="66"/>
      <c r="L863" s="66"/>
      <c r="M863" s="66"/>
      <c r="N863" s="30"/>
      <c r="O863" s="70"/>
      <c r="P863" s="71"/>
      <c r="Q863" s="74"/>
      <c r="R863" s="25"/>
    </row>
    <row r="864" spans="1:18" s="50" customFormat="1" ht="19.5">
      <c r="A864" s="63"/>
      <c r="B864" s="29" t="str">
        <f>IF($A864="","",VLOOKUP($A864,'MÃ KH'!$A$2:$D$1048573,2,0))</f>
        <v/>
      </c>
      <c r="C864" s="64" t="s">
        <v>4886</v>
      </c>
      <c r="D864" s="25"/>
      <c r="E864" s="29" t="str">
        <f>IF($D864="","",VLOOKUP($D864,'MÃ HH'!$A$2:$C$1873,2,0))</f>
        <v/>
      </c>
      <c r="F864" s="65"/>
      <c r="G864" s="66"/>
      <c r="H864" s="66"/>
      <c r="I864" s="69"/>
      <c r="J864" s="66"/>
      <c r="K864" s="66"/>
      <c r="L864" s="66"/>
      <c r="M864" s="66"/>
      <c r="N864" s="30"/>
      <c r="O864" s="70"/>
      <c r="P864" s="71"/>
      <c r="Q864" s="74"/>
      <c r="R864" s="25"/>
    </row>
    <row r="865" spans="1:18" s="50" customFormat="1" ht="19.5">
      <c r="A865" s="63"/>
      <c r="B865" s="29" t="str">
        <f>IF($A865="","",VLOOKUP($A865,'MÃ KH'!$A$2:$D$1048573,2,0))</f>
        <v/>
      </c>
      <c r="C865" s="64" t="s">
        <v>4886</v>
      </c>
      <c r="D865" s="25"/>
      <c r="E865" s="29" t="str">
        <f>IF($D865="","",VLOOKUP($D865,'MÃ HH'!$A$2:$C$1873,2,0))</f>
        <v/>
      </c>
      <c r="F865" s="65"/>
      <c r="G865" s="66"/>
      <c r="H865" s="66"/>
      <c r="I865" s="69"/>
      <c r="J865" s="66"/>
      <c r="K865" s="66"/>
      <c r="L865" s="66"/>
      <c r="M865" s="66"/>
      <c r="N865" s="30"/>
      <c r="O865" s="70"/>
      <c r="P865" s="71"/>
      <c r="Q865" s="74"/>
      <c r="R865" s="25"/>
    </row>
    <row r="866" spans="1:18" s="50" customFormat="1" ht="19.5">
      <c r="A866" s="63"/>
      <c r="B866" s="29" t="str">
        <f>IF($A866="","",VLOOKUP($A866,'MÃ KH'!$A$2:$D$1048573,2,0))</f>
        <v/>
      </c>
      <c r="C866" s="64" t="s">
        <v>4886</v>
      </c>
      <c r="D866" s="25"/>
      <c r="E866" s="29" t="str">
        <f>IF($D866="","",VLOOKUP($D866,'MÃ HH'!$A$2:$C$1873,2,0))</f>
        <v/>
      </c>
      <c r="F866" s="65"/>
      <c r="G866" s="66"/>
      <c r="H866" s="66"/>
      <c r="I866" s="69"/>
      <c r="J866" s="66"/>
      <c r="K866" s="66"/>
      <c r="L866" s="66"/>
      <c r="M866" s="66"/>
      <c r="N866" s="30"/>
      <c r="O866" s="70"/>
      <c r="P866" s="71"/>
      <c r="Q866" s="74"/>
      <c r="R866" s="25"/>
    </row>
    <row r="867" spans="1:18" s="50" customFormat="1" ht="19.5">
      <c r="A867" s="63"/>
      <c r="B867" s="29" t="str">
        <f>IF($A867="","",VLOOKUP($A867,'MÃ KH'!$A$2:$D$1048573,2,0))</f>
        <v/>
      </c>
      <c r="C867" s="64" t="s">
        <v>4886</v>
      </c>
      <c r="D867" s="25"/>
      <c r="E867" s="29" t="str">
        <f>IF($D867="","",VLOOKUP($D867,'MÃ HH'!$A$2:$C$1873,2,0))</f>
        <v/>
      </c>
      <c r="F867" s="65"/>
      <c r="G867" s="66"/>
      <c r="H867" s="66"/>
      <c r="I867" s="69"/>
      <c r="J867" s="66"/>
      <c r="K867" s="66"/>
      <c r="L867" s="66"/>
      <c r="M867" s="66"/>
      <c r="N867" s="30"/>
      <c r="O867" s="70"/>
      <c r="P867" s="71"/>
      <c r="Q867" s="74"/>
      <c r="R867" s="25"/>
    </row>
    <row r="868" spans="1:18" s="50" customFormat="1" ht="19.5">
      <c r="A868" s="63"/>
      <c r="B868" s="29" t="str">
        <f>IF($A868="","",VLOOKUP($A868,'MÃ KH'!$A$2:$D$1048573,2,0))</f>
        <v/>
      </c>
      <c r="C868" s="64" t="s">
        <v>4886</v>
      </c>
      <c r="D868" s="25"/>
      <c r="E868" s="29" t="str">
        <f>IF($D868="","",VLOOKUP($D868,'MÃ HH'!$A$2:$C$1873,2,0))</f>
        <v/>
      </c>
      <c r="F868" s="65"/>
      <c r="G868" s="66"/>
      <c r="H868" s="66"/>
      <c r="I868" s="69"/>
      <c r="J868" s="66"/>
      <c r="K868" s="66"/>
      <c r="L868" s="66"/>
      <c r="M868" s="66"/>
      <c r="N868" s="30"/>
      <c r="O868" s="70"/>
      <c r="P868" s="71"/>
      <c r="Q868" s="74"/>
      <c r="R868" s="25"/>
    </row>
    <row r="869" spans="1:18" s="50" customFormat="1" ht="19.5">
      <c r="A869" s="63"/>
      <c r="B869" s="29" t="str">
        <f>IF($A869="","",VLOOKUP($A869,'MÃ KH'!$A$2:$D$1048573,2,0))</f>
        <v/>
      </c>
      <c r="C869" s="64" t="s">
        <v>4886</v>
      </c>
      <c r="D869" s="25"/>
      <c r="E869" s="29" t="str">
        <f>IF($D869="","",VLOOKUP($D869,'MÃ HH'!$A$2:$C$1873,2,0))</f>
        <v/>
      </c>
      <c r="F869" s="65"/>
      <c r="G869" s="66"/>
      <c r="H869" s="66"/>
      <c r="I869" s="69"/>
      <c r="J869" s="66"/>
      <c r="K869" s="66"/>
      <c r="L869" s="66"/>
      <c r="M869" s="66"/>
      <c r="N869" s="30"/>
      <c r="O869" s="70"/>
      <c r="P869" s="71"/>
      <c r="Q869" s="74"/>
      <c r="R869" s="25"/>
    </row>
    <row r="870" spans="1:18" s="50" customFormat="1" ht="19.5">
      <c r="A870" s="63"/>
      <c r="B870" s="29" t="str">
        <f>IF($A870="","",VLOOKUP($A870,'MÃ KH'!$A$2:$D$1048573,2,0))</f>
        <v/>
      </c>
      <c r="C870" s="64" t="s">
        <v>4886</v>
      </c>
      <c r="D870" s="25"/>
      <c r="E870" s="29" t="str">
        <f>IF($D870="","",VLOOKUP($D870,'MÃ HH'!$A$2:$C$1873,2,0))</f>
        <v/>
      </c>
      <c r="F870" s="65"/>
      <c r="G870" s="66"/>
      <c r="H870" s="66"/>
      <c r="I870" s="69"/>
      <c r="J870" s="66"/>
      <c r="K870" s="66"/>
      <c r="L870" s="66"/>
      <c r="M870" s="66"/>
      <c r="N870" s="30"/>
      <c r="O870" s="70"/>
      <c r="P870" s="71"/>
      <c r="Q870" s="74"/>
      <c r="R870" s="25"/>
    </row>
    <row r="871" spans="1:18" s="50" customFormat="1" ht="19.5">
      <c r="A871" s="63"/>
      <c r="B871" s="29" t="str">
        <f>IF($A871="","",VLOOKUP($A871,'MÃ KH'!$A$2:$D$1048573,2,0))</f>
        <v/>
      </c>
      <c r="C871" s="64" t="s">
        <v>4886</v>
      </c>
      <c r="D871" s="25"/>
      <c r="E871" s="29" t="str">
        <f>IF($D871="","",VLOOKUP($D871,'MÃ HH'!$A$2:$C$1873,2,0))</f>
        <v/>
      </c>
      <c r="F871" s="65"/>
      <c r="G871" s="66"/>
      <c r="H871" s="66"/>
      <c r="I871" s="69"/>
      <c r="J871" s="66"/>
      <c r="K871" s="66"/>
      <c r="L871" s="66"/>
      <c r="M871" s="66"/>
      <c r="N871" s="30"/>
      <c r="O871" s="70"/>
      <c r="P871" s="71"/>
      <c r="Q871" s="74"/>
      <c r="R871" s="25"/>
    </row>
    <row r="872" spans="1:18" s="50" customFormat="1" ht="19.5">
      <c r="A872" s="63"/>
      <c r="B872" s="29" t="str">
        <f>IF($A872="","",VLOOKUP($A872,'MÃ KH'!$A$2:$D$1048573,2,0))</f>
        <v/>
      </c>
      <c r="C872" s="64" t="s">
        <v>4886</v>
      </c>
      <c r="D872" s="25"/>
      <c r="E872" s="29" t="str">
        <f>IF($D872="","",VLOOKUP($D872,'MÃ HH'!$A$2:$C$1873,2,0))</f>
        <v/>
      </c>
      <c r="F872" s="65"/>
      <c r="G872" s="66"/>
      <c r="H872" s="66"/>
      <c r="I872" s="69"/>
      <c r="J872" s="66"/>
      <c r="K872" s="66"/>
      <c r="L872" s="66"/>
      <c r="M872" s="66"/>
      <c r="N872" s="30"/>
      <c r="O872" s="70"/>
      <c r="P872" s="71"/>
      <c r="Q872" s="74"/>
      <c r="R872" s="25"/>
    </row>
    <row r="873" spans="1:18" s="50" customFormat="1" ht="19.5">
      <c r="A873" s="63"/>
      <c r="B873" s="29" t="str">
        <f>IF($A873="","",VLOOKUP($A873,'MÃ KH'!$A$2:$D$1048573,2,0))</f>
        <v/>
      </c>
      <c r="C873" s="64" t="s">
        <v>4886</v>
      </c>
      <c r="D873" s="25"/>
      <c r="E873" s="29" t="str">
        <f>IF($D873="","",VLOOKUP($D873,'MÃ HH'!$A$2:$C$1873,2,0))</f>
        <v/>
      </c>
      <c r="F873" s="65"/>
      <c r="G873" s="66"/>
      <c r="H873" s="66"/>
      <c r="I873" s="69"/>
      <c r="J873" s="66"/>
      <c r="K873" s="66"/>
      <c r="L873" s="66"/>
      <c r="M873" s="66"/>
      <c r="N873" s="30"/>
      <c r="O873" s="70"/>
      <c r="P873" s="71"/>
      <c r="Q873" s="74"/>
      <c r="R873" s="25"/>
    </row>
    <row r="874" spans="1:18" s="50" customFormat="1" ht="19.5">
      <c r="A874" s="63"/>
      <c r="B874" s="29" t="str">
        <f>IF($A874="","",VLOOKUP($A874,'MÃ KH'!$A$2:$D$1048573,2,0))</f>
        <v/>
      </c>
      <c r="C874" s="64" t="s">
        <v>4886</v>
      </c>
      <c r="D874" s="25"/>
      <c r="E874" s="29" t="str">
        <f>IF($D874="","",VLOOKUP($D874,'MÃ HH'!$A$2:$C$1873,2,0))</f>
        <v/>
      </c>
      <c r="F874" s="65"/>
      <c r="G874" s="66"/>
      <c r="H874" s="66"/>
      <c r="I874" s="69"/>
      <c r="J874" s="66"/>
      <c r="K874" s="66"/>
      <c r="L874" s="66"/>
      <c r="M874" s="66"/>
      <c r="N874" s="30"/>
      <c r="O874" s="70"/>
      <c r="P874" s="71"/>
      <c r="Q874" s="74"/>
      <c r="R874" s="25"/>
    </row>
    <row r="875" spans="1:18" s="50" customFormat="1" ht="19.5">
      <c r="A875" s="63"/>
      <c r="B875" s="29" t="str">
        <f>IF($A875="","",VLOOKUP($A875,'MÃ KH'!$A$2:$D$1048573,2,0))</f>
        <v/>
      </c>
      <c r="C875" s="64" t="s">
        <v>4886</v>
      </c>
      <c r="D875" s="25"/>
      <c r="E875" s="29" t="str">
        <f>IF($D875="","",VLOOKUP($D875,'MÃ HH'!$A$2:$C$1873,2,0))</f>
        <v/>
      </c>
      <c r="F875" s="65"/>
      <c r="G875" s="66"/>
      <c r="H875" s="66"/>
      <c r="I875" s="69"/>
      <c r="J875" s="66"/>
      <c r="K875" s="66"/>
      <c r="L875" s="66"/>
      <c r="M875" s="66"/>
      <c r="N875" s="30"/>
      <c r="O875" s="70"/>
      <c r="P875" s="71"/>
      <c r="Q875" s="74"/>
      <c r="R875" s="25"/>
    </row>
    <row r="876" spans="1:18" s="50" customFormat="1" ht="19.5">
      <c r="A876" s="63"/>
      <c r="B876" s="29" t="str">
        <f>IF($A876="","",VLOOKUP($A876,'MÃ KH'!$A$2:$D$1048573,2,0))</f>
        <v/>
      </c>
      <c r="C876" s="64" t="s">
        <v>4886</v>
      </c>
      <c r="D876" s="25"/>
      <c r="E876" s="29" t="str">
        <f>IF($D876="","",VLOOKUP($D876,'MÃ HH'!$A$2:$C$1873,2,0))</f>
        <v/>
      </c>
      <c r="F876" s="65"/>
      <c r="G876" s="66"/>
      <c r="H876" s="66"/>
      <c r="I876" s="69"/>
      <c r="J876" s="66"/>
      <c r="K876" s="66"/>
      <c r="L876" s="66"/>
      <c r="M876" s="66"/>
      <c r="N876" s="30"/>
      <c r="O876" s="70"/>
      <c r="P876" s="71"/>
      <c r="Q876" s="74"/>
      <c r="R876" s="25"/>
    </row>
    <row r="877" spans="1:18" s="50" customFormat="1" ht="19.5">
      <c r="A877" s="63"/>
      <c r="B877" s="29" t="str">
        <f>IF($A877="","",VLOOKUP($A877,'MÃ KH'!$A$2:$D$1048573,2,0))</f>
        <v/>
      </c>
      <c r="C877" s="64" t="s">
        <v>4886</v>
      </c>
      <c r="D877" s="25"/>
      <c r="E877" s="29" t="str">
        <f>IF($D877="","",VLOOKUP($D877,'MÃ HH'!$A$2:$C$1873,2,0))</f>
        <v/>
      </c>
      <c r="F877" s="65"/>
      <c r="G877" s="66"/>
      <c r="H877" s="66"/>
      <c r="I877" s="69"/>
      <c r="J877" s="66"/>
      <c r="K877" s="66"/>
      <c r="L877" s="66"/>
      <c r="M877" s="66"/>
      <c r="N877" s="30"/>
      <c r="O877" s="70"/>
      <c r="P877" s="71"/>
      <c r="Q877" s="74"/>
      <c r="R877" s="25"/>
    </row>
    <row r="878" spans="1:18" s="50" customFormat="1" ht="19.5">
      <c r="A878" s="63"/>
      <c r="B878" s="29" t="str">
        <f>IF($A878="","",VLOOKUP($A878,'MÃ KH'!$A$2:$D$1048573,2,0))</f>
        <v/>
      </c>
      <c r="C878" s="64" t="s">
        <v>4886</v>
      </c>
      <c r="D878" s="25"/>
      <c r="E878" s="29" t="str">
        <f>IF($D878="","",VLOOKUP($D878,'MÃ HH'!$A$2:$C$1873,2,0))</f>
        <v/>
      </c>
      <c r="F878" s="65"/>
      <c r="G878" s="66"/>
      <c r="H878" s="66"/>
      <c r="I878" s="69"/>
      <c r="J878" s="66"/>
      <c r="K878" s="66"/>
      <c r="L878" s="66"/>
      <c r="M878" s="66"/>
      <c r="N878" s="30"/>
      <c r="O878" s="70"/>
      <c r="P878" s="71"/>
      <c r="Q878" s="74"/>
      <c r="R878" s="25"/>
    </row>
    <row r="879" spans="1:18" s="50" customFormat="1" ht="19.5">
      <c r="A879" s="63"/>
      <c r="B879" s="29" t="str">
        <f>IF($A879="","",VLOOKUP($A879,'MÃ KH'!$A$2:$D$1048573,2,0))</f>
        <v/>
      </c>
      <c r="C879" s="64" t="s">
        <v>4886</v>
      </c>
      <c r="D879" s="25"/>
      <c r="E879" s="29" t="str">
        <f>IF($D879="","",VLOOKUP($D879,'MÃ HH'!$A$2:$C$1873,2,0))</f>
        <v/>
      </c>
      <c r="F879" s="65"/>
      <c r="G879" s="66"/>
      <c r="H879" s="66"/>
      <c r="I879" s="69"/>
      <c r="J879" s="66"/>
      <c r="K879" s="66"/>
      <c r="L879" s="66"/>
      <c r="M879" s="66"/>
      <c r="N879" s="30"/>
      <c r="O879" s="70"/>
      <c r="P879" s="71"/>
      <c r="Q879" s="74"/>
      <c r="R879" s="25"/>
    </row>
    <row r="880" spans="1:18" s="50" customFormat="1" ht="19.5">
      <c r="A880" s="63"/>
      <c r="B880" s="29" t="str">
        <f>IF($A880="","",VLOOKUP($A880,'MÃ KH'!$A$2:$D$1048573,2,0))</f>
        <v/>
      </c>
      <c r="C880" s="64" t="s">
        <v>4886</v>
      </c>
      <c r="D880" s="25"/>
      <c r="E880" s="29" t="str">
        <f>IF($D880="","",VLOOKUP($D880,'MÃ HH'!$A$2:$C$1873,2,0))</f>
        <v/>
      </c>
      <c r="F880" s="65"/>
      <c r="G880" s="66"/>
      <c r="H880" s="66"/>
      <c r="I880" s="69"/>
      <c r="J880" s="66"/>
      <c r="K880" s="66"/>
      <c r="L880" s="66"/>
      <c r="M880" s="66"/>
      <c r="N880" s="30"/>
      <c r="O880" s="70"/>
      <c r="P880" s="71"/>
      <c r="Q880" s="74"/>
      <c r="R880" s="25"/>
    </row>
    <row r="881" spans="1:18" s="50" customFormat="1" ht="19.5">
      <c r="A881" s="63"/>
      <c r="B881" s="29" t="str">
        <f>IF($A881="","",VLOOKUP($A881,'MÃ KH'!$A$2:$D$1048573,2,0))</f>
        <v/>
      </c>
      <c r="C881" s="64" t="s">
        <v>4886</v>
      </c>
      <c r="D881" s="25"/>
      <c r="E881" s="29" t="str">
        <f>IF($D881="","",VLOOKUP($D881,'MÃ HH'!$A$2:$C$1873,2,0))</f>
        <v/>
      </c>
      <c r="F881" s="65"/>
      <c r="G881" s="66"/>
      <c r="H881" s="66"/>
      <c r="I881" s="69"/>
      <c r="J881" s="66"/>
      <c r="K881" s="66"/>
      <c r="L881" s="66"/>
      <c r="M881" s="66"/>
      <c r="N881" s="30"/>
      <c r="O881" s="70"/>
      <c r="P881" s="71"/>
      <c r="Q881" s="74"/>
      <c r="R881" s="25"/>
    </row>
    <row r="882" spans="1:18" s="50" customFormat="1" ht="19.5">
      <c r="A882" s="63"/>
      <c r="B882" s="29" t="str">
        <f>IF($A882="","",VLOOKUP($A882,'MÃ KH'!$A$2:$D$1048573,2,0))</f>
        <v/>
      </c>
      <c r="C882" s="64" t="s">
        <v>4886</v>
      </c>
      <c r="D882" s="25"/>
      <c r="E882" s="29" t="str">
        <f>IF($D882="","",VLOOKUP($D882,'MÃ HH'!$A$2:$C$1873,2,0))</f>
        <v/>
      </c>
      <c r="F882" s="65"/>
      <c r="G882" s="66"/>
      <c r="H882" s="66"/>
      <c r="I882" s="69"/>
      <c r="J882" s="66"/>
      <c r="K882" s="66"/>
      <c r="L882" s="66"/>
      <c r="M882" s="66"/>
      <c r="N882" s="30"/>
      <c r="O882" s="70"/>
      <c r="P882" s="71"/>
      <c r="Q882" s="74"/>
      <c r="R882" s="25"/>
    </row>
    <row r="883" spans="1:18" s="50" customFormat="1" ht="19.5">
      <c r="A883" s="63"/>
      <c r="B883" s="29" t="str">
        <f>IF($A883="","",VLOOKUP($A883,'MÃ KH'!$A$2:$D$1048573,2,0))</f>
        <v/>
      </c>
      <c r="C883" s="64" t="s">
        <v>4886</v>
      </c>
      <c r="D883" s="25"/>
      <c r="E883" s="29" t="str">
        <f>IF($D883="","",VLOOKUP($D883,'MÃ HH'!$A$2:$C$1873,2,0))</f>
        <v/>
      </c>
      <c r="F883" s="65"/>
      <c r="G883" s="66"/>
      <c r="H883" s="66"/>
      <c r="I883" s="69"/>
      <c r="J883" s="66"/>
      <c r="K883" s="66"/>
      <c r="L883" s="66"/>
      <c r="M883" s="66"/>
      <c r="N883" s="30"/>
      <c r="O883" s="70"/>
      <c r="P883" s="71"/>
      <c r="Q883" s="74"/>
      <c r="R883" s="25"/>
    </row>
    <row r="884" spans="1:18" s="50" customFormat="1" ht="19.5">
      <c r="A884" s="63"/>
      <c r="B884" s="29" t="str">
        <f>IF($A884="","",VLOOKUP($A884,'MÃ KH'!$A$2:$D$1048573,2,0))</f>
        <v/>
      </c>
      <c r="C884" s="64" t="s">
        <v>4886</v>
      </c>
      <c r="D884" s="25"/>
      <c r="E884" s="29" t="str">
        <f>IF($D884="","",VLOOKUP($D884,'MÃ HH'!$A$2:$C$1873,2,0))</f>
        <v/>
      </c>
      <c r="F884" s="65"/>
      <c r="G884" s="66"/>
      <c r="H884" s="66"/>
      <c r="I884" s="69"/>
      <c r="J884" s="66"/>
      <c r="K884" s="66"/>
      <c r="L884" s="66"/>
      <c r="M884" s="66"/>
      <c r="N884" s="30"/>
      <c r="O884" s="70"/>
      <c r="P884" s="71"/>
      <c r="Q884" s="74"/>
      <c r="R884" s="25"/>
    </row>
    <row r="885" spans="1:18" s="50" customFormat="1" ht="19.5">
      <c r="A885" s="63"/>
      <c r="B885" s="29" t="str">
        <f>IF($A885="","",VLOOKUP($A885,'MÃ KH'!$A$2:$D$1048573,2,0))</f>
        <v/>
      </c>
      <c r="C885" s="64" t="s">
        <v>4886</v>
      </c>
      <c r="D885" s="25"/>
      <c r="E885" s="29" t="str">
        <f>IF($D885="","",VLOOKUP($D885,'MÃ HH'!$A$2:$C$1873,2,0))</f>
        <v/>
      </c>
      <c r="F885" s="65"/>
      <c r="G885" s="66"/>
      <c r="H885" s="66"/>
      <c r="I885" s="69"/>
      <c r="J885" s="66"/>
      <c r="K885" s="66"/>
      <c r="L885" s="66"/>
      <c r="M885" s="66"/>
      <c r="N885" s="30"/>
      <c r="O885" s="70"/>
      <c r="P885" s="71"/>
      <c r="Q885" s="74"/>
      <c r="R885" s="25"/>
    </row>
    <row r="886" spans="1:18" s="50" customFormat="1" ht="19.5">
      <c r="A886" s="63"/>
      <c r="B886" s="29" t="str">
        <f>IF($A886="","",VLOOKUP($A886,'MÃ KH'!$A$2:$D$1048573,2,0))</f>
        <v/>
      </c>
      <c r="C886" s="64" t="s">
        <v>4886</v>
      </c>
      <c r="D886" s="25"/>
      <c r="E886" s="29" t="str">
        <f>IF($D886="","",VLOOKUP($D886,'MÃ HH'!$A$2:$C$1873,2,0))</f>
        <v/>
      </c>
      <c r="F886" s="65"/>
      <c r="G886" s="66"/>
      <c r="H886" s="66"/>
      <c r="I886" s="69"/>
      <c r="J886" s="66"/>
      <c r="K886" s="66"/>
      <c r="L886" s="66"/>
      <c r="M886" s="66"/>
      <c r="N886" s="30"/>
      <c r="O886" s="70"/>
      <c r="P886" s="71"/>
      <c r="Q886" s="74"/>
      <c r="R886" s="25"/>
    </row>
    <row r="887" spans="1:18" s="50" customFormat="1" ht="19.5">
      <c r="A887" s="63"/>
      <c r="B887" s="29" t="str">
        <f>IF($A887="","",VLOOKUP($A887,'MÃ KH'!$A$2:$D$1048573,2,0))</f>
        <v/>
      </c>
      <c r="C887" s="64" t="s">
        <v>4886</v>
      </c>
      <c r="D887" s="25"/>
      <c r="E887" s="29" t="str">
        <f>IF($D887="","",VLOOKUP($D887,'MÃ HH'!$A$2:$C$1873,2,0))</f>
        <v/>
      </c>
      <c r="F887" s="65"/>
      <c r="G887" s="66"/>
      <c r="H887" s="66"/>
      <c r="I887" s="69"/>
      <c r="J887" s="66"/>
      <c r="K887" s="66"/>
      <c r="L887" s="66"/>
      <c r="M887" s="66"/>
      <c r="N887" s="30"/>
      <c r="O887" s="70"/>
      <c r="P887" s="71"/>
      <c r="Q887" s="74"/>
      <c r="R887" s="25"/>
    </row>
    <row r="888" spans="1:18" s="50" customFormat="1" ht="19.5">
      <c r="A888" s="63"/>
      <c r="B888" s="29" t="str">
        <f>IF($A888="","",VLOOKUP($A888,'MÃ KH'!$A$2:$D$1048573,2,0))</f>
        <v/>
      </c>
      <c r="C888" s="64" t="s">
        <v>4886</v>
      </c>
      <c r="D888" s="25"/>
      <c r="E888" s="29" t="str">
        <f>IF($D888="","",VLOOKUP($D888,'MÃ HH'!$A$2:$C$1873,2,0))</f>
        <v/>
      </c>
      <c r="F888" s="65"/>
      <c r="G888" s="66"/>
      <c r="H888" s="66"/>
      <c r="I888" s="69"/>
      <c r="J888" s="66"/>
      <c r="K888" s="66"/>
      <c r="L888" s="66"/>
      <c r="M888" s="66"/>
      <c r="N888" s="30"/>
      <c r="O888" s="70"/>
      <c r="P888" s="71"/>
      <c r="Q888" s="74"/>
      <c r="R888" s="25"/>
    </row>
    <row r="889" spans="1:18" s="50" customFormat="1" ht="19.5">
      <c r="A889" s="63"/>
      <c r="B889" s="29" t="str">
        <f>IF($A889="","",VLOOKUP($A889,'MÃ KH'!$A$2:$D$1048573,2,0))</f>
        <v/>
      </c>
      <c r="C889" s="64" t="s">
        <v>4886</v>
      </c>
      <c r="D889" s="25"/>
      <c r="E889" s="29" t="str">
        <f>IF($D889="","",VLOOKUP($D889,'MÃ HH'!$A$2:$C$1873,2,0))</f>
        <v/>
      </c>
      <c r="F889" s="65"/>
      <c r="G889" s="66"/>
      <c r="H889" s="66"/>
      <c r="I889" s="69"/>
      <c r="J889" s="66"/>
      <c r="K889" s="66"/>
      <c r="L889" s="66"/>
      <c r="M889" s="66"/>
      <c r="N889" s="30"/>
      <c r="O889" s="70"/>
      <c r="P889" s="71"/>
      <c r="Q889" s="74"/>
      <c r="R889" s="25"/>
    </row>
    <row r="890" spans="1:18" s="50" customFormat="1" ht="19.5">
      <c r="A890" s="63"/>
      <c r="B890" s="29" t="str">
        <f>IF($A890="","",VLOOKUP($A890,'MÃ KH'!$A$2:$D$1048573,2,0))</f>
        <v/>
      </c>
      <c r="C890" s="64" t="s">
        <v>4886</v>
      </c>
      <c r="D890" s="25"/>
      <c r="E890" s="29" t="str">
        <f>IF($D890="","",VLOOKUP($D890,'MÃ HH'!$A$2:$C$1873,2,0))</f>
        <v/>
      </c>
      <c r="F890" s="65"/>
      <c r="G890" s="66"/>
      <c r="H890" s="66"/>
      <c r="I890" s="69"/>
      <c r="J890" s="66"/>
      <c r="K890" s="66"/>
      <c r="L890" s="66"/>
      <c r="M890" s="66"/>
      <c r="N890" s="30"/>
      <c r="O890" s="70"/>
      <c r="P890" s="71"/>
      <c r="Q890" s="74"/>
      <c r="R890" s="25"/>
    </row>
    <row r="891" spans="1:18" s="50" customFormat="1" ht="19.5">
      <c r="A891" s="63"/>
      <c r="B891" s="29" t="str">
        <f>IF($A891="","",VLOOKUP($A891,'MÃ KH'!$A$2:$D$1048573,2,0))</f>
        <v/>
      </c>
      <c r="C891" s="64" t="s">
        <v>4886</v>
      </c>
      <c r="D891" s="25"/>
      <c r="E891" s="29" t="str">
        <f>IF($D891="","",VLOOKUP($D891,'MÃ HH'!$A$2:$C$1873,2,0))</f>
        <v/>
      </c>
      <c r="F891" s="65"/>
      <c r="G891" s="66"/>
      <c r="H891" s="66"/>
      <c r="I891" s="69"/>
      <c r="J891" s="66"/>
      <c r="K891" s="66"/>
      <c r="L891" s="66"/>
      <c r="M891" s="66"/>
      <c r="N891" s="30"/>
      <c r="O891" s="70"/>
      <c r="P891" s="71"/>
      <c r="Q891" s="74"/>
      <c r="R891" s="25"/>
    </row>
    <row r="892" spans="1:18" s="50" customFormat="1" ht="19.5">
      <c r="A892" s="63"/>
      <c r="B892" s="29" t="str">
        <f>IF($A892="","",VLOOKUP($A892,'MÃ KH'!$A$2:$D$1048573,2,0))</f>
        <v/>
      </c>
      <c r="C892" s="64" t="s">
        <v>4886</v>
      </c>
      <c r="D892" s="25"/>
      <c r="E892" s="29" t="str">
        <f>IF($D892="","",VLOOKUP($D892,'MÃ HH'!$A$2:$C$1873,2,0))</f>
        <v/>
      </c>
      <c r="F892" s="65"/>
      <c r="G892" s="66"/>
      <c r="H892" s="66"/>
      <c r="I892" s="69"/>
      <c r="J892" s="66"/>
      <c r="K892" s="66"/>
      <c r="L892" s="66"/>
      <c r="M892" s="66"/>
      <c r="N892" s="30"/>
      <c r="O892" s="70"/>
      <c r="P892" s="71"/>
      <c r="Q892" s="74"/>
      <c r="R892" s="25"/>
    </row>
    <row r="893" spans="1:18" s="50" customFormat="1" ht="19.5">
      <c r="A893" s="63"/>
      <c r="B893" s="29" t="str">
        <f>IF($A893="","",VLOOKUP($A893,'MÃ KH'!$A$2:$D$1048573,2,0))</f>
        <v/>
      </c>
      <c r="C893" s="64" t="s">
        <v>4886</v>
      </c>
      <c r="D893" s="25"/>
      <c r="E893" s="29" t="str">
        <f>IF($D893="","",VLOOKUP($D893,'MÃ HH'!$A$2:$C$1873,2,0))</f>
        <v/>
      </c>
      <c r="F893" s="65"/>
      <c r="G893" s="66"/>
      <c r="H893" s="66"/>
      <c r="I893" s="69"/>
      <c r="J893" s="66"/>
      <c r="K893" s="66"/>
      <c r="L893" s="66"/>
      <c r="M893" s="66"/>
      <c r="N893" s="30"/>
      <c r="O893" s="70"/>
      <c r="P893" s="71"/>
      <c r="Q893" s="74"/>
      <c r="R893" s="25"/>
    </row>
    <row r="894" spans="1:18" s="50" customFormat="1" ht="19.5">
      <c r="A894" s="63"/>
      <c r="B894" s="29" t="str">
        <f>IF($A894="","",VLOOKUP($A894,'MÃ KH'!$A$2:$D$1048573,2,0))</f>
        <v/>
      </c>
      <c r="C894" s="64" t="s">
        <v>4886</v>
      </c>
      <c r="D894" s="25"/>
      <c r="E894" s="29" t="str">
        <f>IF($D894="","",VLOOKUP($D894,'MÃ HH'!$A$2:$C$1873,2,0))</f>
        <v/>
      </c>
      <c r="F894" s="65"/>
      <c r="G894" s="66"/>
      <c r="H894" s="66"/>
      <c r="I894" s="69"/>
      <c r="J894" s="66"/>
      <c r="K894" s="66"/>
      <c r="L894" s="66"/>
      <c r="M894" s="66"/>
      <c r="N894" s="30"/>
      <c r="O894" s="70"/>
      <c r="P894" s="71"/>
      <c r="Q894" s="74"/>
      <c r="R894" s="25"/>
    </row>
    <row r="895" spans="1:18" s="50" customFormat="1" ht="19.5">
      <c r="A895" s="63"/>
      <c r="B895" s="29" t="str">
        <f>IF($A895="","",VLOOKUP($A895,'MÃ KH'!$A$2:$D$1048573,2,0))</f>
        <v/>
      </c>
      <c r="C895" s="64" t="s">
        <v>4886</v>
      </c>
      <c r="D895" s="25"/>
      <c r="E895" s="29" t="str">
        <f>IF($D895="","",VLOOKUP($D895,'MÃ HH'!$A$2:$C$1873,2,0))</f>
        <v/>
      </c>
      <c r="F895" s="65"/>
      <c r="G895" s="66"/>
      <c r="H895" s="66"/>
      <c r="I895" s="69"/>
      <c r="J895" s="66"/>
      <c r="K895" s="66"/>
      <c r="L895" s="66"/>
      <c r="M895" s="66"/>
      <c r="N895" s="30"/>
      <c r="O895" s="70"/>
      <c r="P895" s="71"/>
      <c r="Q895" s="74"/>
      <c r="R895" s="25"/>
    </row>
    <row r="896" spans="1:18" s="50" customFormat="1" ht="19.5">
      <c r="A896" s="63"/>
      <c r="B896" s="29" t="str">
        <f>IF($A896="","",VLOOKUP($A896,'MÃ KH'!$A$2:$D$1048573,2,0))</f>
        <v/>
      </c>
      <c r="C896" s="64" t="s">
        <v>4886</v>
      </c>
      <c r="D896" s="25"/>
      <c r="E896" s="29" t="str">
        <f>IF($D896="","",VLOOKUP($D896,'MÃ HH'!$A$2:$C$1873,2,0))</f>
        <v/>
      </c>
      <c r="F896" s="65"/>
      <c r="G896" s="66"/>
      <c r="H896" s="66"/>
      <c r="I896" s="69"/>
      <c r="J896" s="66"/>
      <c r="K896" s="66"/>
      <c r="L896" s="66"/>
      <c r="M896" s="66"/>
      <c r="N896" s="30"/>
      <c r="O896" s="70"/>
      <c r="P896" s="71"/>
      <c r="Q896" s="74"/>
      <c r="R896" s="25"/>
    </row>
    <row r="897" spans="1:18" s="50" customFormat="1" ht="19.5">
      <c r="A897" s="63"/>
      <c r="B897" s="29" t="str">
        <f>IF($A897="","",VLOOKUP($A897,'MÃ KH'!$A$2:$D$1048573,2,0))</f>
        <v/>
      </c>
      <c r="C897" s="64" t="s">
        <v>4886</v>
      </c>
      <c r="D897" s="25"/>
      <c r="E897" s="29" t="str">
        <f>IF($D897="","",VLOOKUP($D897,'MÃ HH'!$A$2:$C$1873,2,0))</f>
        <v/>
      </c>
      <c r="F897" s="65"/>
      <c r="G897" s="66"/>
      <c r="H897" s="66"/>
      <c r="I897" s="69"/>
      <c r="J897" s="66"/>
      <c r="K897" s="66"/>
      <c r="L897" s="66"/>
      <c r="M897" s="66"/>
      <c r="N897" s="30"/>
      <c r="O897" s="70"/>
      <c r="P897" s="71"/>
      <c r="Q897" s="74"/>
      <c r="R897" s="25"/>
    </row>
    <row r="898" spans="1:18" s="50" customFormat="1" ht="19.5">
      <c r="A898" s="63"/>
      <c r="B898" s="29" t="str">
        <f>IF($A898="","",VLOOKUP($A898,'MÃ KH'!$A$2:$D$1048573,2,0))</f>
        <v/>
      </c>
      <c r="C898" s="64" t="s">
        <v>4886</v>
      </c>
      <c r="D898" s="25"/>
      <c r="E898" s="29" t="str">
        <f>IF($D898="","",VLOOKUP($D898,'MÃ HH'!$A$2:$C$1873,2,0))</f>
        <v/>
      </c>
      <c r="F898" s="65"/>
      <c r="G898" s="66"/>
      <c r="H898" s="66"/>
      <c r="I898" s="69"/>
      <c r="J898" s="66"/>
      <c r="K898" s="66"/>
      <c r="L898" s="66"/>
      <c r="M898" s="66"/>
      <c r="N898" s="30"/>
      <c r="O898" s="70"/>
      <c r="P898" s="71"/>
      <c r="Q898" s="74"/>
      <c r="R898" s="25"/>
    </row>
    <row r="899" spans="1:18" s="50" customFormat="1" ht="19.5">
      <c r="A899" s="63"/>
      <c r="B899" s="29" t="str">
        <f>IF($A899="","",VLOOKUP($A899,'MÃ KH'!$A$2:$D$1048573,2,0))</f>
        <v/>
      </c>
      <c r="C899" s="64" t="s">
        <v>4886</v>
      </c>
      <c r="D899" s="25"/>
      <c r="E899" s="29" t="str">
        <f>IF($D899="","",VLOOKUP($D899,'MÃ HH'!$A$2:$C$1873,2,0))</f>
        <v/>
      </c>
      <c r="F899" s="65"/>
      <c r="G899" s="66"/>
      <c r="H899" s="66"/>
      <c r="I899" s="69"/>
      <c r="J899" s="66"/>
      <c r="K899" s="66"/>
      <c r="L899" s="66"/>
      <c r="M899" s="66"/>
      <c r="N899" s="30"/>
      <c r="O899" s="70"/>
      <c r="P899" s="71"/>
      <c r="Q899" s="74"/>
      <c r="R899" s="25"/>
    </row>
    <row r="900" spans="1:18" s="50" customFormat="1" ht="19.5">
      <c r="A900" s="63"/>
      <c r="B900" s="29" t="str">
        <f>IF($A900="","",VLOOKUP($A900,'MÃ KH'!$A$2:$D$1048573,2,0))</f>
        <v/>
      </c>
      <c r="C900" s="64" t="s">
        <v>4886</v>
      </c>
      <c r="D900" s="25"/>
      <c r="E900" s="29" t="str">
        <f>IF($D900="","",VLOOKUP($D900,'MÃ HH'!$A$2:$C$1873,2,0))</f>
        <v/>
      </c>
      <c r="F900" s="65"/>
      <c r="G900" s="66"/>
      <c r="H900" s="66"/>
      <c r="I900" s="69"/>
      <c r="J900" s="66"/>
      <c r="K900" s="66"/>
      <c r="L900" s="66"/>
      <c r="M900" s="66"/>
      <c r="N900" s="30"/>
      <c r="O900" s="70"/>
      <c r="P900" s="71"/>
      <c r="Q900" s="74"/>
      <c r="R900" s="25"/>
    </row>
    <row r="901" spans="1:18" s="50" customFormat="1" ht="19.5">
      <c r="A901" s="63"/>
      <c r="B901" s="29" t="str">
        <f>IF($A901="","",VLOOKUP($A901,'MÃ KH'!$A$2:$D$1048573,2,0))</f>
        <v/>
      </c>
      <c r="C901" s="64" t="s">
        <v>4886</v>
      </c>
      <c r="D901" s="25"/>
      <c r="E901" s="29" t="str">
        <f>IF($D901="","",VLOOKUP($D901,'MÃ HH'!$A$2:$C$1873,2,0))</f>
        <v/>
      </c>
      <c r="F901" s="65"/>
      <c r="G901" s="66"/>
      <c r="H901" s="66"/>
      <c r="I901" s="69"/>
      <c r="J901" s="66"/>
      <c r="K901" s="66"/>
      <c r="L901" s="66"/>
      <c r="M901" s="66"/>
      <c r="N901" s="30"/>
      <c r="O901" s="70"/>
      <c r="P901" s="71"/>
      <c r="Q901" s="74"/>
      <c r="R901" s="25"/>
    </row>
    <row r="902" spans="1:18" s="50" customFormat="1" ht="19.5">
      <c r="A902" s="63"/>
      <c r="B902" s="29" t="str">
        <f>IF($A902="","",VLOOKUP($A902,'MÃ KH'!$A$2:$D$1048573,2,0))</f>
        <v/>
      </c>
      <c r="C902" s="64" t="s">
        <v>4886</v>
      </c>
      <c r="D902" s="25"/>
      <c r="E902" s="29" t="str">
        <f>IF($D902="","",VLOOKUP($D902,'MÃ HH'!$A$2:$C$1873,2,0))</f>
        <v/>
      </c>
      <c r="F902" s="65"/>
      <c r="G902" s="66"/>
      <c r="H902" s="66"/>
      <c r="I902" s="69"/>
      <c r="J902" s="66"/>
      <c r="K902" s="66"/>
      <c r="L902" s="66"/>
      <c r="M902" s="66"/>
      <c r="N902" s="30"/>
      <c r="O902" s="70"/>
      <c r="P902" s="71"/>
      <c r="Q902" s="74"/>
      <c r="R902" s="25"/>
    </row>
    <row r="903" spans="1:18" s="50" customFormat="1" ht="19.5">
      <c r="A903" s="63"/>
      <c r="B903" s="29" t="str">
        <f>IF($A903="","",VLOOKUP($A903,'MÃ KH'!$A$2:$D$1048573,2,0))</f>
        <v/>
      </c>
      <c r="C903" s="64" t="s">
        <v>4886</v>
      </c>
      <c r="D903" s="25"/>
      <c r="E903" s="29" t="str">
        <f>IF($D903="","",VLOOKUP($D903,'MÃ HH'!$A$2:$C$1873,2,0))</f>
        <v/>
      </c>
      <c r="F903" s="65"/>
      <c r="G903" s="66"/>
      <c r="H903" s="66"/>
      <c r="I903" s="69"/>
      <c r="J903" s="66"/>
      <c r="K903" s="66"/>
      <c r="L903" s="66"/>
      <c r="M903" s="66"/>
      <c r="N903" s="30"/>
      <c r="O903" s="70"/>
      <c r="P903" s="71"/>
      <c r="Q903" s="74"/>
      <c r="R903" s="25"/>
    </row>
    <row r="904" spans="1:18" s="50" customFormat="1" ht="19.5">
      <c r="A904" s="63"/>
      <c r="B904" s="29" t="str">
        <f>IF($A904="","",VLOOKUP($A904,'MÃ KH'!$A$2:$D$1048573,2,0))</f>
        <v/>
      </c>
      <c r="C904" s="64" t="s">
        <v>4886</v>
      </c>
      <c r="D904" s="25"/>
      <c r="E904" s="29" t="str">
        <f>IF($D904="","",VLOOKUP($D904,'MÃ HH'!$A$2:$C$1873,2,0))</f>
        <v/>
      </c>
      <c r="F904" s="65"/>
      <c r="G904" s="66"/>
      <c r="H904" s="66"/>
      <c r="I904" s="69"/>
      <c r="J904" s="66"/>
      <c r="K904" s="66"/>
      <c r="L904" s="66"/>
      <c r="M904" s="66"/>
      <c r="N904" s="30"/>
      <c r="O904" s="70"/>
      <c r="P904" s="71"/>
      <c r="Q904" s="74"/>
      <c r="R904" s="25"/>
    </row>
    <row r="905" spans="1:18" s="50" customFormat="1" ht="19.5">
      <c r="A905" s="63"/>
      <c r="B905" s="29" t="str">
        <f>IF($A905="","",VLOOKUP($A905,'MÃ KH'!$A$2:$D$1048573,2,0))</f>
        <v/>
      </c>
      <c r="C905" s="64" t="s">
        <v>4886</v>
      </c>
      <c r="D905" s="25"/>
      <c r="E905" s="29" t="str">
        <f>IF($D905="","",VLOOKUP($D905,'MÃ HH'!$A$2:$C$1873,2,0))</f>
        <v/>
      </c>
      <c r="F905" s="65"/>
      <c r="G905" s="66"/>
      <c r="H905" s="66"/>
      <c r="I905" s="69"/>
      <c r="J905" s="66"/>
      <c r="K905" s="66"/>
      <c r="L905" s="66"/>
      <c r="M905" s="66"/>
      <c r="N905" s="30"/>
      <c r="O905" s="70"/>
      <c r="P905" s="71"/>
      <c r="Q905" s="74"/>
      <c r="R905" s="25"/>
    </row>
    <row r="906" spans="1:18" s="50" customFormat="1" ht="19.5">
      <c r="A906" s="63"/>
      <c r="B906" s="29" t="str">
        <f>IF($A906="","",VLOOKUP($A906,'MÃ KH'!$A$2:$D$1048573,2,0))</f>
        <v/>
      </c>
      <c r="C906" s="64" t="s">
        <v>4886</v>
      </c>
      <c r="D906" s="25"/>
      <c r="E906" s="29" t="str">
        <f>IF($D906="","",VLOOKUP($D906,'MÃ HH'!$A$2:$C$1873,2,0))</f>
        <v/>
      </c>
      <c r="F906" s="65"/>
      <c r="G906" s="66"/>
      <c r="H906" s="66"/>
      <c r="I906" s="69"/>
      <c r="J906" s="66"/>
      <c r="K906" s="66"/>
      <c r="L906" s="66"/>
      <c r="M906" s="66"/>
      <c r="N906" s="30"/>
      <c r="O906" s="70"/>
      <c r="P906" s="71"/>
      <c r="Q906" s="74"/>
      <c r="R906" s="25"/>
    </row>
    <row r="907" spans="1:18" s="50" customFormat="1" ht="19.5">
      <c r="A907" s="63"/>
      <c r="B907" s="29" t="str">
        <f>IF($A907="","",VLOOKUP($A907,'MÃ KH'!$A$2:$D$1048573,2,0))</f>
        <v/>
      </c>
      <c r="C907" s="64" t="s">
        <v>4886</v>
      </c>
      <c r="D907" s="25"/>
      <c r="E907" s="29" t="str">
        <f>IF($D907="","",VLOOKUP($D907,'MÃ HH'!$A$2:$C$1873,2,0))</f>
        <v/>
      </c>
      <c r="F907" s="65"/>
      <c r="G907" s="66"/>
      <c r="H907" s="66"/>
      <c r="I907" s="69"/>
      <c r="J907" s="66"/>
      <c r="K907" s="66"/>
      <c r="L907" s="66"/>
      <c r="M907" s="66"/>
      <c r="N907" s="30"/>
      <c r="O907" s="70"/>
      <c r="P907" s="71"/>
      <c r="Q907" s="74"/>
      <c r="R907" s="25"/>
    </row>
    <row r="908" spans="1:18" s="50" customFormat="1" ht="19.5">
      <c r="A908" s="63"/>
      <c r="B908" s="29" t="str">
        <f>IF($A908="","",VLOOKUP($A908,'MÃ KH'!$A$2:$D$1048573,2,0))</f>
        <v/>
      </c>
      <c r="C908" s="64" t="s">
        <v>4886</v>
      </c>
      <c r="D908" s="25"/>
      <c r="E908" s="29" t="str">
        <f>IF($D908="","",VLOOKUP($D908,'MÃ HH'!$A$2:$C$1873,2,0))</f>
        <v/>
      </c>
      <c r="F908" s="65"/>
      <c r="G908" s="66"/>
      <c r="H908" s="66"/>
      <c r="I908" s="69"/>
      <c r="J908" s="66"/>
      <c r="K908" s="66"/>
      <c r="L908" s="66"/>
      <c r="M908" s="66"/>
      <c r="N908" s="30"/>
      <c r="O908" s="70"/>
      <c r="P908" s="71"/>
      <c r="Q908" s="74"/>
      <c r="R908" s="25"/>
    </row>
    <row r="909" spans="1:18" s="50" customFormat="1" ht="19.5">
      <c r="A909" s="63"/>
      <c r="B909" s="29" t="str">
        <f>IF($A909="","",VLOOKUP($A909,'MÃ KH'!$A$2:$D$1048573,2,0))</f>
        <v/>
      </c>
      <c r="C909" s="64" t="s">
        <v>4886</v>
      </c>
      <c r="D909" s="25"/>
      <c r="E909" s="29" t="str">
        <f>IF($D909="","",VLOOKUP($D909,'MÃ HH'!$A$2:$C$1873,2,0))</f>
        <v/>
      </c>
      <c r="F909" s="65"/>
      <c r="G909" s="66"/>
      <c r="H909" s="66"/>
      <c r="I909" s="69"/>
      <c r="J909" s="66"/>
      <c r="K909" s="66"/>
      <c r="L909" s="66"/>
      <c r="M909" s="66"/>
      <c r="N909" s="30"/>
      <c r="O909" s="70"/>
      <c r="P909" s="71"/>
      <c r="Q909" s="74"/>
      <c r="R909" s="25"/>
    </row>
    <row r="910" spans="1:18" s="50" customFormat="1" ht="19.5">
      <c r="A910" s="63"/>
      <c r="B910" s="29" t="str">
        <f>IF($A910="","",VLOOKUP($A910,'MÃ KH'!$A$2:$D$1048573,2,0))</f>
        <v/>
      </c>
      <c r="C910" s="64" t="s">
        <v>4886</v>
      </c>
      <c r="D910" s="25"/>
      <c r="E910" s="29" t="str">
        <f>IF($D910="","",VLOOKUP($D910,'MÃ HH'!$A$2:$C$1873,2,0))</f>
        <v/>
      </c>
      <c r="F910" s="65"/>
      <c r="G910" s="66"/>
      <c r="H910" s="66"/>
      <c r="I910" s="69"/>
      <c r="J910" s="66"/>
      <c r="K910" s="66"/>
      <c r="L910" s="66"/>
      <c r="M910" s="66"/>
      <c r="N910" s="30"/>
      <c r="O910" s="70"/>
      <c r="P910" s="71"/>
      <c r="Q910" s="74"/>
      <c r="R910" s="25"/>
    </row>
    <row r="911" spans="1:18" s="50" customFormat="1" ht="19.5">
      <c r="A911" s="63"/>
      <c r="B911" s="29" t="str">
        <f>IF($A911="","",VLOOKUP($A911,'MÃ KH'!$A$2:$D$1048573,2,0))</f>
        <v/>
      </c>
      <c r="C911" s="64" t="s">
        <v>4886</v>
      </c>
      <c r="D911" s="25"/>
      <c r="E911" s="29" t="str">
        <f>IF($D911="","",VLOOKUP($D911,'MÃ HH'!$A$2:$C$1873,2,0))</f>
        <v/>
      </c>
      <c r="F911" s="65"/>
      <c r="G911" s="66"/>
      <c r="H911" s="66"/>
      <c r="I911" s="69"/>
      <c r="J911" s="66"/>
      <c r="K911" s="66"/>
      <c r="L911" s="66"/>
      <c r="M911" s="66"/>
      <c r="N911" s="30"/>
      <c r="O911" s="70"/>
      <c r="P911" s="71"/>
      <c r="Q911" s="74"/>
      <c r="R911" s="25"/>
    </row>
    <row r="912" spans="1:18" s="50" customFormat="1" ht="19.5">
      <c r="A912" s="63"/>
      <c r="B912" s="29" t="str">
        <f>IF($A912="","",VLOOKUP($A912,'MÃ KH'!$A$2:$D$1048573,2,0))</f>
        <v/>
      </c>
      <c r="C912" s="64" t="s">
        <v>4886</v>
      </c>
      <c r="D912" s="25"/>
      <c r="E912" s="29" t="str">
        <f>IF($D912="","",VLOOKUP($D912,'MÃ HH'!$A$2:$C$1873,2,0))</f>
        <v/>
      </c>
      <c r="F912" s="65"/>
      <c r="G912" s="66"/>
      <c r="H912" s="66"/>
      <c r="I912" s="69"/>
      <c r="J912" s="66"/>
      <c r="K912" s="66"/>
      <c r="L912" s="66"/>
      <c r="M912" s="66"/>
      <c r="N912" s="30"/>
      <c r="O912" s="70"/>
      <c r="P912" s="71"/>
      <c r="Q912" s="74"/>
      <c r="R912" s="25"/>
    </row>
    <row r="913" spans="1:18" s="50" customFormat="1" ht="19.5">
      <c r="A913" s="63"/>
      <c r="B913" s="29" t="str">
        <f>IF($A913="","",VLOOKUP($A913,'MÃ KH'!$A$2:$D$1048573,2,0))</f>
        <v/>
      </c>
      <c r="C913" s="64" t="s">
        <v>4886</v>
      </c>
      <c r="D913" s="25"/>
      <c r="E913" s="29" t="str">
        <f>IF($D913="","",VLOOKUP($D913,'MÃ HH'!$A$2:$C$1873,2,0))</f>
        <v/>
      </c>
      <c r="F913" s="65"/>
      <c r="G913" s="66"/>
      <c r="H913" s="66"/>
      <c r="I913" s="69"/>
      <c r="J913" s="66"/>
      <c r="K913" s="66"/>
      <c r="L913" s="66"/>
      <c r="M913" s="66"/>
      <c r="N913" s="30"/>
      <c r="O913" s="70"/>
      <c r="P913" s="71"/>
      <c r="Q913" s="74"/>
      <c r="R913" s="25"/>
    </row>
    <row r="914" spans="1:18" s="51" customFormat="1" ht="28.5" customHeight="1">
      <c r="A914" s="225" t="s">
        <v>4888</v>
      </c>
      <c r="B914" s="226"/>
      <c r="C914" s="226"/>
      <c r="D914" s="226"/>
      <c r="E914" s="227"/>
      <c r="F914" s="76"/>
      <c r="G914" s="76"/>
      <c r="H914" s="43">
        <f t="shared" si="0" ref="H914:P914">SUBTOTAL(9,H3:H913)</f>
        <v>3125</v>
      </c>
      <c r="I914" s="43">
        <f t="shared" si="0"/>
        <v>0</v>
      </c>
      <c r="J914" s="43">
        <f t="shared" si="0"/>
        <v>0</v>
      </c>
      <c r="K914" s="43">
        <f t="shared" si="0"/>
        <v>0</v>
      </c>
      <c r="L914" s="43">
        <f t="shared" si="0"/>
        <v>0</v>
      </c>
      <c r="M914" s="43">
        <f t="shared" si="0"/>
        <v>0</v>
      </c>
      <c r="N914" s="43">
        <f t="shared" si="0"/>
        <v>123</v>
      </c>
      <c r="O914" s="43">
        <f t="shared" si="0"/>
        <v>0</v>
      </c>
      <c r="P914" s="43">
        <f t="shared" si="0"/>
        <v>0</v>
      </c>
      <c r="Q914" s="80"/>
      <c r="R914" s="81"/>
    </row>
    <row r="915" spans="8:16" ht="15.75" customHeight="1">
      <c r="H915" s="77"/>
      <c r="J915" s="77"/>
      <c r="K915" s="77"/>
      <c r="L915" s="77"/>
      <c r="M915" s="77"/>
      <c r="N915" s="77"/>
      <c r="O915" s="79"/>
      <c r="P915" s="77"/>
    </row>
    <row r="916" spans="8:16" ht="15.75" customHeight="1">
      <c r="H916" s="77"/>
      <c r="J916" s="77"/>
      <c r="K916" s="77"/>
      <c r="L916" s="77"/>
      <c r="M916" s="77"/>
      <c r="N916" s="77"/>
      <c r="O916" s="79"/>
      <c r="P916" s="77"/>
    </row>
    <row r="925" spans="4:4" ht="15.75" customHeight="1">
      <c r="D925" s="78"/>
    </row>
    <row r="934" spans="3:3" ht="15.75" customHeight="1">
      <c r="C934" s="39"/>
    </row>
    <row r="1035" spans="2:17" ht="15.75" customHeight="1">
      <c r="B1035" s="58"/>
      <c r="C1035" s="82"/>
      <c r="D1035" s="53"/>
      <c r="O1035" s="53"/>
      <c r="Q1035" s="53"/>
    </row>
    <row r="1036" spans="2:17" ht="15.75" customHeight="1">
      <c r="B1036" s="58"/>
      <c r="C1036" s="82"/>
      <c r="D1036" s="53"/>
      <c r="O1036" s="53"/>
      <c r="Q1036" s="53"/>
    </row>
    <row r="1037" spans="2:17" ht="15.75" customHeight="1">
      <c r="B1037" s="58"/>
      <c r="C1037" s="82"/>
      <c r="D1037" s="53"/>
      <c r="O1037" s="53"/>
      <c r="Q1037" s="53"/>
    </row>
    <row r="1038" spans="2:17" ht="15.75" customHeight="1">
      <c r="B1038" s="58"/>
      <c r="C1038" s="82"/>
      <c r="D1038" s="53"/>
      <c r="O1038" s="53"/>
      <c r="Q1038" s="53"/>
    </row>
    <row r="1039" spans="2:17" ht="15.75" customHeight="1">
      <c r="B1039" s="58"/>
      <c r="C1039" s="82"/>
      <c r="D1039" s="53"/>
      <c r="O1039" s="53"/>
      <c r="Q1039" s="53"/>
    </row>
    <row r="1040" spans="4:17" ht="15.75" customHeight="1">
      <c r="D1040" s="53"/>
      <c r="O1040" s="53"/>
      <c r="Q1040" s="53"/>
    </row>
    <row r="1041" spans="2:17" ht="15.75" customHeight="1">
      <c r="B1041" s="58"/>
      <c r="C1041" s="82"/>
      <c r="D1041" s="53"/>
      <c r="O1041" s="53"/>
      <c r="Q1041" s="53"/>
    </row>
    <row r="1042" spans="2:17" ht="15.75" customHeight="1">
      <c r="B1042" s="58"/>
      <c r="C1042" s="82"/>
      <c r="D1042" s="53"/>
      <c r="O1042" s="53"/>
      <c r="Q1042" s="53"/>
    </row>
    <row r="1043" spans="2:17" ht="15.75" customHeight="1">
      <c r="B1043" s="58"/>
      <c r="C1043" s="82"/>
      <c r="D1043" s="53"/>
      <c r="O1043" s="53"/>
      <c r="Q1043" s="53"/>
    </row>
    <row r="1044" spans="2:17" ht="15.75" customHeight="1">
      <c r="B1044" s="58"/>
      <c r="C1044" s="82"/>
      <c r="D1044" s="53"/>
      <c r="O1044" s="53"/>
      <c r="Q1044" s="53"/>
    </row>
    <row r="1045" spans="2:17" ht="15.75" customHeight="1">
      <c r="B1045" s="58"/>
      <c r="C1045" s="82"/>
      <c r="D1045" s="53"/>
      <c r="O1045" s="53"/>
      <c r="Q1045" s="53"/>
    </row>
    <row r="1046" spans="2:17" ht="15.75" customHeight="1">
      <c r="B1046" s="58"/>
      <c r="C1046" s="82"/>
      <c r="D1046" s="53"/>
      <c r="O1046" s="53"/>
      <c r="Q1046" s="53"/>
    </row>
    <row r="1047" spans="2:17" ht="15.75" customHeight="1">
      <c r="B1047" s="58"/>
      <c r="C1047" s="82"/>
      <c r="D1047" s="53"/>
      <c r="O1047" s="53"/>
      <c r="Q1047" s="53"/>
    </row>
    <row r="1048" spans="2:17" ht="15.75" customHeight="1">
      <c r="B1048" s="58"/>
      <c r="C1048" s="82"/>
      <c r="D1048" s="53"/>
      <c r="O1048" s="53"/>
      <c r="Q1048" s="53"/>
    </row>
    <row r="1049" spans="2:17" ht="15.75" customHeight="1">
      <c r="B1049" s="58"/>
      <c r="C1049" s="82"/>
      <c r="D1049" s="53"/>
      <c r="O1049" s="53"/>
      <c r="Q1049" s="53"/>
    </row>
    <row r="1050" spans="2:17" ht="15.75" customHeight="1">
      <c r="B1050" s="58"/>
      <c r="C1050" s="82"/>
      <c r="D1050" s="53"/>
      <c r="O1050" s="53"/>
      <c r="Q1050" s="53"/>
    </row>
    <row r="1051" spans="2:17" ht="15.75" customHeight="1">
      <c r="B1051" s="58"/>
      <c r="C1051" s="82"/>
      <c r="D1051" s="53"/>
      <c r="O1051" s="53"/>
      <c r="Q1051" s="53"/>
    </row>
    <row r="1052" spans="2:17" ht="15.75" customHeight="1">
      <c r="B1052" s="58"/>
      <c r="C1052" s="82"/>
      <c r="D1052" s="53"/>
      <c r="O1052" s="53"/>
      <c r="Q1052" s="53"/>
    </row>
    <row r="1053" spans="2:17" ht="15.75" customHeight="1">
      <c r="B1053" s="58"/>
      <c r="C1053" s="82"/>
      <c r="D1053" s="53"/>
      <c r="O1053" s="53"/>
      <c r="Q1053" s="53"/>
    </row>
    <row r="1054" spans="2:17" ht="15.75" customHeight="1">
      <c r="B1054" s="58"/>
      <c r="C1054" s="82"/>
      <c r="D1054" s="53"/>
      <c r="O1054" s="53"/>
      <c r="Q1054" s="53"/>
    </row>
    <row r="1055" spans="2:17" ht="15.75" customHeight="1">
      <c r="B1055" s="58"/>
      <c r="C1055" s="82"/>
      <c r="D1055" s="53"/>
      <c r="O1055" s="53"/>
      <c r="Q1055" s="53"/>
    </row>
    <row r="1056" spans="2:17" ht="15.75" customHeight="1">
      <c r="B1056" s="58"/>
      <c r="C1056" s="82"/>
      <c r="D1056" s="53"/>
      <c r="O1056" s="53"/>
      <c r="Q1056" s="53"/>
    </row>
    <row r="1057" spans="2:17" ht="15.75" customHeight="1">
      <c r="B1057" s="58"/>
      <c r="C1057" s="82"/>
      <c r="D1057" s="53"/>
      <c r="O1057" s="53"/>
      <c r="Q1057" s="53"/>
    </row>
    <row r="1058" spans="2:17" ht="15.75" customHeight="1">
      <c r="B1058" s="58"/>
      <c r="C1058" s="82"/>
      <c r="D1058" s="53"/>
      <c r="O1058" s="53"/>
      <c r="Q1058" s="53"/>
    </row>
    <row r="1059" spans="2:17" ht="15.75" customHeight="1">
      <c r="B1059" s="58"/>
      <c r="C1059" s="82"/>
      <c r="D1059" s="53"/>
      <c r="O1059" s="53"/>
      <c r="Q1059" s="53"/>
    </row>
    <row r="1060" spans="2:17" ht="15.75" customHeight="1">
      <c r="B1060" s="58"/>
      <c r="C1060" s="82"/>
      <c r="D1060" s="53"/>
      <c r="O1060" s="53"/>
      <c r="Q1060" s="53"/>
    </row>
    <row r="1061" spans="2:17" ht="15.75" customHeight="1">
      <c r="B1061" s="58"/>
      <c r="C1061" s="82"/>
      <c r="D1061" s="53"/>
      <c r="O1061" s="53"/>
      <c r="Q1061" s="53"/>
    </row>
    <row r="1062" spans="2:17" ht="15.75" customHeight="1">
      <c r="B1062" s="58"/>
      <c r="C1062" s="82"/>
      <c r="D1062" s="53"/>
      <c r="O1062" s="53"/>
      <c r="Q1062" s="53"/>
    </row>
    <row r="1063" spans="2:17" ht="15.75" customHeight="1">
      <c r="B1063" s="58"/>
      <c r="C1063" s="82"/>
      <c r="D1063" s="53"/>
      <c r="O1063" s="53"/>
      <c r="Q1063" s="53"/>
    </row>
    <row r="1064" spans="2:17" ht="15.75" customHeight="1">
      <c r="B1064" s="58"/>
      <c r="C1064" s="82"/>
      <c r="D1064" s="53"/>
      <c r="O1064" s="53"/>
      <c r="Q1064" s="53"/>
    </row>
    <row r="1065" spans="2:17" ht="15.75" customHeight="1">
      <c r="B1065" s="58"/>
      <c r="C1065" s="82"/>
      <c r="D1065" s="53"/>
      <c r="O1065" s="53"/>
      <c r="Q1065" s="53"/>
    </row>
    <row r="1066" spans="2:17" ht="15.75" customHeight="1">
      <c r="B1066" s="58"/>
      <c r="C1066" s="82"/>
      <c r="D1066" s="53"/>
      <c r="O1066" s="53"/>
      <c r="Q1066" s="53"/>
    </row>
    <row r="1067" spans="2:17" ht="15.75" customHeight="1">
      <c r="B1067" s="58"/>
      <c r="C1067" s="82"/>
      <c r="D1067" s="53"/>
      <c r="O1067" s="53"/>
      <c r="Q1067" s="53"/>
    </row>
    <row r="1068" spans="2:17" ht="15.75" customHeight="1">
      <c r="B1068" s="58"/>
      <c r="C1068" s="82"/>
      <c r="D1068" s="53"/>
      <c r="O1068" s="53"/>
      <c r="Q1068" s="53"/>
    </row>
    <row r="1069" spans="2:17" ht="15.75" customHeight="1">
      <c r="B1069" s="58"/>
      <c r="C1069" s="82"/>
      <c r="D1069" s="53"/>
      <c r="O1069" s="53"/>
      <c r="Q1069" s="53"/>
    </row>
    <row r="1070" spans="2:17" ht="15.75" customHeight="1">
      <c r="B1070" s="58"/>
      <c r="C1070" s="82"/>
      <c r="D1070" s="53"/>
      <c r="O1070" s="53"/>
      <c r="Q1070" s="53"/>
    </row>
    <row r="1071" spans="2:17" ht="15.75" customHeight="1">
      <c r="B1071" s="58"/>
      <c r="C1071" s="82"/>
      <c r="D1071" s="53"/>
      <c r="O1071" s="53"/>
      <c r="Q1071" s="53"/>
    </row>
    <row r="1072" spans="2:17" ht="15.75" customHeight="1">
      <c r="B1072" s="58"/>
      <c r="C1072" s="82"/>
      <c r="D1072" s="53"/>
      <c r="O1072" s="53"/>
      <c r="Q1072" s="53"/>
    </row>
    <row r="1073" spans="2:17" ht="15.75" customHeight="1">
      <c r="B1073" s="58"/>
      <c r="C1073" s="82"/>
      <c r="D1073" s="53"/>
      <c r="O1073" s="53"/>
      <c r="Q1073" s="53"/>
    </row>
    <row r="1074" spans="2:17" ht="15.75" customHeight="1">
      <c r="B1074" s="58"/>
      <c r="C1074" s="82"/>
      <c r="D1074" s="53"/>
      <c r="O1074" s="53"/>
      <c r="Q1074" s="53"/>
    </row>
    <row r="1075" spans="2:17" ht="15.75" customHeight="1">
      <c r="B1075" s="58"/>
      <c r="C1075" s="82"/>
      <c r="D1075" s="53"/>
      <c r="O1075" s="53"/>
      <c r="Q1075" s="53"/>
    </row>
    <row r="1076" spans="2:17" ht="15.75" customHeight="1">
      <c r="B1076" s="58"/>
      <c r="C1076" s="82"/>
      <c r="D1076" s="53"/>
      <c r="O1076" s="53"/>
      <c r="Q1076" s="53"/>
    </row>
    <row r="1077" spans="2:17" ht="15.75" customHeight="1">
      <c r="B1077" s="58"/>
      <c r="C1077" s="82"/>
      <c r="D1077" s="53"/>
      <c r="O1077" s="53"/>
      <c r="Q1077" s="53"/>
    </row>
    <row r="1078" spans="2:17" ht="15.75" customHeight="1">
      <c r="B1078" s="58"/>
      <c r="C1078" s="82"/>
      <c r="D1078" s="53"/>
      <c r="O1078" s="53"/>
      <c r="Q1078" s="53"/>
    </row>
    <row r="1079" spans="2:17" ht="15.75" customHeight="1">
      <c r="B1079" s="58"/>
      <c r="C1079" s="82"/>
      <c r="D1079" s="53"/>
      <c r="O1079" s="53"/>
      <c r="Q1079" s="53"/>
    </row>
    <row r="1080" spans="2:17" ht="15.75" customHeight="1">
      <c r="B1080" s="58"/>
      <c r="C1080" s="82"/>
      <c r="D1080" s="53"/>
      <c r="O1080" s="53"/>
      <c r="Q1080" s="53"/>
    </row>
    <row r="1081" spans="2:17" ht="15.75" customHeight="1">
      <c r="B1081" s="58"/>
      <c r="C1081" s="82"/>
      <c r="D1081" s="53"/>
      <c r="O1081" s="53"/>
      <c r="Q1081" s="53"/>
    </row>
    <row r="1082" spans="2:17" ht="15.75" customHeight="1">
      <c r="B1082" s="58"/>
      <c r="C1082" s="82"/>
      <c r="D1082" s="53"/>
      <c r="O1082" s="53"/>
      <c r="Q1082" s="53"/>
    </row>
    <row r="1083" spans="2:17" ht="15.75" customHeight="1">
      <c r="B1083" s="58"/>
      <c r="C1083" s="82"/>
      <c r="D1083" s="53"/>
      <c r="O1083" s="53"/>
      <c r="Q1083" s="53"/>
    </row>
    <row r="1084" spans="2:17" ht="15.75" customHeight="1">
      <c r="B1084" s="58"/>
      <c r="C1084" s="82"/>
      <c r="D1084" s="53"/>
      <c r="O1084" s="53"/>
      <c r="Q1084" s="53"/>
    </row>
    <row r="1085" spans="2:17" ht="15.75" customHeight="1">
      <c r="B1085" s="58"/>
      <c r="C1085" s="82"/>
      <c r="D1085" s="53"/>
      <c r="O1085" s="53"/>
      <c r="Q1085" s="53"/>
    </row>
    <row r="1086" spans="2:17" ht="15.75" customHeight="1">
      <c r="B1086" s="58"/>
      <c r="C1086" s="82"/>
      <c r="D1086" s="53"/>
      <c r="O1086" s="53"/>
      <c r="Q1086" s="53"/>
    </row>
    <row r="1087" spans="2:17" ht="15.75" customHeight="1">
      <c r="B1087" s="58"/>
      <c r="C1087" s="82"/>
      <c r="D1087" s="53"/>
      <c r="O1087" s="53"/>
      <c r="Q1087" s="53"/>
    </row>
    <row r="1088" spans="2:17" ht="15.75" customHeight="1">
      <c r="B1088" s="58"/>
      <c r="C1088" s="82"/>
      <c r="D1088" s="53"/>
      <c r="O1088" s="53"/>
      <c r="Q1088" s="53"/>
    </row>
    <row r="1089" spans="2:17" ht="15.75" customHeight="1">
      <c r="B1089" s="58"/>
      <c r="C1089" s="82"/>
      <c r="D1089" s="53"/>
      <c r="O1089" s="53"/>
      <c r="Q1089" s="53"/>
    </row>
    <row r="1090" spans="2:17" ht="15.75" customHeight="1">
      <c r="B1090" s="58"/>
      <c r="C1090" s="82"/>
      <c r="D1090" s="53"/>
      <c r="O1090" s="53"/>
      <c r="Q1090" s="53"/>
    </row>
    <row r="1091" spans="2:17" ht="15.75" customHeight="1">
      <c r="B1091" s="58"/>
      <c r="C1091" s="82"/>
      <c r="D1091" s="53"/>
      <c r="O1091" s="53"/>
      <c r="Q1091" s="53"/>
    </row>
    <row r="1092" spans="2:17" ht="15.75" customHeight="1">
      <c r="B1092" s="58"/>
      <c r="C1092" s="82"/>
      <c r="D1092" s="53"/>
      <c r="O1092" s="53"/>
      <c r="Q1092" s="53"/>
    </row>
    <row r="1093" spans="2:17" ht="15.75" customHeight="1">
      <c r="B1093" s="58"/>
      <c r="C1093" s="82"/>
      <c r="D1093" s="53"/>
      <c r="O1093" s="53"/>
      <c r="Q1093" s="53"/>
    </row>
    <row r="1094" spans="2:17" ht="15.75" customHeight="1">
      <c r="B1094" s="58"/>
      <c r="C1094" s="82"/>
      <c r="D1094" s="53"/>
      <c r="O1094" s="53"/>
      <c r="Q1094" s="53"/>
    </row>
    <row r="1095" spans="2:17" ht="15.75" customHeight="1">
      <c r="B1095" s="58"/>
      <c r="C1095" s="82"/>
      <c r="D1095" s="53"/>
      <c r="O1095" s="53"/>
      <c r="Q1095" s="53"/>
    </row>
    <row r="1096" spans="2:17" ht="15.75" customHeight="1">
      <c r="B1096" s="58"/>
      <c r="C1096" s="82"/>
      <c r="D1096" s="53"/>
      <c r="O1096" s="53"/>
      <c r="Q1096" s="53"/>
    </row>
    <row r="1097" spans="2:17" ht="15.75" customHeight="1">
      <c r="B1097" s="58"/>
      <c r="C1097" s="82"/>
      <c r="D1097" s="53"/>
      <c r="O1097" s="53"/>
      <c r="Q1097" s="53"/>
    </row>
    <row r="1098" spans="2:17" ht="15.75" customHeight="1">
      <c r="B1098" s="58"/>
      <c r="C1098" s="82"/>
      <c r="D1098" s="53"/>
      <c r="O1098" s="53"/>
      <c r="Q1098" s="53"/>
    </row>
    <row r="1099" spans="2:17" ht="15.75" customHeight="1">
      <c r="B1099" s="58"/>
      <c r="C1099" s="82"/>
      <c r="D1099" s="53"/>
      <c r="O1099" s="53"/>
      <c r="Q1099" s="53"/>
    </row>
    <row r="1100" spans="2:17" ht="15.75" customHeight="1">
      <c r="B1100" s="58"/>
      <c r="C1100" s="82"/>
      <c r="D1100" s="53"/>
      <c r="O1100" s="53"/>
      <c r="Q1100" s="53"/>
    </row>
    <row r="1101" spans="2:17" ht="15.75" customHeight="1">
      <c r="B1101" s="58"/>
      <c r="C1101" s="82"/>
      <c r="D1101" s="53"/>
      <c r="O1101" s="53"/>
      <c r="Q1101" s="53"/>
    </row>
    <row r="1102" spans="2:17" ht="15.75" customHeight="1">
      <c r="B1102" s="58"/>
      <c r="C1102" s="82"/>
      <c r="D1102" s="53"/>
      <c r="O1102" s="53"/>
      <c r="Q1102" s="53"/>
    </row>
    <row r="1103" spans="2:17" ht="15.75" customHeight="1">
      <c r="B1103" s="58"/>
      <c r="C1103" s="82"/>
      <c r="D1103" s="53"/>
      <c r="O1103" s="53"/>
      <c r="Q1103" s="53"/>
    </row>
    <row r="1104" spans="2:17" ht="15.75" customHeight="1">
      <c r="B1104" s="58"/>
      <c r="C1104" s="82"/>
      <c r="D1104" s="53"/>
      <c r="O1104" s="53"/>
      <c r="Q1104" s="53"/>
    </row>
    <row r="1105" spans="2:17" ht="15.75" customHeight="1">
      <c r="B1105" s="58"/>
      <c r="C1105" s="82"/>
      <c r="D1105" s="53"/>
      <c r="O1105" s="53"/>
      <c r="Q1105" s="53"/>
    </row>
    <row r="1106" spans="2:17" ht="15.75" customHeight="1">
      <c r="B1106" s="58"/>
      <c r="C1106" s="82"/>
      <c r="D1106" s="53"/>
      <c r="O1106" s="53"/>
      <c r="Q1106" s="53"/>
    </row>
    <row r="1107" spans="2:17" ht="15.75" customHeight="1">
      <c r="B1107" s="58"/>
      <c r="C1107" s="82"/>
      <c r="D1107" s="53"/>
      <c r="O1107" s="53"/>
      <c r="Q1107" s="53"/>
    </row>
    <row r="1108" spans="2:17" ht="15.75" customHeight="1">
      <c r="B1108" s="58"/>
      <c r="C1108" s="82"/>
      <c r="D1108" s="53"/>
      <c r="O1108" s="53"/>
      <c r="Q1108" s="53"/>
    </row>
    <row r="1109" spans="2:17" ht="15.75" customHeight="1">
      <c r="B1109" s="58"/>
      <c r="C1109" s="82"/>
      <c r="D1109" s="53"/>
      <c r="O1109" s="53"/>
      <c r="Q1109" s="53"/>
    </row>
    <row r="1110" spans="2:17" ht="15.75" customHeight="1">
      <c r="B1110" s="58"/>
      <c r="C1110" s="82"/>
      <c r="D1110" s="53"/>
      <c r="O1110" s="53"/>
      <c r="Q1110" s="53"/>
    </row>
    <row r="1111" spans="2:17" ht="15.75" customHeight="1">
      <c r="B1111" s="58"/>
      <c r="C1111" s="82"/>
      <c r="D1111" s="53"/>
      <c r="O1111" s="53"/>
      <c r="Q1111" s="53"/>
    </row>
    <row r="1112" spans="2:17" ht="15.75" customHeight="1">
      <c r="B1112" s="58"/>
      <c r="C1112" s="82"/>
      <c r="D1112" s="53"/>
      <c r="O1112" s="53"/>
      <c r="Q1112" s="53"/>
    </row>
    <row r="1113" spans="2:17" ht="15.75" customHeight="1">
      <c r="B1113" s="58"/>
      <c r="C1113" s="82"/>
      <c r="D1113" s="53"/>
      <c r="O1113" s="53"/>
      <c r="Q1113" s="53"/>
    </row>
    <row r="1114" spans="2:17" ht="15.75" customHeight="1">
      <c r="B1114" s="58"/>
      <c r="C1114" s="82"/>
      <c r="D1114" s="53"/>
      <c r="O1114" s="53"/>
      <c r="Q1114" s="53"/>
    </row>
    <row r="1115" spans="2:17" ht="15.75" customHeight="1">
      <c r="B1115" s="58"/>
      <c r="C1115" s="82"/>
      <c r="D1115" s="53"/>
      <c r="O1115" s="53"/>
      <c r="Q1115" s="53"/>
    </row>
    <row r="1116" spans="2:17" ht="15.75" customHeight="1">
      <c r="B1116" s="58"/>
      <c r="C1116" s="82"/>
      <c r="D1116" s="53"/>
      <c r="O1116" s="53"/>
      <c r="Q1116" s="53"/>
    </row>
    <row r="1117" spans="2:17" ht="15.75" customHeight="1">
      <c r="B1117" s="58"/>
      <c r="C1117" s="82"/>
      <c r="D1117" s="53"/>
      <c r="O1117" s="53"/>
      <c r="Q1117" s="53"/>
    </row>
    <row r="1118" spans="2:17" ht="15.75" customHeight="1">
      <c r="B1118" s="58"/>
      <c r="C1118" s="82"/>
      <c r="D1118" s="53"/>
      <c r="O1118" s="53"/>
      <c r="Q1118" s="53"/>
    </row>
    <row r="1119" spans="2:17" ht="15.75" customHeight="1">
      <c r="B1119" s="58"/>
      <c r="C1119" s="82"/>
      <c r="D1119" s="53"/>
      <c r="O1119" s="53"/>
      <c r="Q1119" s="53"/>
    </row>
    <row r="1120" spans="2:17" ht="15.75" customHeight="1">
      <c r="B1120" s="58"/>
      <c r="C1120" s="82"/>
      <c r="D1120" s="53"/>
      <c r="O1120" s="53"/>
      <c r="Q1120" s="53"/>
    </row>
    <row r="1121" spans="2:17" ht="15.75" customHeight="1">
      <c r="B1121" s="58"/>
      <c r="C1121" s="82"/>
      <c r="D1121" s="53"/>
      <c r="O1121" s="53"/>
      <c r="Q1121" s="53"/>
    </row>
    <row r="1122" spans="2:17" ht="15.75" customHeight="1">
      <c r="B1122" s="58"/>
      <c r="C1122" s="82"/>
      <c r="D1122" s="53"/>
      <c r="O1122" s="53"/>
      <c r="Q1122" s="53"/>
    </row>
    <row r="1123" spans="2:17" ht="15.75" customHeight="1">
      <c r="B1123" s="58"/>
      <c r="C1123" s="82"/>
      <c r="D1123" s="53"/>
      <c r="O1123" s="53"/>
      <c r="Q1123" s="53"/>
    </row>
    <row r="1124" spans="2:17" ht="15.75" customHeight="1">
      <c r="B1124" s="58"/>
      <c r="C1124" s="82"/>
      <c r="D1124" s="53"/>
      <c r="O1124" s="53"/>
      <c r="Q1124" s="53"/>
    </row>
    <row r="1125" spans="2:17" ht="15.75" customHeight="1">
      <c r="B1125" s="58"/>
      <c r="C1125" s="82"/>
      <c r="D1125" s="53"/>
      <c r="O1125" s="53"/>
      <c r="Q1125" s="53"/>
    </row>
    <row r="1126" spans="2:17" ht="15.75" customHeight="1">
      <c r="B1126" s="58"/>
      <c r="C1126" s="82"/>
      <c r="D1126" s="53"/>
      <c r="O1126" s="53"/>
      <c r="Q1126" s="53"/>
    </row>
    <row r="1127" spans="2:17" ht="15.75" customHeight="1">
      <c r="B1127" s="58"/>
      <c r="C1127" s="82"/>
      <c r="D1127" s="53"/>
      <c r="O1127" s="53"/>
      <c r="Q1127" s="53"/>
    </row>
    <row r="1128" spans="2:17" ht="15.75" customHeight="1">
      <c r="B1128" s="58"/>
      <c r="C1128" s="82"/>
      <c r="D1128" s="53"/>
      <c r="O1128" s="53"/>
      <c r="Q1128" s="53"/>
    </row>
    <row r="1129" spans="2:17" ht="15.75" customHeight="1">
      <c r="B1129" s="58"/>
      <c r="C1129" s="82"/>
      <c r="D1129" s="53"/>
      <c r="O1129" s="53"/>
      <c r="Q1129" s="53"/>
    </row>
    <row r="1130" spans="2:17" ht="15.75" customHeight="1">
      <c r="B1130" s="58"/>
      <c r="C1130" s="82"/>
      <c r="D1130" s="53"/>
      <c r="O1130" s="53"/>
      <c r="Q1130" s="53"/>
    </row>
    <row r="1131" spans="2:17" ht="15.75" customHeight="1">
      <c r="B1131" s="58"/>
      <c r="C1131" s="82"/>
      <c r="D1131" s="53"/>
      <c r="O1131" s="53"/>
      <c r="Q1131" s="53"/>
    </row>
    <row r="1132" spans="2:17" ht="15.75" customHeight="1">
      <c r="B1132" s="58"/>
      <c r="C1132" s="82"/>
      <c r="D1132" s="53"/>
      <c r="O1132" s="53"/>
      <c r="Q1132" s="53"/>
    </row>
    <row r="1133" spans="2:17" ht="15.75" customHeight="1">
      <c r="B1133" s="58"/>
      <c r="C1133" s="82"/>
      <c r="D1133" s="53"/>
      <c r="O1133" s="53"/>
      <c r="Q1133" s="53"/>
    </row>
    <row r="1134" spans="2:17" ht="15.75" customHeight="1">
      <c r="B1134" s="58"/>
      <c r="C1134" s="82"/>
      <c r="D1134" s="53"/>
      <c r="O1134" s="53"/>
      <c r="Q1134" s="53"/>
    </row>
    <row r="1135" spans="2:17" ht="15.75" customHeight="1">
      <c r="B1135" s="58"/>
      <c r="C1135" s="82"/>
      <c r="D1135" s="53"/>
      <c r="O1135" s="53"/>
      <c r="Q1135" s="53"/>
    </row>
    <row r="1136" spans="2:17" ht="15.75" customHeight="1">
      <c r="B1136" s="58"/>
      <c r="C1136" s="82"/>
      <c r="D1136" s="53"/>
      <c r="O1136" s="53"/>
      <c r="Q1136" s="53"/>
    </row>
    <row r="1137" spans="2:17" ht="15.75" customHeight="1">
      <c r="B1137" s="58"/>
      <c r="C1137" s="82"/>
      <c r="D1137" s="53"/>
      <c r="O1137" s="53"/>
      <c r="Q1137" s="53"/>
    </row>
    <row r="1138" spans="2:17" ht="15.75" customHeight="1">
      <c r="B1138" s="58"/>
      <c r="C1138" s="82"/>
      <c r="D1138" s="53"/>
      <c r="O1138" s="53"/>
      <c r="Q1138" s="53"/>
    </row>
    <row r="1139" spans="2:17" ht="15.75" customHeight="1">
      <c r="B1139" s="58"/>
      <c r="C1139" s="82"/>
      <c r="D1139" s="53"/>
      <c r="O1139" s="53"/>
      <c r="Q1139" s="53"/>
    </row>
    <row r="1140" spans="2:17" ht="15.75" customHeight="1">
      <c r="B1140" s="58"/>
      <c r="C1140" s="82"/>
      <c r="D1140" s="53"/>
      <c r="O1140" s="53"/>
      <c r="Q1140" s="53"/>
    </row>
    <row r="1141" spans="2:17" ht="15.75" customHeight="1">
      <c r="B1141" s="58"/>
      <c r="C1141" s="82"/>
      <c r="D1141" s="53"/>
      <c r="O1141" s="53"/>
      <c r="Q1141" s="53"/>
    </row>
    <row r="1142" spans="2:17" ht="15.75" customHeight="1">
      <c r="B1142" s="58"/>
      <c r="C1142" s="82"/>
      <c r="D1142" s="53"/>
      <c r="O1142" s="53"/>
      <c r="Q1142" s="53"/>
    </row>
    <row r="1143" spans="2:17" ht="15.75" customHeight="1">
      <c r="B1143" s="58"/>
      <c r="C1143" s="82"/>
      <c r="D1143" s="53"/>
      <c r="O1143" s="53"/>
      <c r="Q1143" s="53"/>
    </row>
    <row r="1144" spans="2:17" ht="15.75" customHeight="1">
      <c r="B1144" s="58"/>
      <c r="C1144" s="82"/>
      <c r="D1144" s="53"/>
      <c r="O1144" s="53"/>
      <c r="Q1144" s="53"/>
    </row>
    <row r="1145" spans="2:17" ht="15.75" customHeight="1">
      <c r="B1145" s="58"/>
      <c r="C1145" s="82"/>
      <c r="D1145" s="53"/>
      <c r="O1145" s="53"/>
      <c r="Q1145" s="53"/>
    </row>
    <row r="1146" spans="2:17" ht="15.75" customHeight="1">
      <c r="B1146" s="58"/>
      <c r="C1146" s="82"/>
      <c r="D1146" s="53"/>
      <c r="O1146" s="53"/>
      <c r="Q1146" s="53"/>
    </row>
    <row r="1147" spans="2:17" ht="15.75" customHeight="1">
      <c r="B1147" s="58"/>
      <c r="C1147" s="82"/>
      <c r="D1147" s="53"/>
      <c r="O1147" s="53"/>
      <c r="Q1147" s="53"/>
    </row>
    <row r="1148" spans="2:17" ht="15.75" customHeight="1">
      <c r="B1148" s="58"/>
      <c r="C1148" s="82"/>
      <c r="D1148" s="53"/>
      <c r="O1148" s="53"/>
      <c r="Q1148" s="53"/>
    </row>
    <row r="1149" spans="2:17" ht="15.75" customHeight="1">
      <c r="B1149" s="58"/>
      <c r="C1149" s="82"/>
      <c r="D1149" s="53"/>
      <c r="O1149" s="53"/>
      <c r="Q1149" s="53"/>
    </row>
    <row r="1150" spans="2:17" ht="15.75" customHeight="1">
      <c r="B1150" s="58"/>
      <c r="C1150" s="82"/>
      <c r="D1150" s="53"/>
      <c r="O1150" s="53"/>
      <c r="Q1150" s="53"/>
    </row>
    <row r="1151" spans="2:17" ht="15.75" customHeight="1">
      <c r="B1151" s="58"/>
      <c r="C1151" s="82"/>
      <c r="D1151" s="53"/>
      <c r="O1151" s="53"/>
      <c r="Q1151" s="53"/>
    </row>
    <row r="1152" spans="2:17" ht="15.75" customHeight="1">
      <c r="B1152" s="58"/>
      <c r="C1152" s="82"/>
      <c r="D1152" s="53"/>
      <c r="O1152" s="53"/>
      <c r="Q1152" s="53"/>
    </row>
    <row r="1153" spans="2:17" ht="15.75" customHeight="1">
      <c r="B1153" s="58"/>
      <c r="C1153" s="82"/>
      <c r="D1153" s="53"/>
      <c r="O1153" s="53"/>
      <c r="Q1153" s="53"/>
    </row>
    <row r="1154" spans="2:17" ht="15.75" customHeight="1">
      <c r="B1154" s="58"/>
      <c r="C1154" s="82"/>
      <c r="D1154" s="53"/>
      <c r="O1154" s="53"/>
      <c r="Q1154" s="53"/>
    </row>
    <row r="1155" spans="2:17" ht="15.75" customHeight="1">
      <c r="B1155" s="58"/>
      <c r="C1155" s="82"/>
      <c r="D1155" s="53"/>
      <c r="O1155" s="53"/>
      <c r="Q1155" s="53"/>
    </row>
    <row r="1156" spans="2:17" ht="15.75" customHeight="1">
      <c r="B1156" s="58"/>
      <c r="C1156" s="82"/>
      <c r="D1156" s="53"/>
      <c r="O1156" s="53"/>
      <c r="Q1156" s="53"/>
    </row>
    <row r="1157" spans="2:17" ht="15.75" customHeight="1">
      <c r="B1157" s="58"/>
      <c r="C1157" s="82"/>
      <c r="D1157" s="53"/>
      <c r="O1157" s="53"/>
      <c r="Q1157" s="53"/>
    </row>
    <row r="1158" spans="2:17" ht="15.75" customHeight="1">
      <c r="B1158" s="58"/>
      <c r="C1158" s="82"/>
      <c r="D1158" s="53"/>
      <c r="O1158" s="53"/>
      <c r="Q1158" s="53"/>
    </row>
    <row r="1159" spans="2:17" ht="15.75" customHeight="1">
      <c r="B1159" s="58"/>
      <c r="C1159" s="82"/>
      <c r="D1159" s="53"/>
      <c r="O1159" s="53"/>
      <c r="Q1159" s="53"/>
    </row>
    <row r="1160" spans="2:17" ht="15.75" customHeight="1">
      <c r="B1160" s="58"/>
      <c r="C1160" s="82"/>
      <c r="D1160" s="53"/>
      <c r="O1160" s="53"/>
      <c r="Q1160" s="53"/>
    </row>
    <row r="1161" spans="2:17" ht="15.75" customHeight="1">
      <c r="B1161" s="58"/>
      <c r="C1161" s="82"/>
      <c r="D1161" s="53"/>
      <c r="O1161" s="53"/>
      <c r="Q1161" s="53"/>
    </row>
    <row r="1162" spans="2:17" ht="15.75" customHeight="1">
      <c r="B1162" s="58"/>
      <c r="C1162" s="82"/>
      <c r="D1162" s="53"/>
      <c r="O1162" s="53"/>
      <c r="Q1162" s="53"/>
    </row>
    <row r="1163" spans="2:17" ht="15.75" customHeight="1">
      <c r="B1163" s="58"/>
      <c r="C1163" s="82"/>
      <c r="D1163" s="53"/>
      <c r="O1163" s="53"/>
      <c r="Q1163" s="53"/>
    </row>
    <row r="1164" spans="2:17" ht="15.75" customHeight="1">
      <c r="B1164" s="58"/>
      <c r="C1164" s="82"/>
      <c r="D1164" s="53"/>
      <c r="O1164" s="53"/>
      <c r="Q1164" s="53"/>
    </row>
    <row r="1165" spans="2:17" ht="15.75" customHeight="1">
      <c r="B1165" s="58"/>
      <c r="C1165" s="82"/>
      <c r="D1165" s="53"/>
      <c r="O1165" s="53"/>
      <c r="Q1165" s="53"/>
    </row>
    <row r="1166" spans="2:17" ht="15.75" customHeight="1">
      <c r="B1166" s="58"/>
      <c r="C1166" s="82"/>
      <c r="D1166" s="53"/>
      <c r="O1166" s="53"/>
      <c r="Q1166" s="53"/>
    </row>
    <row r="1167" spans="2:17" ht="15.75" customHeight="1">
      <c r="B1167" s="58"/>
      <c r="C1167" s="82"/>
      <c r="D1167" s="53"/>
      <c r="O1167" s="53"/>
      <c r="Q1167" s="53"/>
    </row>
    <row r="1168" spans="2:17" ht="15.75" customHeight="1">
      <c r="B1168" s="58"/>
      <c r="C1168" s="82"/>
      <c r="D1168" s="53"/>
      <c r="O1168" s="53"/>
      <c r="Q1168" s="53"/>
    </row>
    <row r="1169" spans="2:17" ht="15.75" customHeight="1">
      <c r="B1169" s="58"/>
      <c r="C1169" s="82"/>
      <c r="D1169" s="53"/>
      <c r="O1169" s="53"/>
      <c r="Q1169" s="53"/>
    </row>
    <row r="1170" spans="2:17" ht="15.75" customHeight="1">
      <c r="B1170" s="58"/>
      <c r="C1170" s="82"/>
      <c r="D1170" s="53"/>
      <c r="O1170" s="53"/>
      <c r="Q1170" s="53"/>
    </row>
    <row r="1171" spans="2:17" ht="15.75" customHeight="1">
      <c r="B1171" s="58"/>
      <c r="C1171" s="82"/>
      <c r="D1171" s="53"/>
      <c r="O1171" s="53"/>
      <c r="Q1171" s="53"/>
    </row>
    <row r="1172" spans="2:17" ht="15.75" customHeight="1">
      <c r="B1172" s="58"/>
      <c r="C1172" s="82"/>
      <c r="D1172" s="53"/>
      <c r="O1172" s="53"/>
      <c r="Q1172" s="53"/>
    </row>
    <row r="1173" spans="2:17" ht="15.75" customHeight="1">
      <c r="B1173" s="58"/>
      <c r="C1173" s="82"/>
      <c r="D1173" s="53"/>
      <c r="O1173" s="53"/>
      <c r="Q1173" s="53"/>
    </row>
    <row r="1174" spans="2:17" ht="15.75" customHeight="1">
      <c r="B1174" s="58"/>
      <c r="C1174" s="82"/>
      <c r="D1174" s="53"/>
      <c r="O1174" s="53"/>
      <c r="Q1174" s="53"/>
    </row>
    <row r="1175" spans="2:17" ht="15.75" customHeight="1">
      <c r="B1175" s="58"/>
      <c r="C1175" s="82"/>
      <c r="D1175" s="53"/>
      <c r="O1175" s="53"/>
      <c r="Q1175" s="53"/>
    </row>
    <row r="1176" spans="2:17" ht="15.75" customHeight="1">
      <c r="B1176" s="58"/>
      <c r="C1176" s="82"/>
      <c r="D1176" s="53"/>
      <c r="O1176" s="53"/>
      <c r="Q1176" s="53"/>
    </row>
    <row r="1177" spans="2:17" ht="15.75" customHeight="1">
      <c r="B1177" s="58"/>
      <c r="C1177" s="82"/>
      <c r="D1177" s="53"/>
      <c r="O1177" s="53"/>
      <c r="Q1177" s="53"/>
    </row>
    <row r="1178" spans="2:17" ht="15.75" customHeight="1">
      <c r="B1178" s="58"/>
      <c r="C1178" s="82"/>
      <c r="D1178" s="53"/>
      <c r="O1178" s="53"/>
      <c r="Q1178" s="53"/>
    </row>
    <row r="1179" spans="2:17" ht="15.75" customHeight="1">
      <c r="B1179" s="58"/>
      <c r="C1179" s="82"/>
      <c r="D1179" s="53"/>
      <c r="O1179" s="53"/>
      <c r="Q1179" s="53"/>
    </row>
    <row r="1180" spans="2:17" ht="15.75" customHeight="1">
      <c r="B1180" s="58"/>
      <c r="C1180" s="82"/>
      <c r="D1180" s="53"/>
      <c r="O1180" s="53"/>
      <c r="Q1180" s="53"/>
    </row>
    <row r="1181" spans="2:17" ht="15.75" customHeight="1">
      <c r="B1181" s="58"/>
      <c r="C1181" s="82"/>
      <c r="D1181" s="53"/>
      <c r="O1181" s="53"/>
      <c r="Q1181" s="53"/>
    </row>
    <row r="1182" spans="2:17" ht="15.75" customHeight="1">
      <c r="B1182" s="58"/>
      <c r="C1182" s="82"/>
      <c r="D1182" s="53"/>
      <c r="O1182" s="53"/>
      <c r="Q1182" s="53"/>
    </row>
    <row r="1183" spans="2:17" ht="15.75" customHeight="1">
      <c r="B1183" s="58"/>
      <c r="C1183" s="82"/>
      <c r="D1183" s="53"/>
      <c r="O1183" s="53"/>
      <c r="Q1183" s="53"/>
    </row>
    <row r="1184" spans="2:17" ht="15.75" customHeight="1">
      <c r="B1184" s="58"/>
      <c r="C1184" s="82"/>
      <c r="D1184" s="53"/>
      <c r="O1184" s="53"/>
      <c r="Q1184" s="53"/>
    </row>
    <row r="1185" spans="2:17" ht="15.75" customHeight="1">
      <c r="B1185" s="58"/>
      <c r="C1185" s="82"/>
      <c r="D1185" s="53"/>
      <c r="O1185" s="53"/>
      <c r="Q1185" s="53"/>
    </row>
    <row r="1186" spans="2:17" ht="15.75" customHeight="1">
      <c r="B1186" s="58"/>
      <c r="C1186" s="82"/>
      <c r="D1186" s="53"/>
      <c r="O1186" s="53"/>
      <c r="Q1186" s="53"/>
    </row>
    <row r="1187" spans="2:17" ht="15.75" customHeight="1">
      <c r="B1187" s="58"/>
      <c r="C1187" s="82"/>
      <c r="D1187" s="53"/>
      <c r="O1187" s="53"/>
      <c r="Q1187" s="53"/>
    </row>
    <row r="1188" spans="2:17" ht="15.75" customHeight="1">
      <c r="B1188" s="58"/>
      <c r="C1188" s="82"/>
      <c r="D1188" s="53"/>
      <c r="O1188" s="53"/>
      <c r="Q1188" s="53"/>
    </row>
    <row r="1189" spans="2:17" ht="15.75" customHeight="1">
      <c r="B1189" s="58"/>
      <c r="C1189" s="82"/>
      <c r="D1189" s="53"/>
      <c r="O1189" s="53"/>
      <c r="Q1189" s="53"/>
    </row>
    <row r="1190" spans="2:17" ht="15.75" customHeight="1">
      <c r="B1190" s="58"/>
      <c r="C1190" s="82"/>
      <c r="D1190" s="53"/>
      <c r="O1190" s="53"/>
      <c r="Q1190" s="53"/>
    </row>
    <row r="1191" spans="2:17" ht="15.75" customHeight="1">
      <c r="B1191" s="58"/>
      <c r="C1191" s="82"/>
      <c r="D1191" s="53"/>
      <c r="O1191" s="53"/>
      <c r="Q1191" s="53"/>
    </row>
    <row r="1192" spans="2:17" ht="15.75" customHeight="1">
      <c r="B1192" s="58"/>
      <c r="C1192" s="82"/>
      <c r="D1192" s="53"/>
      <c r="O1192" s="53"/>
      <c r="Q1192" s="53"/>
    </row>
    <row r="1193" spans="2:17" ht="15.75" customHeight="1">
      <c r="B1193" s="58"/>
      <c r="C1193" s="82"/>
      <c r="D1193" s="53"/>
      <c r="O1193" s="53"/>
      <c r="Q1193" s="53"/>
    </row>
    <row r="1194" spans="2:17" ht="15.75" customHeight="1">
      <c r="B1194" s="58"/>
      <c r="C1194" s="82"/>
      <c r="D1194" s="53"/>
      <c r="O1194" s="53"/>
      <c r="Q1194" s="53"/>
    </row>
    <row r="1195" spans="2:17" ht="15.75" customHeight="1">
      <c r="B1195" s="58"/>
      <c r="C1195" s="82"/>
      <c r="D1195" s="53"/>
      <c r="O1195" s="53"/>
      <c r="Q1195" s="53"/>
    </row>
    <row r="1196" spans="2:17" ht="15.75" customHeight="1">
      <c r="B1196" s="58"/>
      <c r="C1196" s="82"/>
      <c r="D1196" s="53"/>
      <c r="O1196" s="53"/>
      <c r="Q1196" s="53"/>
    </row>
    <row r="1197" spans="2:17" ht="15.75" customHeight="1">
      <c r="B1197" s="58"/>
      <c r="C1197" s="82"/>
      <c r="D1197" s="53"/>
      <c r="O1197" s="53"/>
      <c r="Q1197" s="53"/>
    </row>
    <row r="1198" spans="2:17" ht="15.75" customHeight="1">
      <c r="B1198" s="58"/>
      <c r="C1198" s="82"/>
      <c r="D1198" s="53"/>
      <c r="O1198" s="53"/>
      <c r="Q1198" s="53"/>
    </row>
    <row r="1199" spans="2:17" ht="15.75" customHeight="1">
      <c r="B1199" s="58"/>
      <c r="C1199" s="82"/>
      <c r="D1199" s="53"/>
      <c r="O1199" s="53"/>
      <c r="Q1199" s="53"/>
    </row>
    <row r="1200" spans="2:17" ht="15.75" customHeight="1">
      <c r="B1200" s="58"/>
      <c r="C1200" s="82"/>
      <c r="D1200" s="53"/>
      <c r="O1200" s="53"/>
      <c r="Q1200" s="53"/>
    </row>
    <row r="1201" spans="2:17" ht="15.75" customHeight="1">
      <c r="B1201" s="58"/>
      <c r="C1201" s="82"/>
      <c r="D1201" s="53"/>
      <c r="O1201" s="53"/>
      <c r="Q1201" s="53"/>
    </row>
    <row r="1202" spans="2:17" ht="15.75" customHeight="1">
      <c r="B1202" s="58"/>
      <c r="C1202" s="82"/>
      <c r="D1202" s="53"/>
      <c r="O1202" s="53"/>
      <c r="Q1202" s="53"/>
    </row>
    <row r="1203" spans="2:17" ht="15.75" customHeight="1">
      <c r="B1203" s="58"/>
      <c r="C1203" s="82"/>
      <c r="D1203" s="53"/>
      <c r="O1203" s="53"/>
      <c r="Q1203" s="53"/>
    </row>
    <row r="1204" spans="2:17" ht="15.75" customHeight="1">
      <c r="B1204" s="58"/>
      <c r="C1204" s="82"/>
      <c r="D1204" s="53"/>
      <c r="O1204" s="53"/>
      <c r="Q1204" s="53"/>
    </row>
    <row r="1205" spans="2:17" ht="15.75" customHeight="1">
      <c r="B1205" s="58"/>
      <c r="C1205" s="82"/>
      <c r="D1205" s="53"/>
      <c r="O1205" s="53"/>
      <c r="Q1205" s="53"/>
    </row>
    <row r="1206" spans="2:17" ht="15.75" customHeight="1">
      <c r="B1206" s="58"/>
      <c r="C1206" s="82"/>
      <c r="D1206" s="53"/>
      <c r="O1206" s="53"/>
      <c r="Q1206" s="53"/>
    </row>
    <row r="1207" spans="2:17" ht="15.75" customHeight="1">
      <c r="B1207" s="58"/>
      <c r="C1207" s="82"/>
      <c r="D1207" s="53"/>
      <c r="O1207" s="53"/>
      <c r="Q1207" s="53"/>
    </row>
    <row r="1208" spans="2:17" ht="15.75" customHeight="1">
      <c r="B1208" s="58"/>
      <c r="C1208" s="82"/>
      <c r="D1208" s="53"/>
      <c r="O1208" s="53"/>
      <c r="Q1208" s="53"/>
    </row>
    <row r="1209" spans="2:17" ht="15.75" customHeight="1">
      <c r="B1209" s="58"/>
      <c r="C1209" s="82"/>
      <c r="D1209" s="53"/>
      <c r="O1209" s="53"/>
      <c r="Q1209" s="53"/>
    </row>
    <row r="1210" spans="2:17" ht="15.75" customHeight="1">
      <c r="B1210" s="58"/>
      <c r="C1210" s="82"/>
      <c r="D1210" s="53"/>
      <c r="O1210" s="53"/>
      <c r="Q1210" s="53"/>
    </row>
    <row r="1211" spans="2:17" ht="15.75" customHeight="1">
      <c r="B1211" s="58"/>
      <c r="C1211" s="82"/>
      <c r="D1211" s="53"/>
      <c r="O1211" s="53"/>
      <c r="Q1211" s="53"/>
    </row>
    <row r="1212" spans="2:17" ht="15.75" customHeight="1">
      <c r="B1212" s="58"/>
      <c r="C1212" s="82"/>
      <c r="D1212" s="53"/>
      <c r="O1212" s="53"/>
      <c r="Q1212" s="53"/>
    </row>
    <row r="1213" spans="2:17" ht="15.75" customHeight="1">
      <c r="B1213" s="58"/>
      <c r="C1213" s="82"/>
      <c r="D1213" s="53"/>
      <c r="O1213" s="53"/>
      <c r="Q1213" s="53"/>
    </row>
    <row r="1214" spans="2:17" ht="15.75" customHeight="1">
      <c r="B1214" s="58"/>
      <c r="C1214" s="82"/>
      <c r="D1214" s="53"/>
      <c r="O1214" s="53"/>
      <c r="Q1214" s="53"/>
    </row>
    <row r="1215" spans="2:17" ht="15.75" customHeight="1">
      <c r="B1215" s="58"/>
      <c r="C1215" s="82"/>
      <c r="D1215" s="53"/>
      <c r="O1215" s="53"/>
      <c r="Q1215" s="53"/>
    </row>
    <row r="1216" spans="2:17" ht="15.75" customHeight="1">
      <c r="B1216" s="58"/>
      <c r="C1216" s="82"/>
      <c r="D1216" s="53"/>
      <c r="O1216" s="53"/>
      <c r="Q1216" s="53"/>
    </row>
    <row r="1217" spans="2:17" ht="15.75" customHeight="1">
      <c r="B1217" s="58"/>
      <c r="C1217" s="82"/>
      <c r="D1217" s="53"/>
      <c r="O1217" s="53"/>
      <c r="Q1217" s="53"/>
    </row>
    <row r="1218" spans="2:17" ht="15.75" customHeight="1">
      <c r="B1218" s="58"/>
      <c r="C1218" s="82"/>
      <c r="D1218" s="53"/>
      <c r="O1218" s="53"/>
      <c r="Q1218" s="53"/>
    </row>
    <row r="1219" spans="2:17" ht="15.75" customHeight="1">
      <c r="B1219" s="58"/>
      <c r="C1219" s="82"/>
      <c r="D1219" s="53"/>
      <c r="O1219" s="53"/>
      <c r="Q1219" s="53"/>
    </row>
    <row r="1220" spans="2:17" ht="15.75" customHeight="1">
      <c r="B1220" s="58"/>
      <c r="C1220" s="82"/>
      <c r="D1220" s="53"/>
      <c r="O1220" s="53"/>
      <c r="Q1220" s="53"/>
    </row>
    <row r="1221" spans="2:17" ht="15.75" customHeight="1">
      <c r="B1221" s="58"/>
      <c r="C1221" s="82"/>
      <c r="D1221" s="53"/>
      <c r="O1221" s="53"/>
      <c r="Q1221" s="53"/>
    </row>
    <row r="1222" spans="2:17" ht="15.75" customHeight="1">
      <c r="B1222" s="58"/>
      <c r="C1222" s="82"/>
      <c r="D1222" s="53"/>
      <c r="O1222" s="53"/>
      <c r="Q1222" s="53"/>
    </row>
    <row r="1223" spans="2:17" ht="15.75" customHeight="1">
      <c r="B1223" s="58"/>
      <c r="C1223" s="82"/>
      <c r="D1223" s="53"/>
      <c r="O1223" s="53"/>
      <c r="Q1223" s="53"/>
    </row>
    <row r="1224" spans="2:17" ht="15.75" customHeight="1">
      <c r="B1224" s="58"/>
      <c r="C1224" s="82"/>
      <c r="D1224" s="53"/>
      <c r="O1224" s="53"/>
      <c r="Q1224" s="53"/>
    </row>
    <row r="1225" spans="2:17" ht="15.75" customHeight="1">
      <c r="B1225" s="58"/>
      <c r="C1225" s="82"/>
      <c r="D1225" s="53"/>
      <c r="O1225" s="53"/>
      <c r="Q1225" s="53"/>
    </row>
    <row r="1226" spans="2:17" ht="15.75" customHeight="1">
      <c r="B1226" s="58"/>
      <c r="C1226" s="82"/>
      <c r="D1226" s="53"/>
      <c r="O1226" s="53"/>
      <c r="Q1226" s="53"/>
    </row>
    <row r="1227" spans="2:17" ht="15.75" customHeight="1">
      <c r="B1227" s="58"/>
      <c r="C1227" s="82"/>
      <c r="D1227" s="53"/>
      <c r="O1227" s="53"/>
      <c r="Q1227" s="53"/>
    </row>
    <row r="1228" spans="2:17" ht="15.75" customHeight="1">
      <c r="B1228" s="58"/>
      <c r="C1228" s="82"/>
      <c r="D1228" s="53"/>
      <c r="O1228" s="53"/>
      <c r="Q1228" s="53"/>
    </row>
    <row r="1229" spans="2:17" ht="15.75" customHeight="1">
      <c r="B1229" s="58"/>
      <c r="C1229" s="82"/>
      <c r="D1229" s="53"/>
      <c r="O1229" s="53"/>
      <c r="Q1229" s="53"/>
    </row>
    <row r="1230" spans="2:17" ht="15.75" customHeight="1">
      <c r="B1230" s="58"/>
      <c r="C1230" s="82"/>
      <c r="D1230" s="53"/>
      <c r="O1230" s="53"/>
      <c r="Q1230" s="53"/>
    </row>
    <row r="1231" spans="2:17" ht="15.75" customHeight="1">
      <c r="B1231" s="58"/>
      <c r="C1231" s="82"/>
      <c r="D1231" s="53"/>
      <c r="O1231" s="53"/>
      <c r="Q1231" s="53"/>
    </row>
    <row r="1232" spans="2:17" ht="15.75" customHeight="1">
      <c r="B1232" s="58"/>
      <c r="C1232" s="82"/>
      <c r="D1232" s="53"/>
      <c r="O1232" s="53"/>
      <c r="Q1232" s="53"/>
    </row>
    <row r="1233" spans="2:17" ht="15.75" customHeight="1">
      <c r="B1233" s="58"/>
      <c r="C1233" s="82"/>
      <c r="D1233" s="53"/>
      <c r="O1233" s="53"/>
      <c r="Q1233" s="53"/>
    </row>
    <row r="1234" spans="2:17" ht="15.75" customHeight="1">
      <c r="B1234" s="58"/>
      <c r="C1234" s="82"/>
      <c r="D1234" s="53"/>
      <c r="O1234" s="53"/>
      <c r="Q1234" s="53"/>
    </row>
    <row r="1235" spans="2:17" ht="15.75" customHeight="1">
      <c r="B1235" s="58"/>
      <c r="C1235" s="82"/>
      <c r="D1235" s="53"/>
      <c r="O1235" s="53"/>
      <c r="Q1235" s="53"/>
    </row>
    <row r="1236" spans="2:17" ht="15.75" customHeight="1">
      <c r="B1236" s="58"/>
      <c r="C1236" s="82"/>
      <c r="D1236" s="53"/>
      <c r="O1236" s="53"/>
      <c r="Q1236" s="53"/>
    </row>
    <row r="1237" spans="2:17" ht="15.75" customHeight="1">
      <c r="B1237" s="58"/>
      <c r="C1237" s="82"/>
      <c r="D1237" s="53"/>
      <c r="O1237" s="53"/>
      <c r="Q1237" s="53"/>
    </row>
    <row r="1238" spans="2:17" ht="15.75" customHeight="1">
      <c r="B1238" s="58"/>
      <c r="C1238" s="82"/>
      <c r="D1238" s="53"/>
      <c r="O1238" s="53"/>
      <c r="Q1238" s="53"/>
    </row>
    <row r="1239" spans="2:17" ht="15.75" customHeight="1">
      <c r="B1239" s="58"/>
      <c r="C1239" s="82"/>
      <c r="D1239" s="53"/>
      <c r="O1239" s="53"/>
      <c r="Q1239" s="53"/>
    </row>
    <row r="1240" spans="2:17" ht="15.75" customHeight="1">
      <c r="B1240" s="58"/>
      <c r="C1240" s="82"/>
      <c r="D1240" s="53"/>
      <c r="O1240" s="53"/>
      <c r="Q1240" s="53"/>
    </row>
    <row r="1241" spans="2:17" ht="15.75" customHeight="1">
      <c r="B1241" s="58"/>
      <c r="C1241" s="82"/>
      <c r="D1241" s="53"/>
      <c r="O1241" s="53"/>
      <c r="Q1241" s="53"/>
    </row>
    <row r="1242" spans="2:17" ht="15.75" customHeight="1">
      <c r="B1242" s="58"/>
      <c r="C1242" s="82"/>
      <c r="D1242" s="53"/>
      <c r="O1242" s="53"/>
      <c r="Q1242" s="53"/>
    </row>
    <row r="1243" spans="2:17" ht="15.75" customHeight="1">
      <c r="B1243" s="58"/>
      <c r="C1243" s="82"/>
      <c r="D1243" s="53"/>
      <c r="O1243" s="53"/>
      <c r="Q1243" s="53"/>
    </row>
    <row r="1244" spans="2:17" ht="15.75" customHeight="1">
      <c r="B1244" s="58"/>
      <c r="C1244" s="82"/>
      <c r="D1244" s="53"/>
      <c r="O1244" s="53"/>
      <c r="Q1244" s="53"/>
    </row>
    <row r="1245" spans="2:17" ht="15.75" customHeight="1">
      <c r="B1245" s="58"/>
      <c r="C1245" s="82"/>
      <c r="D1245" s="53"/>
      <c r="O1245" s="53"/>
      <c r="Q1245" s="53"/>
    </row>
    <row r="1246" spans="2:17" ht="15.75" customHeight="1">
      <c r="B1246" s="58"/>
      <c r="C1246" s="82"/>
      <c r="D1246" s="53"/>
      <c r="O1246" s="53"/>
      <c r="Q1246" s="53"/>
    </row>
    <row r="1247" spans="2:17" ht="15.75" customHeight="1">
      <c r="B1247" s="58"/>
      <c r="C1247" s="82"/>
      <c r="D1247" s="53"/>
      <c r="O1247" s="53"/>
      <c r="Q1247" s="53"/>
    </row>
    <row r="1248" spans="2:17" ht="15.75" customHeight="1">
      <c r="B1248" s="58"/>
      <c r="C1248" s="82"/>
      <c r="D1248" s="53"/>
      <c r="O1248" s="53"/>
      <c r="Q1248" s="53"/>
    </row>
    <row r="1249" spans="2:17" ht="15.75" customHeight="1">
      <c r="B1249" s="58"/>
      <c r="C1249" s="82"/>
      <c r="D1249" s="53"/>
      <c r="O1249" s="53"/>
      <c r="Q1249" s="53"/>
    </row>
    <row r="1250" spans="2:17" ht="15.75" customHeight="1">
      <c r="B1250" s="58"/>
      <c r="C1250" s="82"/>
      <c r="D1250" s="53"/>
      <c r="O1250" s="53"/>
      <c r="Q1250" s="53"/>
    </row>
    <row r="1251" spans="2:17" ht="15.75" customHeight="1">
      <c r="B1251" s="58"/>
      <c r="C1251" s="82"/>
      <c r="D1251" s="53"/>
      <c r="O1251" s="53"/>
      <c r="Q1251" s="53"/>
    </row>
    <row r="1252" spans="2:17" ht="15.75" customHeight="1">
      <c r="B1252" s="58"/>
      <c r="C1252" s="82"/>
      <c r="D1252" s="53"/>
      <c r="O1252" s="53"/>
      <c r="Q1252" s="53"/>
    </row>
    <row r="1253" spans="2:17" ht="15.75" customHeight="1">
      <c r="B1253" s="58"/>
      <c r="C1253" s="82"/>
      <c r="D1253" s="53"/>
      <c r="O1253" s="53"/>
      <c r="Q1253" s="53"/>
    </row>
    <row r="1254" spans="2:17" ht="15.75" customHeight="1">
      <c r="B1254" s="58"/>
      <c r="C1254" s="82"/>
      <c r="D1254" s="53"/>
      <c r="O1254" s="53"/>
      <c r="Q1254" s="53"/>
    </row>
    <row r="1255" spans="2:17" ht="15.75" customHeight="1">
      <c r="B1255" s="58"/>
      <c r="C1255" s="82"/>
      <c r="D1255" s="53"/>
      <c r="O1255" s="53"/>
      <c r="Q1255" s="53"/>
    </row>
    <row r="1256" spans="2:17" ht="15.75" customHeight="1">
      <c r="B1256" s="58"/>
      <c r="C1256" s="82"/>
      <c r="D1256" s="53"/>
      <c r="O1256" s="53"/>
      <c r="Q1256" s="53"/>
    </row>
    <row r="1257" spans="2:17" ht="15.75" customHeight="1">
      <c r="B1257" s="58"/>
      <c r="C1257" s="82"/>
      <c r="D1257" s="53"/>
      <c r="O1257" s="53"/>
      <c r="Q1257" s="53"/>
    </row>
    <row r="1258" spans="2:17" ht="15.75" customHeight="1">
      <c r="B1258" s="58"/>
      <c r="C1258" s="82"/>
      <c r="D1258" s="53"/>
      <c r="O1258" s="53"/>
      <c r="Q1258" s="53"/>
    </row>
    <row r="1259" spans="2:17" ht="15.75" customHeight="1">
      <c r="B1259" s="58"/>
      <c r="C1259" s="82"/>
      <c r="D1259" s="53"/>
      <c r="O1259" s="53"/>
      <c r="Q1259" s="53"/>
    </row>
    <row r="1260" spans="2:17" ht="15.75" customHeight="1">
      <c r="B1260" s="58"/>
      <c r="C1260" s="82"/>
      <c r="D1260" s="53"/>
      <c r="O1260" s="53"/>
      <c r="Q1260" s="53"/>
    </row>
    <row r="1261" spans="2:17" ht="15.75" customHeight="1">
      <c r="B1261" s="58"/>
      <c r="C1261" s="82"/>
      <c r="D1261" s="53"/>
      <c r="O1261" s="53"/>
      <c r="Q1261" s="53"/>
    </row>
    <row r="1262" spans="2:17" ht="15.75" customHeight="1">
      <c r="B1262" s="58"/>
      <c r="C1262" s="82"/>
      <c r="D1262" s="53"/>
      <c r="O1262" s="53"/>
      <c r="Q1262" s="53"/>
    </row>
    <row r="1263" spans="2:17" ht="15.75" customHeight="1">
      <c r="B1263" s="58"/>
      <c r="C1263" s="82"/>
      <c r="D1263" s="53"/>
      <c r="O1263" s="53"/>
      <c r="Q1263" s="53"/>
    </row>
    <row r="1264" spans="2:17" ht="15.75" customHeight="1">
      <c r="B1264" s="58"/>
      <c r="C1264" s="82"/>
      <c r="D1264" s="53"/>
      <c r="O1264" s="53"/>
      <c r="Q1264" s="53"/>
    </row>
    <row r="1265" spans="2:17" ht="15.75" customHeight="1">
      <c r="B1265" s="58"/>
      <c r="C1265" s="82"/>
      <c r="D1265" s="53"/>
      <c r="O1265" s="53"/>
      <c r="Q1265" s="53"/>
    </row>
    <row r="1266" spans="2:17" ht="15.75" customHeight="1">
      <c r="B1266" s="58"/>
      <c r="C1266" s="82"/>
      <c r="D1266" s="53"/>
      <c r="O1266" s="53"/>
      <c r="Q1266" s="53"/>
    </row>
    <row r="1267" spans="2:17" ht="15.75" customHeight="1">
      <c r="B1267" s="58"/>
      <c r="C1267" s="82"/>
      <c r="D1267" s="53"/>
      <c r="O1267" s="53"/>
      <c r="Q1267" s="53"/>
    </row>
    <row r="1268" spans="2:17" ht="15.75" customHeight="1">
      <c r="B1268" s="58"/>
      <c r="C1268" s="82"/>
      <c r="D1268" s="53"/>
      <c r="O1268" s="53"/>
      <c r="Q1268" s="53"/>
    </row>
    <row r="1269" spans="2:17" ht="15.75" customHeight="1">
      <c r="B1269" s="58"/>
      <c r="C1269" s="82"/>
      <c r="D1269" s="53"/>
      <c r="O1269" s="53"/>
      <c r="Q1269" s="53"/>
    </row>
    <row r="1270" spans="2:17" ht="15.75" customHeight="1">
      <c r="B1270" s="58"/>
      <c r="C1270" s="82"/>
      <c r="D1270" s="53"/>
      <c r="O1270" s="53"/>
      <c r="Q1270" s="53"/>
    </row>
    <row r="1271" spans="2:17" ht="15.75" customHeight="1">
      <c r="B1271" s="58"/>
      <c r="C1271" s="82"/>
      <c r="D1271" s="53"/>
      <c r="O1271" s="53"/>
      <c r="Q1271" s="53"/>
    </row>
    <row r="1272" spans="2:17" ht="15.75" customHeight="1">
      <c r="B1272" s="58"/>
      <c r="C1272" s="82"/>
      <c r="D1272" s="53"/>
      <c r="O1272" s="53"/>
      <c r="Q1272" s="53"/>
    </row>
    <row r="1273" spans="2:17" ht="15.75" customHeight="1">
      <c r="B1273" s="58"/>
      <c r="C1273" s="82"/>
      <c r="D1273" s="53"/>
      <c r="O1273" s="53"/>
      <c r="Q1273" s="53"/>
    </row>
    <row r="1274" spans="2:17" ht="15.75" customHeight="1">
      <c r="B1274" s="58"/>
      <c r="C1274" s="82"/>
      <c r="D1274" s="53"/>
      <c r="O1274" s="53"/>
      <c r="Q1274" s="53"/>
    </row>
    <row r="1275" spans="2:17" ht="15.75" customHeight="1">
      <c r="B1275" s="58"/>
      <c r="C1275" s="82"/>
      <c r="D1275" s="53"/>
      <c r="O1275" s="53"/>
      <c r="Q1275" s="53"/>
    </row>
    <row r="1276" spans="2:17" ht="15.75" customHeight="1">
      <c r="B1276" s="58"/>
      <c r="C1276" s="82"/>
      <c r="D1276" s="53"/>
      <c r="O1276" s="53"/>
      <c r="Q1276" s="53"/>
    </row>
    <row r="1277" spans="2:17" ht="15.75" customHeight="1">
      <c r="B1277" s="58"/>
      <c r="C1277" s="82"/>
      <c r="D1277" s="53"/>
      <c r="O1277" s="53"/>
      <c r="Q1277" s="53"/>
    </row>
    <row r="1278" spans="2:17" ht="15.75" customHeight="1">
      <c r="B1278" s="58"/>
      <c r="C1278" s="82"/>
      <c r="D1278" s="53"/>
      <c r="O1278" s="53"/>
      <c r="Q1278" s="53"/>
    </row>
    <row r="1279" spans="2:17" ht="15.75" customHeight="1">
      <c r="B1279" s="58"/>
      <c r="C1279" s="82"/>
      <c r="D1279" s="53"/>
      <c r="O1279" s="53"/>
      <c r="Q1279" s="53"/>
    </row>
    <row r="1280" spans="2:17" ht="15.75" customHeight="1">
      <c r="B1280" s="58"/>
      <c r="C1280" s="82"/>
      <c r="D1280" s="53"/>
      <c r="O1280" s="53"/>
      <c r="Q1280" s="53"/>
    </row>
    <row r="1281" spans="2:17" ht="15.75" customHeight="1">
      <c r="B1281" s="58"/>
      <c r="C1281" s="82"/>
      <c r="D1281" s="53"/>
      <c r="O1281" s="53"/>
      <c r="Q1281" s="53"/>
    </row>
    <row r="1282" spans="2:17" ht="15.75" customHeight="1">
      <c r="B1282" s="58"/>
      <c r="C1282" s="82"/>
      <c r="D1282" s="53"/>
      <c r="O1282" s="53"/>
      <c r="Q1282" s="53"/>
    </row>
    <row r="1283" spans="2:17" ht="15.75" customHeight="1">
      <c r="B1283" s="58"/>
      <c r="C1283" s="82"/>
      <c r="D1283" s="53"/>
      <c r="O1283" s="53"/>
      <c r="Q1283" s="53"/>
    </row>
    <row r="1284" spans="2:17" ht="15.75" customHeight="1">
      <c r="B1284" s="58"/>
      <c r="C1284" s="82"/>
      <c r="D1284" s="53"/>
      <c r="O1284" s="53"/>
      <c r="Q1284" s="53"/>
    </row>
    <row r="1285" spans="2:17" ht="15.75" customHeight="1">
      <c r="B1285" s="58"/>
      <c r="C1285" s="82"/>
      <c r="D1285" s="53"/>
      <c r="O1285" s="53"/>
      <c r="Q1285" s="53"/>
    </row>
    <row r="1286" spans="2:17" ht="15.75" customHeight="1">
      <c r="B1286" s="58"/>
      <c r="C1286" s="82"/>
      <c r="D1286" s="53"/>
      <c r="O1286" s="53"/>
      <c r="Q1286" s="53"/>
    </row>
    <row r="1287" spans="2:17" ht="15.75" customHeight="1">
      <c r="B1287" s="58"/>
      <c r="C1287" s="82"/>
      <c r="D1287" s="53"/>
      <c r="O1287" s="53"/>
      <c r="Q1287" s="53"/>
    </row>
    <row r="1288" spans="2:17" ht="15.75" customHeight="1">
      <c r="B1288" s="58"/>
      <c r="C1288" s="82"/>
      <c r="D1288" s="53"/>
      <c r="O1288" s="53"/>
      <c r="Q1288" s="53"/>
    </row>
    <row r="1289" spans="2:17" ht="15.75" customHeight="1">
      <c r="B1289" s="58"/>
      <c r="C1289" s="82"/>
      <c r="D1289" s="53"/>
      <c r="O1289" s="53"/>
      <c r="Q1289" s="53"/>
    </row>
    <row r="1290" spans="2:17" ht="15.75" customHeight="1">
      <c r="B1290" s="58"/>
      <c r="C1290" s="82"/>
      <c r="D1290" s="53"/>
      <c r="O1290" s="53"/>
      <c r="Q1290" s="53"/>
    </row>
    <row r="1291" spans="2:17" ht="15.75" customHeight="1">
      <c r="B1291" s="58"/>
      <c r="C1291" s="82"/>
      <c r="D1291" s="53"/>
      <c r="O1291" s="53"/>
      <c r="Q1291" s="53"/>
    </row>
    <row r="1292" spans="2:17" ht="15.75" customHeight="1">
      <c r="B1292" s="58"/>
      <c r="C1292" s="82"/>
      <c r="D1292" s="53"/>
      <c r="O1292" s="53"/>
      <c r="Q1292" s="53"/>
    </row>
    <row r="1293" spans="2:17" ht="15.75" customHeight="1">
      <c r="B1293" s="58"/>
      <c r="C1293" s="82"/>
      <c r="D1293" s="53"/>
      <c r="O1293" s="53"/>
      <c r="Q1293" s="53"/>
    </row>
    <row r="1294" spans="2:17" ht="15.75" customHeight="1">
      <c r="B1294" s="58"/>
      <c r="C1294" s="82"/>
      <c r="D1294" s="53"/>
      <c r="O1294" s="53"/>
      <c r="Q1294" s="53"/>
    </row>
    <row r="1295" spans="2:17" ht="15.75" customHeight="1">
      <c r="B1295" s="58"/>
      <c r="C1295" s="82"/>
      <c r="D1295" s="53"/>
      <c r="O1295" s="53"/>
      <c r="Q1295" s="53"/>
    </row>
    <row r="1296" spans="2:17" ht="15.75" customHeight="1">
      <c r="B1296" s="58"/>
      <c r="C1296" s="82"/>
      <c r="D1296" s="53"/>
      <c r="O1296" s="53"/>
      <c r="Q1296" s="53"/>
    </row>
    <row r="1297" spans="2:17" ht="15.75" customHeight="1">
      <c r="B1297" s="58"/>
      <c r="C1297" s="82"/>
      <c r="D1297" s="53"/>
      <c r="O1297" s="53"/>
      <c r="Q1297" s="53"/>
    </row>
    <row r="1298" spans="2:17" ht="15.75" customHeight="1">
      <c r="B1298" s="58"/>
      <c r="C1298" s="82"/>
      <c r="D1298" s="53"/>
      <c r="O1298" s="53"/>
      <c r="Q1298" s="53"/>
    </row>
    <row r="1299" spans="2:17" ht="15.75" customHeight="1">
      <c r="B1299" s="58"/>
      <c r="C1299" s="82"/>
      <c r="D1299" s="53"/>
      <c r="O1299" s="53"/>
      <c r="Q1299" s="53"/>
    </row>
    <row r="1300" spans="2:17" ht="15.75" customHeight="1">
      <c r="B1300" s="58"/>
      <c r="C1300" s="82"/>
      <c r="D1300" s="53"/>
      <c r="O1300" s="53"/>
      <c r="Q1300" s="53"/>
    </row>
    <row r="1301" spans="2:17" ht="15.75" customHeight="1">
      <c r="B1301" s="58"/>
      <c r="C1301" s="82"/>
      <c r="D1301" s="53"/>
      <c r="O1301" s="53"/>
      <c r="Q1301" s="53"/>
    </row>
    <row r="1302" spans="2:17" ht="15.75" customHeight="1">
      <c r="B1302" s="58"/>
      <c r="C1302" s="82"/>
      <c r="D1302" s="53"/>
      <c r="O1302" s="53"/>
      <c r="Q1302" s="53"/>
    </row>
    <row r="1303" spans="2:17" ht="15.75" customHeight="1">
      <c r="B1303" s="58"/>
      <c r="C1303" s="82"/>
      <c r="D1303" s="53"/>
      <c r="O1303" s="53"/>
      <c r="Q1303" s="53"/>
    </row>
    <row r="1304" spans="2:17" ht="15.75" customHeight="1">
      <c r="B1304" s="58"/>
      <c r="C1304" s="82"/>
      <c r="D1304" s="53"/>
      <c r="O1304" s="53"/>
      <c r="Q1304" s="53"/>
    </row>
    <row r="1305" spans="2:17" ht="15.75" customHeight="1">
      <c r="B1305" s="58"/>
      <c r="C1305" s="82"/>
      <c r="D1305" s="53"/>
      <c r="O1305" s="53"/>
      <c r="Q1305" s="53"/>
    </row>
    <row r="1306" spans="2:17" ht="15.75" customHeight="1">
      <c r="B1306" s="58"/>
      <c r="C1306" s="82"/>
      <c r="D1306" s="53"/>
      <c r="O1306" s="53"/>
      <c r="Q1306" s="53"/>
    </row>
    <row r="1307" spans="2:17" ht="15.75" customHeight="1">
      <c r="B1307" s="58"/>
      <c r="C1307" s="82"/>
      <c r="D1307" s="53"/>
      <c r="O1307" s="53"/>
      <c r="Q1307" s="53"/>
    </row>
    <row r="1308" spans="2:17" ht="15.75" customHeight="1">
      <c r="B1308" s="58"/>
      <c r="C1308" s="82"/>
      <c r="D1308" s="53"/>
      <c r="O1308" s="53"/>
      <c r="Q1308" s="53"/>
    </row>
    <row r="1309" spans="2:17" ht="15.75" customHeight="1">
      <c r="B1309" s="58"/>
      <c r="C1309" s="82"/>
      <c r="D1309" s="53"/>
      <c r="O1309" s="53"/>
      <c r="Q1309" s="53"/>
    </row>
    <row r="1310" spans="2:17" ht="15.75" customHeight="1">
      <c r="B1310" s="58"/>
      <c r="C1310" s="82"/>
      <c r="D1310" s="53"/>
      <c r="O1310" s="53"/>
      <c r="Q1310" s="53"/>
    </row>
    <row r="1311" spans="2:17" ht="15.75" customHeight="1">
      <c r="B1311" s="58"/>
      <c r="C1311" s="82"/>
      <c r="D1311" s="53"/>
      <c r="O1311" s="53"/>
      <c r="Q1311" s="53"/>
    </row>
    <row r="1312" spans="2:17" ht="15.75" customHeight="1">
      <c r="B1312" s="58"/>
      <c r="C1312" s="82"/>
      <c r="D1312" s="53"/>
      <c r="O1312" s="53"/>
      <c r="Q1312" s="53"/>
    </row>
    <row r="1313" spans="2:17" ht="15.75" customHeight="1">
      <c r="B1313" s="58"/>
      <c r="C1313" s="82"/>
      <c r="D1313" s="53"/>
      <c r="O1313" s="53"/>
      <c r="Q1313" s="53"/>
    </row>
    <row r="1314" spans="2:17" ht="15.75" customHeight="1">
      <c r="B1314" s="58"/>
      <c r="C1314" s="82"/>
      <c r="D1314" s="53"/>
      <c r="O1314" s="53"/>
      <c r="Q1314" s="53"/>
    </row>
    <row r="1315" spans="2:17" ht="15.75" customHeight="1">
      <c r="B1315" s="58"/>
      <c r="C1315" s="82"/>
      <c r="D1315" s="53"/>
      <c r="O1315" s="53"/>
      <c r="Q1315" s="53"/>
    </row>
    <row r="1316" spans="2:17" ht="15.75" customHeight="1">
      <c r="B1316" s="58"/>
      <c r="C1316" s="82"/>
      <c r="D1316" s="53"/>
      <c r="O1316" s="53"/>
      <c r="Q1316" s="53"/>
    </row>
    <row r="1317" spans="2:17" ht="15.75" customHeight="1">
      <c r="B1317" s="58"/>
      <c r="C1317" s="82"/>
      <c r="D1317" s="53"/>
      <c r="O1317" s="53"/>
      <c r="Q1317" s="53"/>
    </row>
    <row r="1318" spans="2:17" ht="15.75" customHeight="1">
      <c r="B1318" s="58"/>
      <c r="C1318" s="82"/>
      <c r="D1318" s="53"/>
      <c r="O1318" s="53"/>
      <c r="Q1318" s="53"/>
    </row>
    <row r="1319" spans="2:17" ht="15.75" customHeight="1">
      <c r="B1319" s="58"/>
      <c r="C1319" s="82"/>
      <c r="D1319" s="53"/>
      <c r="O1319" s="53"/>
      <c r="Q1319" s="53"/>
    </row>
    <row r="1320" spans="2:17" ht="15.75" customHeight="1">
      <c r="B1320" s="58"/>
      <c r="C1320" s="82"/>
      <c r="D1320" s="53"/>
      <c r="O1320" s="53"/>
      <c r="Q1320" s="53"/>
    </row>
    <row r="1321" spans="2:17" ht="15.75" customHeight="1">
      <c r="B1321" s="58"/>
      <c r="C1321" s="82"/>
      <c r="D1321" s="53"/>
      <c r="O1321" s="53"/>
      <c r="Q1321" s="53"/>
    </row>
    <row r="1322" spans="2:17" ht="15.75" customHeight="1">
      <c r="B1322" s="58"/>
      <c r="C1322" s="82"/>
      <c r="D1322" s="53"/>
      <c r="O1322" s="53"/>
      <c r="Q1322" s="53"/>
    </row>
    <row r="1323" spans="2:17" ht="15.75" customHeight="1">
      <c r="B1323" s="58"/>
      <c r="C1323" s="82"/>
      <c r="D1323" s="53"/>
      <c r="O1323" s="53"/>
      <c r="Q1323" s="53"/>
    </row>
    <row r="1324" spans="2:17" ht="15.75" customHeight="1">
      <c r="B1324" s="58"/>
      <c r="C1324" s="82"/>
      <c r="D1324" s="53"/>
      <c r="O1324" s="53"/>
      <c r="Q1324" s="53"/>
    </row>
    <row r="1325" spans="2:17" ht="15.75" customHeight="1">
      <c r="B1325" s="58"/>
      <c r="C1325" s="82"/>
      <c r="D1325" s="53"/>
      <c r="O1325" s="53"/>
      <c r="Q1325" s="53"/>
    </row>
    <row r="1326" spans="2:17" ht="15.75" customHeight="1">
      <c r="B1326" s="58"/>
      <c r="C1326" s="82"/>
      <c r="D1326" s="53"/>
      <c r="O1326" s="53"/>
      <c r="Q1326" s="53"/>
    </row>
    <row r="1327" spans="2:17" ht="15.75" customHeight="1">
      <c r="B1327" s="58"/>
      <c r="C1327" s="82"/>
      <c r="D1327" s="53"/>
      <c r="O1327" s="53"/>
      <c r="Q1327" s="53"/>
    </row>
    <row r="1328" spans="2:17" ht="15.75" customHeight="1">
      <c r="B1328" s="58"/>
      <c r="C1328" s="82"/>
      <c r="D1328" s="53"/>
      <c r="O1328" s="53"/>
      <c r="Q1328" s="53"/>
    </row>
    <row r="1329" spans="2:17" ht="15.75" customHeight="1">
      <c r="B1329" s="58"/>
      <c r="C1329" s="82"/>
      <c r="D1329" s="53"/>
      <c r="O1329" s="53"/>
      <c r="Q1329" s="53"/>
    </row>
    <row r="1330" spans="2:17" ht="15.75" customHeight="1">
      <c r="B1330" s="58"/>
      <c r="C1330" s="82"/>
      <c r="D1330" s="53"/>
      <c r="O1330" s="53"/>
      <c r="Q1330" s="53"/>
    </row>
    <row r="1331" spans="2:17" ht="15.75" customHeight="1">
      <c r="B1331" s="58"/>
      <c r="C1331" s="82"/>
      <c r="D1331" s="53"/>
      <c r="O1331" s="53"/>
      <c r="Q1331" s="53"/>
    </row>
    <row r="1332" spans="2:17" ht="15.75" customHeight="1">
      <c r="B1332" s="58"/>
      <c r="C1332" s="82"/>
      <c r="D1332" s="53"/>
      <c r="O1332" s="53"/>
      <c r="Q1332" s="53"/>
    </row>
    <row r="1333" spans="2:17" ht="15.75" customHeight="1">
      <c r="B1333" s="58"/>
      <c r="C1333" s="82"/>
      <c r="D1333" s="53"/>
      <c r="O1333" s="53"/>
      <c r="Q1333" s="53"/>
    </row>
    <row r="1334" spans="2:17" ht="15.75" customHeight="1">
      <c r="B1334" s="58"/>
      <c r="C1334" s="82"/>
      <c r="D1334" s="53"/>
      <c r="O1334" s="53"/>
      <c r="Q1334" s="53"/>
    </row>
    <row r="1335" spans="2:17" ht="15.75" customHeight="1">
      <c r="B1335" s="58"/>
      <c r="C1335" s="82"/>
      <c r="D1335" s="53"/>
      <c r="O1335" s="53"/>
      <c r="Q1335" s="53"/>
    </row>
    <row r="1336" spans="2:17" ht="15.75" customHeight="1">
      <c r="B1336" s="58"/>
      <c r="C1336" s="82"/>
      <c r="D1336" s="53"/>
      <c r="O1336" s="53"/>
      <c r="Q1336" s="53"/>
    </row>
    <row r="1337" spans="2:17" ht="15.75" customHeight="1">
      <c r="B1337" s="58"/>
      <c r="C1337" s="82"/>
      <c r="D1337" s="53"/>
      <c r="O1337" s="53"/>
      <c r="Q1337" s="53"/>
    </row>
    <row r="1338" spans="2:17" ht="15.75" customHeight="1">
      <c r="B1338" s="58"/>
      <c r="C1338" s="82"/>
      <c r="D1338" s="53"/>
      <c r="O1338" s="53"/>
      <c r="Q1338" s="53"/>
    </row>
    <row r="1339" spans="2:17" ht="15.75" customHeight="1">
      <c r="B1339" s="58"/>
      <c r="C1339" s="82"/>
      <c r="D1339" s="53"/>
      <c r="O1339" s="53"/>
      <c r="Q1339" s="53"/>
    </row>
    <row r="1340" spans="2:17" ht="15.75" customHeight="1">
      <c r="B1340" s="58"/>
      <c r="C1340" s="82"/>
      <c r="D1340" s="53"/>
      <c r="O1340" s="53"/>
      <c r="Q1340" s="53"/>
    </row>
    <row r="1341" spans="2:17" ht="15.75" customHeight="1">
      <c r="B1341" s="58"/>
      <c r="C1341" s="82"/>
      <c r="D1341" s="53"/>
      <c r="O1341" s="53"/>
      <c r="Q1341" s="53"/>
    </row>
    <row r="1342" spans="2:17" ht="15.75" customHeight="1">
      <c r="B1342" s="58"/>
      <c r="C1342" s="82"/>
      <c r="D1342" s="53"/>
      <c r="O1342" s="53"/>
      <c r="Q1342" s="53"/>
    </row>
    <row r="1343" spans="2:17" ht="15.75" customHeight="1">
      <c r="B1343" s="58"/>
      <c r="C1343" s="82"/>
      <c r="D1343" s="53"/>
      <c r="O1343" s="53"/>
      <c r="Q1343" s="53"/>
    </row>
    <row r="1344" spans="2:17" ht="15.75" customHeight="1">
      <c r="B1344" s="58"/>
      <c r="C1344" s="82"/>
      <c r="D1344" s="53"/>
      <c r="O1344" s="53"/>
      <c r="Q1344" s="53"/>
    </row>
    <row r="1345" spans="2:17" ht="15.75" customHeight="1">
      <c r="B1345" s="58"/>
      <c r="C1345" s="82"/>
      <c r="D1345" s="53"/>
      <c r="O1345" s="53"/>
      <c r="Q1345" s="53"/>
    </row>
    <row r="1346" spans="2:17" ht="15.75" customHeight="1">
      <c r="B1346" s="58"/>
      <c r="C1346" s="82"/>
      <c r="D1346" s="53"/>
      <c r="O1346" s="53"/>
      <c r="Q1346" s="53"/>
    </row>
    <row r="1347" spans="2:17" ht="15.75" customHeight="1">
      <c r="B1347" s="58"/>
      <c r="C1347" s="82"/>
      <c r="D1347" s="53"/>
      <c r="O1347" s="53"/>
      <c r="Q1347" s="53"/>
    </row>
    <row r="1348" spans="2:17" ht="15.75" customHeight="1">
      <c r="B1348" s="58"/>
      <c r="C1348" s="82"/>
      <c r="D1348" s="53"/>
      <c r="O1348" s="53"/>
      <c r="Q1348" s="53"/>
    </row>
    <row r="1349" spans="2:17" ht="15.75" customHeight="1">
      <c r="B1349" s="58"/>
      <c r="C1349" s="82"/>
      <c r="D1349" s="53"/>
      <c r="O1349" s="53"/>
      <c r="Q1349" s="53"/>
    </row>
    <row r="1350" spans="2:17" ht="15.75" customHeight="1">
      <c r="B1350" s="58"/>
      <c r="C1350" s="82"/>
      <c r="D1350" s="53"/>
      <c r="O1350" s="53"/>
      <c r="Q1350" s="53"/>
    </row>
    <row r="1351" spans="2:17" ht="15.75" customHeight="1">
      <c r="B1351" s="58"/>
      <c r="C1351" s="82"/>
      <c r="D1351" s="53"/>
      <c r="O1351" s="53"/>
      <c r="Q1351" s="53"/>
    </row>
    <row r="1352" spans="2:17" ht="15.75" customHeight="1">
      <c r="B1352" s="58"/>
      <c r="C1352" s="82"/>
      <c r="D1352" s="53"/>
      <c r="O1352" s="53"/>
      <c r="Q1352" s="53"/>
    </row>
    <row r="1353" spans="2:17" ht="15.75" customHeight="1">
      <c r="B1353" s="58"/>
      <c r="C1353" s="82"/>
      <c r="D1353" s="53"/>
      <c r="O1353" s="53"/>
      <c r="Q1353" s="53"/>
    </row>
    <row r="1354" spans="2:17" ht="15.75" customHeight="1">
      <c r="B1354" s="58"/>
      <c r="C1354" s="82"/>
      <c r="D1354" s="53"/>
      <c r="O1354" s="53"/>
      <c r="Q1354" s="53"/>
    </row>
    <row r="1355" spans="2:17" ht="15.75" customHeight="1">
      <c r="B1355" s="58"/>
      <c r="C1355" s="82"/>
      <c r="D1355" s="53"/>
      <c r="O1355" s="53"/>
      <c r="Q1355" s="53"/>
    </row>
    <row r="1356" spans="2:17" ht="15.75" customHeight="1">
      <c r="B1356" s="58"/>
      <c r="C1356" s="82"/>
      <c r="D1356" s="53"/>
      <c r="O1356" s="53"/>
      <c r="Q1356" s="53"/>
    </row>
    <row r="1357" spans="2:17" ht="15.75" customHeight="1">
      <c r="B1357" s="58"/>
      <c r="C1357" s="82"/>
      <c r="D1357" s="53"/>
      <c r="O1357" s="53"/>
      <c r="Q1357" s="53"/>
    </row>
    <row r="1358" spans="2:17" ht="15.75" customHeight="1">
      <c r="B1358" s="58"/>
      <c r="C1358" s="82"/>
      <c r="D1358" s="53"/>
      <c r="O1358" s="53"/>
      <c r="Q1358" s="53"/>
    </row>
    <row r="1359" spans="2:17" ht="15.75" customHeight="1">
      <c r="B1359" s="58"/>
      <c r="C1359" s="82"/>
      <c r="D1359" s="53"/>
      <c r="O1359" s="53"/>
      <c r="Q1359" s="53"/>
    </row>
    <row r="1360" spans="2:17" ht="15.75" customHeight="1">
      <c r="B1360" s="58"/>
      <c r="C1360" s="82"/>
      <c r="D1360" s="53"/>
      <c r="O1360" s="53"/>
      <c r="Q1360" s="53"/>
    </row>
    <row r="1361" spans="2:17" ht="15.75" customHeight="1">
      <c r="B1361" s="58"/>
      <c r="C1361" s="82"/>
      <c r="D1361" s="53"/>
      <c r="O1361" s="53"/>
      <c r="Q1361" s="53"/>
    </row>
    <row r="1362" spans="2:17" ht="15.75" customHeight="1">
      <c r="B1362" s="58"/>
      <c r="C1362" s="82"/>
      <c r="D1362" s="53"/>
      <c r="O1362" s="53"/>
      <c r="Q1362" s="53"/>
    </row>
    <row r="1363" spans="2:17" ht="15.75" customHeight="1">
      <c r="B1363" s="58"/>
      <c r="C1363" s="82"/>
      <c r="D1363" s="53"/>
      <c r="O1363" s="53"/>
      <c r="Q1363" s="53"/>
    </row>
    <row r="1364" spans="2:17" ht="15.75" customHeight="1">
      <c r="B1364" s="58"/>
      <c r="C1364" s="82"/>
      <c r="D1364" s="53"/>
      <c r="O1364" s="53"/>
      <c r="Q1364" s="53"/>
    </row>
    <row r="1365" spans="2:17" ht="15.75" customHeight="1">
      <c r="B1365" s="58"/>
      <c r="C1365" s="82"/>
      <c r="D1365" s="53"/>
      <c r="O1365" s="53"/>
      <c r="Q1365" s="53"/>
    </row>
    <row r="1366" spans="2:17" ht="15.75" customHeight="1">
      <c r="B1366" s="58"/>
      <c r="C1366" s="82"/>
      <c r="D1366" s="53"/>
      <c r="O1366" s="53"/>
      <c r="Q1366" s="53"/>
    </row>
    <row r="1367" spans="2:17" ht="15.75" customHeight="1">
      <c r="B1367" s="58"/>
      <c r="C1367" s="82"/>
      <c r="D1367" s="53"/>
      <c r="O1367" s="53"/>
      <c r="Q1367" s="53"/>
    </row>
    <row r="1368" spans="2:17" ht="15.75" customHeight="1">
      <c r="B1368" s="58"/>
      <c r="C1368" s="82"/>
      <c r="D1368" s="53"/>
      <c r="O1368" s="53"/>
      <c r="Q1368" s="53"/>
    </row>
    <row r="1369" spans="2:17" ht="15.75" customHeight="1">
      <c r="B1369" s="58"/>
      <c r="C1369" s="82"/>
      <c r="D1369" s="53"/>
      <c r="O1369" s="53"/>
      <c r="Q1369" s="53"/>
    </row>
    <row r="1370" spans="2:17" ht="15.75" customHeight="1">
      <c r="B1370" s="58"/>
      <c r="C1370" s="82"/>
      <c r="D1370" s="53"/>
      <c r="O1370" s="53"/>
      <c r="Q1370" s="53"/>
    </row>
    <row r="1371" spans="2:17" ht="15.75" customHeight="1">
      <c r="B1371" s="58"/>
      <c r="C1371" s="82"/>
      <c r="D1371" s="53"/>
      <c r="O1371" s="53"/>
      <c r="Q1371" s="53"/>
    </row>
    <row r="1372" spans="2:17" ht="15.75" customHeight="1">
      <c r="B1372" s="58"/>
      <c r="C1372" s="82"/>
      <c r="D1372" s="53"/>
      <c r="O1372" s="53"/>
      <c r="Q1372" s="53"/>
    </row>
    <row r="1373" spans="2:17" ht="15.75" customHeight="1">
      <c r="B1373" s="58"/>
      <c r="C1373" s="82"/>
      <c r="D1373" s="53"/>
      <c r="O1373" s="53"/>
      <c r="Q1373" s="53"/>
    </row>
    <row r="1374" spans="2:17" ht="15.75" customHeight="1">
      <c r="B1374" s="58"/>
      <c r="C1374" s="82"/>
      <c r="D1374" s="53"/>
      <c r="O1374" s="53"/>
      <c r="Q1374" s="53"/>
    </row>
    <row r="1375" spans="2:17" ht="15.75" customHeight="1">
      <c r="B1375" s="58"/>
      <c r="C1375" s="82"/>
      <c r="D1375" s="53"/>
      <c r="O1375" s="53"/>
      <c r="Q1375" s="53"/>
    </row>
    <row r="1376" spans="2:17" ht="15.75" customHeight="1">
      <c r="B1376" s="58"/>
      <c r="C1376" s="82"/>
      <c r="D1376" s="53"/>
      <c r="O1376" s="53"/>
      <c r="Q1376" s="53"/>
    </row>
    <row r="1377" spans="2:17" ht="15.75" customHeight="1">
      <c r="B1377" s="58"/>
      <c r="C1377" s="82"/>
      <c r="D1377" s="53"/>
      <c r="O1377" s="53"/>
      <c r="Q1377" s="53"/>
    </row>
    <row r="1378" spans="2:17" ht="15.75" customHeight="1">
      <c r="B1378" s="58"/>
      <c r="C1378" s="82"/>
      <c r="D1378" s="53"/>
      <c r="O1378" s="53"/>
      <c r="Q1378" s="53"/>
    </row>
    <row r="1379" spans="2:17" ht="15.75" customHeight="1">
      <c r="B1379" s="58"/>
      <c r="C1379" s="82"/>
      <c r="D1379" s="53"/>
      <c r="O1379" s="53"/>
      <c r="Q1379" s="53"/>
    </row>
    <row r="1380" spans="2:17" ht="15.75" customHeight="1">
      <c r="B1380" s="58"/>
      <c r="C1380" s="82"/>
      <c r="D1380" s="53"/>
      <c r="O1380" s="53"/>
      <c r="Q1380" s="53"/>
    </row>
    <row r="1381" spans="2:17" ht="15.75" customHeight="1">
      <c r="B1381" s="58"/>
      <c r="C1381" s="82"/>
      <c r="D1381" s="53"/>
      <c r="O1381" s="53"/>
      <c r="Q1381" s="53"/>
    </row>
    <row r="1382" spans="2:17" ht="15.75" customHeight="1">
      <c r="B1382" s="58"/>
      <c r="C1382" s="82"/>
      <c r="D1382" s="53"/>
      <c r="O1382" s="53"/>
      <c r="Q1382" s="53"/>
    </row>
    <row r="1383" spans="2:17" ht="15.75" customHeight="1">
      <c r="B1383" s="58"/>
      <c r="C1383" s="82"/>
      <c r="D1383" s="53"/>
      <c r="O1383" s="53"/>
      <c r="Q1383" s="53"/>
    </row>
    <row r="1384" spans="2:17" ht="15.75" customHeight="1">
      <c r="B1384" s="58"/>
      <c r="C1384" s="82"/>
      <c r="D1384" s="53"/>
      <c r="O1384" s="53"/>
      <c r="Q1384" s="53"/>
    </row>
    <row r="1385" spans="2:17" ht="15.75" customHeight="1">
      <c r="B1385" s="58"/>
      <c r="C1385" s="82"/>
      <c r="D1385" s="53"/>
      <c r="O1385" s="53"/>
      <c r="Q1385" s="53"/>
    </row>
    <row r="1386" spans="2:17" ht="15.75" customHeight="1">
      <c r="B1386" s="58"/>
      <c r="C1386" s="82"/>
      <c r="D1386" s="53"/>
      <c r="O1386" s="53"/>
      <c r="Q1386" s="53"/>
    </row>
    <row r="1387" spans="2:17" ht="15.75" customHeight="1">
      <c r="B1387" s="58"/>
      <c r="C1387" s="82"/>
      <c r="D1387" s="53"/>
      <c r="O1387" s="53"/>
      <c r="Q1387" s="53"/>
    </row>
    <row r="1388" spans="2:17" ht="15.75" customHeight="1">
      <c r="B1388" s="58"/>
      <c r="C1388" s="82"/>
      <c r="D1388" s="53"/>
      <c r="O1388" s="53"/>
      <c r="Q1388" s="53"/>
    </row>
    <row r="1389" spans="2:17" ht="15.75" customHeight="1">
      <c r="B1389" s="58"/>
      <c r="C1389" s="82"/>
      <c r="D1389" s="53"/>
      <c r="O1389" s="53"/>
      <c r="Q1389" s="53"/>
    </row>
    <row r="1390" spans="2:17" ht="15.75" customHeight="1">
      <c r="B1390" s="58"/>
      <c r="C1390" s="82"/>
      <c r="D1390" s="53"/>
      <c r="O1390" s="53"/>
      <c r="Q1390" s="53"/>
    </row>
    <row r="1391" spans="2:17" ht="15.75" customHeight="1">
      <c r="B1391" s="58"/>
      <c r="C1391" s="82"/>
      <c r="D1391" s="53"/>
      <c r="O1391" s="53"/>
      <c r="Q1391" s="53"/>
    </row>
    <row r="1392" spans="2:17" ht="15.75" customHeight="1">
      <c r="B1392" s="58"/>
      <c r="C1392" s="82"/>
      <c r="D1392" s="53"/>
      <c r="O1392" s="53"/>
      <c r="Q1392" s="53"/>
    </row>
    <row r="1393" spans="2:17" ht="15.75" customHeight="1">
      <c r="B1393" s="58"/>
      <c r="C1393" s="82"/>
      <c r="D1393" s="53"/>
      <c r="O1393" s="53"/>
      <c r="Q1393" s="53"/>
    </row>
    <row r="1394" spans="2:17" ht="15.75" customHeight="1">
      <c r="B1394" s="58"/>
      <c r="C1394" s="82"/>
      <c r="D1394" s="53"/>
      <c r="O1394" s="53"/>
      <c r="Q1394" s="53"/>
    </row>
    <row r="1395" spans="2:17" ht="15.75" customHeight="1">
      <c r="B1395" s="58"/>
      <c r="C1395" s="82"/>
      <c r="D1395" s="53"/>
      <c r="O1395" s="53"/>
      <c r="Q1395" s="53"/>
    </row>
    <row r="1396" spans="2:17" ht="15.75" customHeight="1">
      <c r="B1396" s="58"/>
      <c r="C1396" s="82"/>
      <c r="D1396" s="53"/>
      <c r="O1396" s="53"/>
      <c r="Q1396" s="53"/>
    </row>
    <row r="1397" spans="2:17" ht="15.75" customHeight="1">
      <c r="B1397" s="58"/>
      <c r="C1397" s="82"/>
      <c r="D1397" s="53"/>
      <c r="O1397" s="53"/>
      <c r="Q1397" s="53"/>
    </row>
    <row r="1398" spans="2:17" ht="15.75" customHeight="1">
      <c r="B1398" s="58"/>
      <c r="C1398" s="82"/>
      <c r="D1398" s="53"/>
      <c r="O1398" s="53"/>
      <c r="Q1398" s="53"/>
    </row>
    <row r="1399" spans="2:17" ht="15.75" customHeight="1">
      <c r="B1399" s="58"/>
      <c r="C1399" s="82"/>
      <c r="D1399" s="53"/>
      <c r="O1399" s="53"/>
      <c r="Q1399" s="53"/>
    </row>
    <row r="1400" spans="2:17" ht="15.75" customHeight="1">
      <c r="B1400" s="58"/>
      <c r="C1400" s="82"/>
      <c r="D1400" s="53"/>
      <c r="O1400" s="53"/>
      <c r="Q1400" s="53"/>
    </row>
    <row r="1401" spans="2:17" ht="15.75" customHeight="1">
      <c r="B1401" s="58"/>
      <c r="C1401" s="82"/>
      <c r="D1401" s="53"/>
      <c r="O1401" s="53"/>
      <c r="Q1401" s="53"/>
    </row>
    <row r="1402" spans="2:17" ht="15.75" customHeight="1">
      <c r="B1402" s="58"/>
      <c r="C1402" s="82"/>
      <c r="D1402" s="53"/>
      <c r="O1402" s="53"/>
      <c r="Q1402" s="53"/>
    </row>
    <row r="1403" spans="2:17" ht="15.75" customHeight="1">
      <c r="B1403" s="58"/>
      <c r="C1403" s="82"/>
      <c r="D1403" s="53"/>
      <c r="O1403" s="53"/>
      <c r="Q1403" s="53"/>
    </row>
    <row r="1404" spans="2:17" ht="15.75" customHeight="1">
      <c r="B1404" s="58"/>
      <c r="C1404" s="82"/>
      <c r="D1404" s="53"/>
      <c r="O1404" s="53"/>
      <c r="Q1404" s="53"/>
    </row>
    <row r="1405" spans="2:17" ht="15.75" customHeight="1">
      <c r="B1405" s="58"/>
      <c r="C1405" s="82"/>
      <c r="D1405" s="53"/>
      <c r="O1405" s="53"/>
      <c r="Q1405" s="53"/>
    </row>
    <row r="1406" spans="2:17" ht="15.75" customHeight="1">
      <c r="B1406" s="58"/>
      <c r="C1406" s="82"/>
      <c r="D1406" s="53"/>
      <c r="O1406" s="53"/>
      <c r="Q1406" s="53"/>
    </row>
    <row r="1407" spans="2:17" ht="15.75" customHeight="1">
      <c r="B1407" s="58"/>
      <c r="C1407" s="82"/>
      <c r="D1407" s="53"/>
      <c r="O1407" s="53"/>
      <c r="Q1407" s="53"/>
    </row>
    <row r="1408" spans="2:17" ht="15.75" customHeight="1">
      <c r="B1408" s="58"/>
      <c r="C1408" s="82"/>
      <c r="D1408" s="53"/>
      <c r="O1408" s="53"/>
      <c r="Q1408" s="53"/>
    </row>
    <row r="1409" spans="2:17" ht="15.75" customHeight="1">
      <c r="B1409" s="58"/>
      <c r="C1409" s="82"/>
      <c r="D1409" s="53"/>
      <c r="O1409" s="53"/>
      <c r="Q1409" s="53"/>
    </row>
    <row r="1410" spans="2:17" ht="15.75" customHeight="1">
      <c r="B1410" s="58"/>
      <c r="C1410" s="82"/>
      <c r="D1410" s="53"/>
      <c r="O1410" s="53"/>
      <c r="Q1410" s="53"/>
    </row>
    <row r="1411" spans="2:17" ht="15.75" customHeight="1">
      <c r="B1411" s="58"/>
      <c r="C1411" s="82"/>
      <c r="D1411" s="53"/>
      <c r="O1411" s="53"/>
      <c r="Q1411" s="53"/>
    </row>
    <row r="1412" spans="2:17" ht="15.75" customHeight="1">
      <c r="B1412" s="58"/>
      <c r="C1412" s="82"/>
      <c r="D1412" s="53"/>
      <c r="O1412" s="53"/>
      <c r="Q1412" s="53"/>
    </row>
    <row r="1413" spans="2:17" ht="15.75" customHeight="1">
      <c r="B1413" s="58"/>
      <c r="C1413" s="82"/>
      <c r="D1413" s="53"/>
      <c r="O1413" s="53"/>
      <c r="Q1413" s="53"/>
    </row>
    <row r="1414" spans="2:17" ht="15.75" customHeight="1">
      <c r="B1414" s="58"/>
      <c r="C1414" s="82"/>
      <c r="D1414" s="53"/>
      <c r="O1414" s="53"/>
      <c r="Q1414" s="53"/>
    </row>
    <row r="1415" spans="2:17" ht="15.75" customHeight="1">
      <c r="B1415" s="58"/>
      <c r="C1415" s="82"/>
      <c r="D1415" s="53"/>
      <c r="O1415" s="53"/>
      <c r="Q1415" s="53"/>
    </row>
    <row r="1416" spans="2:17" ht="15.75" customHeight="1">
      <c r="B1416" s="58"/>
      <c r="C1416" s="82"/>
      <c r="D1416" s="53"/>
      <c r="O1416" s="53"/>
      <c r="Q1416" s="53"/>
    </row>
    <row r="1417" spans="2:17" ht="15.75" customHeight="1">
      <c r="B1417" s="58"/>
      <c r="C1417" s="82"/>
      <c r="D1417" s="53"/>
      <c r="O1417" s="53"/>
      <c r="Q1417" s="53"/>
    </row>
    <row r="1418" spans="2:17" ht="15.75" customHeight="1">
      <c r="B1418" s="58"/>
      <c r="C1418" s="82"/>
      <c r="D1418" s="53"/>
      <c r="O1418" s="53"/>
      <c r="Q1418" s="53"/>
    </row>
    <row r="1419" spans="2:17" ht="15.75" customHeight="1">
      <c r="B1419" s="58"/>
      <c r="C1419" s="82"/>
      <c r="D1419" s="53"/>
      <c r="O1419" s="53"/>
      <c r="Q1419" s="53"/>
    </row>
    <row r="1420" spans="2:17" ht="15.75" customHeight="1">
      <c r="B1420" s="58"/>
      <c r="C1420" s="82"/>
      <c r="D1420" s="53"/>
      <c r="O1420" s="53"/>
      <c r="Q1420" s="53"/>
    </row>
    <row r="1421" spans="2:17" ht="15.75" customHeight="1">
      <c r="B1421" s="58"/>
      <c r="C1421" s="82"/>
      <c r="D1421" s="53"/>
      <c r="O1421" s="53"/>
      <c r="Q1421" s="53"/>
    </row>
    <row r="1422" spans="2:17" ht="15.75" customHeight="1">
      <c r="B1422" s="58"/>
      <c r="C1422" s="82"/>
      <c r="D1422" s="53"/>
      <c r="O1422" s="53"/>
      <c r="Q1422" s="53"/>
    </row>
    <row r="1423" spans="2:17" ht="15.75" customHeight="1">
      <c r="B1423" s="58"/>
      <c r="C1423" s="82"/>
      <c r="D1423" s="53"/>
      <c r="O1423" s="53"/>
      <c r="Q1423" s="53"/>
    </row>
    <row r="1424" spans="2:17" ht="15.75" customHeight="1">
      <c r="B1424" s="58"/>
      <c r="C1424" s="82"/>
      <c r="D1424" s="53"/>
      <c r="O1424" s="53"/>
      <c r="Q1424" s="53"/>
    </row>
    <row r="1425" spans="2:17" ht="15.75" customHeight="1">
      <c r="B1425" s="58"/>
      <c r="C1425" s="82"/>
      <c r="D1425" s="53"/>
      <c r="O1425" s="53"/>
      <c r="Q1425" s="53"/>
    </row>
    <row r="1426" spans="2:17" ht="15.75" customHeight="1">
      <c r="B1426" s="58"/>
      <c r="C1426" s="82"/>
      <c r="D1426" s="53"/>
      <c r="O1426" s="53"/>
      <c r="Q1426" s="53"/>
    </row>
    <row r="1427" spans="2:17" ht="15.75" customHeight="1">
      <c r="B1427" s="58"/>
      <c r="C1427" s="82"/>
      <c r="D1427" s="53"/>
      <c r="O1427" s="53"/>
      <c r="Q1427" s="53"/>
    </row>
    <row r="1428" spans="2:17" ht="15.75" customHeight="1">
      <c r="B1428" s="58"/>
      <c r="C1428" s="82"/>
      <c r="D1428" s="53"/>
      <c r="O1428" s="53"/>
      <c r="Q1428" s="53"/>
    </row>
    <row r="1429" spans="2:17" ht="15.75" customHeight="1">
      <c r="B1429" s="58"/>
      <c r="C1429" s="82"/>
      <c r="D1429" s="53"/>
      <c r="O1429" s="53"/>
      <c r="Q1429" s="53"/>
    </row>
    <row r="1430" spans="2:17" ht="15.75" customHeight="1">
      <c r="B1430" s="58"/>
      <c r="C1430" s="82"/>
      <c r="D1430" s="53"/>
      <c r="O1430" s="53"/>
      <c r="Q1430" s="53"/>
    </row>
    <row r="1431" spans="2:17" ht="15.75" customHeight="1">
      <c r="B1431" s="58"/>
      <c r="C1431" s="82"/>
      <c r="D1431" s="53"/>
      <c r="O1431" s="53"/>
      <c r="Q1431" s="53"/>
    </row>
    <row r="1432" spans="2:17" ht="15.75" customHeight="1">
      <c r="B1432" s="58"/>
      <c r="C1432" s="82"/>
      <c r="D1432" s="53"/>
      <c r="O1432" s="53"/>
      <c r="Q1432" s="53"/>
    </row>
    <row r="1433" spans="2:17" ht="15.75" customHeight="1">
      <c r="B1433" s="58"/>
      <c r="C1433" s="82"/>
      <c r="D1433" s="53"/>
      <c r="O1433" s="53"/>
      <c r="Q1433" s="53"/>
    </row>
    <row r="1434" spans="2:17" ht="15.75" customHeight="1">
      <c r="B1434" s="58"/>
      <c r="C1434" s="82"/>
      <c r="D1434" s="53"/>
      <c r="O1434" s="53"/>
      <c r="Q1434" s="53"/>
    </row>
    <row r="1435" spans="2:17" ht="15.75" customHeight="1">
      <c r="B1435" s="58"/>
      <c r="C1435" s="82"/>
      <c r="D1435" s="53"/>
      <c r="O1435" s="53"/>
      <c r="Q1435" s="53"/>
    </row>
    <row r="1436" spans="2:17" ht="15.75" customHeight="1">
      <c r="B1436" s="58"/>
      <c r="C1436" s="82"/>
      <c r="D1436" s="53"/>
      <c r="O1436" s="53"/>
      <c r="Q1436" s="53"/>
    </row>
    <row r="1437" spans="2:17" ht="15.75" customHeight="1">
      <c r="B1437" s="58"/>
      <c r="C1437" s="82"/>
      <c r="D1437" s="53"/>
      <c r="O1437" s="53"/>
      <c r="Q1437" s="53"/>
    </row>
    <row r="1438" spans="2:17" ht="15.75" customHeight="1">
      <c r="B1438" s="58"/>
      <c r="C1438" s="82"/>
      <c r="D1438" s="53"/>
      <c r="O1438" s="53"/>
      <c r="Q1438" s="53"/>
    </row>
    <row r="1439" spans="2:17" ht="15.75" customHeight="1">
      <c r="B1439" s="58"/>
      <c r="C1439" s="82"/>
      <c r="D1439" s="53"/>
      <c r="O1439" s="53"/>
      <c r="Q1439" s="53"/>
    </row>
    <row r="1440" spans="2:17" ht="15.75" customHeight="1">
      <c r="B1440" s="58"/>
      <c r="C1440" s="82"/>
      <c r="D1440" s="53"/>
      <c r="O1440" s="53"/>
      <c r="Q1440" s="53"/>
    </row>
    <row r="1441" spans="2:17" ht="15.75" customHeight="1">
      <c r="B1441" s="58"/>
      <c r="C1441" s="82"/>
      <c r="D1441" s="53"/>
      <c r="O1441" s="53"/>
      <c r="Q1441" s="53"/>
    </row>
    <row r="1442" spans="2:17" ht="15.75" customHeight="1">
      <c r="B1442" s="58"/>
      <c r="C1442" s="82"/>
      <c r="D1442" s="53"/>
      <c r="O1442" s="53"/>
      <c r="Q1442" s="53"/>
    </row>
    <row r="1443" spans="2:17" ht="15.75" customHeight="1">
      <c r="B1443" s="58"/>
      <c r="C1443" s="82"/>
      <c r="D1443" s="53"/>
      <c r="O1443" s="53"/>
      <c r="Q1443" s="53"/>
    </row>
    <row r="1444" spans="2:17" ht="15.75" customHeight="1">
      <c r="B1444" s="58"/>
      <c r="C1444" s="82"/>
      <c r="D1444" s="53"/>
      <c r="O1444" s="53"/>
      <c r="Q1444" s="53"/>
    </row>
    <row r="1445" spans="2:17" ht="15.75" customHeight="1">
      <c r="B1445" s="58"/>
      <c r="C1445" s="82"/>
      <c r="D1445" s="53"/>
      <c r="O1445" s="53"/>
      <c r="Q1445" s="53"/>
    </row>
    <row r="1446" spans="2:17" ht="15.75" customHeight="1">
      <c r="B1446" s="58"/>
      <c r="C1446" s="82"/>
      <c r="D1446" s="53"/>
      <c r="O1446" s="53"/>
      <c r="Q1446" s="53"/>
    </row>
    <row r="1447" spans="2:17" ht="15.75" customHeight="1">
      <c r="B1447" s="58"/>
      <c r="C1447" s="82"/>
      <c r="D1447" s="53"/>
      <c r="O1447" s="53"/>
      <c r="Q1447" s="53"/>
    </row>
    <row r="1448" spans="2:17" ht="15.75" customHeight="1">
      <c r="B1448" s="58"/>
      <c r="C1448" s="82"/>
      <c r="D1448" s="53"/>
      <c r="O1448" s="53"/>
      <c r="Q1448" s="53"/>
    </row>
    <row r="1449" spans="2:17" ht="15.75" customHeight="1">
      <c r="B1449" s="58"/>
      <c r="C1449" s="82"/>
      <c r="D1449" s="53"/>
      <c r="O1449" s="53"/>
      <c r="Q1449" s="53"/>
    </row>
    <row r="1450" spans="2:17" ht="15.75" customHeight="1">
      <c r="B1450" s="58"/>
      <c r="C1450" s="82"/>
      <c r="D1450" s="53"/>
      <c r="O1450" s="53"/>
      <c r="Q1450" s="53"/>
    </row>
    <row r="1451" spans="2:17" ht="15.75" customHeight="1">
      <c r="B1451" s="58"/>
      <c r="C1451" s="82"/>
      <c r="D1451" s="53"/>
      <c r="O1451" s="53"/>
      <c r="Q1451" s="53"/>
    </row>
    <row r="1452" spans="2:17" ht="15.75" customHeight="1">
      <c r="B1452" s="58"/>
      <c r="C1452" s="82"/>
      <c r="D1452" s="53"/>
      <c r="O1452" s="53"/>
      <c r="Q1452" s="53"/>
    </row>
    <row r="1453" spans="2:17" ht="15.75" customHeight="1">
      <c r="B1453" s="58"/>
      <c r="C1453" s="82"/>
      <c r="D1453" s="53"/>
      <c r="O1453" s="53"/>
      <c r="Q1453" s="53"/>
    </row>
    <row r="1454" spans="2:17" ht="15.75" customHeight="1">
      <c r="B1454" s="58"/>
      <c r="C1454" s="82"/>
      <c r="D1454" s="53"/>
      <c r="O1454" s="53"/>
      <c r="Q1454" s="53"/>
    </row>
    <row r="1455" spans="2:17" ht="15.75" customHeight="1">
      <c r="B1455" s="58"/>
      <c r="C1455" s="82"/>
      <c r="D1455" s="53"/>
      <c r="O1455" s="53"/>
      <c r="Q1455" s="53"/>
    </row>
    <row r="1456" spans="2:17" ht="15.75" customHeight="1">
      <c r="B1456" s="58"/>
      <c r="C1456" s="82"/>
      <c r="D1456" s="53"/>
      <c r="O1456" s="53"/>
      <c r="Q1456" s="53"/>
    </row>
    <row r="1457" spans="2:17" ht="15.75" customHeight="1">
      <c r="B1457" s="58"/>
      <c r="C1457" s="82"/>
      <c r="D1457" s="53"/>
      <c r="O1457" s="53"/>
      <c r="Q1457" s="53"/>
    </row>
    <row r="1458" spans="2:17" ht="15.75" customHeight="1">
      <c r="B1458" s="58"/>
      <c r="C1458" s="82"/>
      <c r="D1458" s="53"/>
      <c r="O1458" s="53"/>
      <c r="Q1458" s="53"/>
    </row>
    <row r="1459" spans="2:17" ht="15.75" customHeight="1">
      <c r="B1459" s="58"/>
      <c r="C1459" s="82"/>
      <c r="D1459" s="53"/>
      <c r="O1459" s="53"/>
      <c r="Q1459" s="53"/>
    </row>
    <row r="1460" spans="2:17" ht="15.75" customHeight="1">
      <c r="B1460" s="58"/>
      <c r="C1460" s="82"/>
      <c r="D1460" s="53"/>
      <c r="O1460" s="53"/>
      <c r="Q1460" s="53"/>
    </row>
    <row r="1461" spans="2:17" ht="15.75" customHeight="1">
      <c r="B1461" s="58"/>
      <c r="C1461" s="82"/>
      <c r="D1461" s="53"/>
      <c r="O1461" s="53"/>
      <c r="Q1461" s="53"/>
    </row>
    <row r="1462" spans="2:17" ht="15.75" customHeight="1">
      <c r="B1462" s="58"/>
      <c r="C1462" s="82"/>
      <c r="D1462" s="53"/>
      <c r="O1462" s="53"/>
      <c r="Q1462" s="53"/>
    </row>
    <row r="1463" spans="2:17" ht="15.75" customHeight="1">
      <c r="B1463" s="58"/>
      <c r="C1463" s="82"/>
      <c r="D1463" s="53"/>
      <c r="O1463" s="53"/>
      <c r="Q1463" s="53"/>
    </row>
    <row r="1464" spans="2:17" ht="15.75" customHeight="1">
      <c r="B1464" s="58"/>
      <c r="C1464" s="82"/>
      <c r="D1464" s="53"/>
      <c r="O1464" s="53"/>
      <c r="Q1464" s="53"/>
    </row>
    <row r="1465" spans="2:17" ht="15.75" customHeight="1">
      <c r="B1465" s="58"/>
      <c r="C1465" s="82"/>
      <c r="D1465" s="53"/>
      <c r="O1465" s="53"/>
      <c r="Q1465" s="53"/>
    </row>
    <row r="1466" spans="2:17" ht="15.75" customHeight="1">
      <c r="B1466" s="58"/>
      <c r="C1466" s="82"/>
      <c r="D1466" s="53"/>
      <c r="O1466" s="53"/>
      <c r="Q1466" s="53"/>
    </row>
    <row r="1467" spans="2:17" ht="15.75" customHeight="1">
      <c r="B1467" s="58"/>
      <c r="C1467" s="82"/>
      <c r="D1467" s="53"/>
      <c r="O1467" s="53"/>
      <c r="Q1467" s="53"/>
    </row>
    <row r="1468" spans="2:17" ht="15.75" customHeight="1">
      <c r="B1468" s="58"/>
      <c r="C1468" s="82"/>
      <c r="D1468" s="53"/>
      <c r="O1468" s="53"/>
      <c r="Q1468" s="53"/>
    </row>
    <row r="1469" spans="2:17" ht="15.75" customHeight="1">
      <c r="B1469" s="58"/>
      <c r="C1469" s="82"/>
      <c r="D1469" s="53"/>
      <c r="O1469" s="53"/>
      <c r="Q1469" s="53"/>
    </row>
    <row r="1470" spans="2:17" ht="15.75" customHeight="1">
      <c r="B1470" s="58"/>
      <c r="C1470" s="82"/>
      <c r="D1470" s="53"/>
      <c r="O1470" s="53"/>
      <c r="Q1470" s="53"/>
    </row>
    <row r="1471" spans="2:17" ht="15.75" customHeight="1">
      <c r="B1471" s="58"/>
      <c r="C1471" s="82"/>
      <c r="D1471" s="53"/>
      <c r="O1471" s="53"/>
      <c r="Q1471" s="53"/>
    </row>
    <row r="1472" spans="2:17" ht="15.75" customHeight="1">
      <c r="B1472" s="58"/>
      <c r="C1472" s="82"/>
      <c r="D1472" s="53"/>
      <c r="O1472" s="53"/>
      <c r="Q1472" s="53"/>
    </row>
    <row r="1473" spans="2:17" ht="15.75" customHeight="1">
      <c r="B1473" s="58"/>
      <c r="C1473" s="82"/>
      <c r="D1473" s="53"/>
      <c r="O1473" s="53"/>
      <c r="Q1473" s="53"/>
    </row>
    <row r="1474" spans="2:17" ht="15.75" customHeight="1">
      <c r="B1474" s="58"/>
      <c r="C1474" s="82"/>
      <c r="D1474" s="53"/>
      <c r="O1474" s="53"/>
      <c r="Q1474" s="53"/>
    </row>
    <row r="1475" spans="2:17" ht="15.75" customHeight="1">
      <c r="B1475" s="58"/>
      <c r="C1475" s="82"/>
      <c r="D1475" s="53"/>
      <c r="O1475" s="53"/>
      <c r="Q1475" s="53"/>
    </row>
    <row r="1476" spans="2:17" ht="15.75" customHeight="1">
      <c r="B1476" s="58"/>
      <c r="C1476" s="82"/>
      <c r="D1476" s="53"/>
      <c r="O1476" s="53"/>
      <c r="Q1476" s="53"/>
    </row>
    <row r="1477" spans="2:17" ht="15.75" customHeight="1">
      <c r="B1477" s="58"/>
      <c r="C1477" s="82"/>
      <c r="D1477" s="53"/>
      <c r="O1477" s="53"/>
      <c r="Q1477" s="53"/>
    </row>
    <row r="1478" spans="2:17" ht="15.75" customHeight="1">
      <c r="B1478" s="58"/>
      <c r="C1478" s="82"/>
      <c r="D1478" s="53"/>
      <c r="O1478" s="53"/>
      <c r="Q1478" s="53"/>
    </row>
    <row r="1479" spans="2:17" ht="15.75" customHeight="1">
      <c r="B1479" s="58"/>
      <c r="C1479" s="82"/>
      <c r="D1479" s="53"/>
      <c r="O1479" s="53"/>
      <c r="Q1479" s="53"/>
    </row>
    <row r="1480" spans="2:17" ht="15.75" customHeight="1">
      <c r="B1480" s="58"/>
      <c r="C1480" s="82"/>
      <c r="D1480" s="53"/>
      <c r="O1480" s="53"/>
      <c r="Q1480" s="53"/>
    </row>
    <row r="1481" spans="2:17" ht="15.75" customHeight="1">
      <c r="B1481" s="58"/>
      <c r="C1481" s="82"/>
      <c r="D1481" s="53"/>
      <c r="O1481" s="53"/>
      <c r="Q1481" s="53"/>
    </row>
    <row r="1482" spans="2:17" ht="15.75" customHeight="1">
      <c r="B1482" s="58"/>
      <c r="C1482" s="82"/>
      <c r="D1482" s="53"/>
      <c r="O1482" s="53"/>
      <c r="Q1482" s="53"/>
    </row>
    <row r="1483" spans="2:17" ht="15.75" customHeight="1">
      <c r="B1483" s="58"/>
      <c r="C1483" s="82"/>
      <c r="D1483" s="53"/>
      <c r="O1483" s="53"/>
      <c r="Q1483" s="53"/>
    </row>
    <row r="1484" spans="2:17" ht="15.75" customHeight="1">
      <c r="B1484" s="58"/>
      <c r="C1484" s="82"/>
      <c r="D1484" s="53"/>
      <c r="O1484" s="53"/>
      <c r="Q1484" s="53"/>
    </row>
    <row r="1485" spans="2:17" ht="15.75" customHeight="1">
      <c r="B1485" s="58"/>
      <c r="C1485" s="82"/>
      <c r="D1485" s="53"/>
      <c r="O1485" s="53"/>
      <c r="Q1485" s="53"/>
    </row>
    <row r="1486" spans="2:17" ht="15.75" customHeight="1">
      <c r="B1486" s="58"/>
      <c r="C1486" s="82"/>
      <c r="D1486" s="53"/>
      <c r="O1486" s="53"/>
      <c r="Q1486" s="53"/>
    </row>
    <row r="1487" spans="2:17" ht="15.75" customHeight="1">
      <c r="B1487" s="58"/>
      <c r="C1487" s="82"/>
      <c r="D1487" s="53"/>
      <c r="O1487" s="53"/>
      <c r="Q1487" s="53"/>
    </row>
    <row r="1488" spans="2:17" ht="15.75" customHeight="1">
      <c r="B1488" s="58"/>
      <c r="C1488" s="82"/>
      <c r="D1488" s="53"/>
      <c r="O1488" s="53"/>
      <c r="Q1488" s="53"/>
    </row>
    <row r="1489" spans="2:17" ht="15.75" customHeight="1">
      <c r="B1489" s="58"/>
      <c r="C1489" s="82"/>
      <c r="D1489" s="53"/>
      <c r="O1489" s="53"/>
      <c r="Q1489" s="53"/>
    </row>
    <row r="1490" spans="2:17" ht="15.75" customHeight="1">
      <c r="B1490" s="58"/>
      <c r="C1490" s="82"/>
      <c r="D1490" s="53"/>
      <c r="O1490" s="53"/>
      <c r="Q1490" s="53"/>
    </row>
    <row r="1491" spans="2:17" ht="15.75" customHeight="1">
      <c r="B1491" s="58"/>
      <c r="C1491" s="82"/>
      <c r="D1491" s="53"/>
      <c r="O1491" s="53"/>
      <c r="Q1491" s="53"/>
    </row>
    <row r="1492" spans="2:17" ht="15.75" customHeight="1">
      <c r="B1492" s="58"/>
      <c r="C1492" s="82"/>
      <c r="D1492" s="53"/>
      <c r="O1492" s="53"/>
      <c r="Q1492" s="53"/>
    </row>
    <row r="1493" spans="2:17" ht="15.75" customHeight="1">
      <c r="B1493" s="58"/>
      <c r="C1493" s="82"/>
      <c r="D1493" s="53"/>
      <c r="O1493" s="53"/>
      <c r="Q1493" s="53"/>
    </row>
    <row r="1494" spans="2:17" ht="15.75" customHeight="1">
      <c r="B1494" s="58"/>
      <c r="C1494" s="82"/>
      <c r="D1494" s="53"/>
      <c r="O1494" s="53"/>
      <c r="Q1494" s="53"/>
    </row>
    <row r="1495" spans="2:17" ht="15.75" customHeight="1">
      <c r="B1495" s="58"/>
      <c r="C1495" s="82"/>
      <c r="D1495" s="53"/>
      <c r="O1495" s="53"/>
      <c r="Q1495" s="53"/>
    </row>
    <row r="1496" spans="2:17" ht="15.75" customHeight="1">
      <c r="B1496" s="58"/>
      <c r="C1496" s="82"/>
      <c r="D1496" s="53"/>
      <c r="O1496" s="53"/>
      <c r="Q1496" s="53"/>
    </row>
    <row r="1497" spans="2:17" ht="15.75" customHeight="1">
      <c r="B1497" s="58"/>
      <c r="C1497" s="82"/>
      <c r="D1497" s="53"/>
      <c r="O1497" s="53"/>
      <c r="Q1497" s="53"/>
    </row>
    <row r="1498" spans="2:17" ht="15.75" customHeight="1">
      <c r="B1498" s="58"/>
      <c r="C1498" s="82"/>
      <c r="D1498" s="53"/>
      <c r="O1498" s="53"/>
      <c r="Q1498" s="53"/>
    </row>
    <row r="1499" spans="2:17" ht="15.75" customHeight="1">
      <c r="B1499" s="58"/>
      <c r="C1499" s="82"/>
      <c r="D1499" s="53"/>
      <c r="O1499" s="53"/>
      <c r="Q1499" s="53"/>
    </row>
    <row r="1500" spans="2:17" ht="15.75" customHeight="1">
      <c r="B1500" s="58"/>
      <c r="C1500" s="82"/>
      <c r="D1500" s="53"/>
      <c r="O1500" s="53"/>
      <c r="Q1500" s="53"/>
    </row>
    <row r="1501" spans="2:17" ht="15.75" customHeight="1">
      <c r="B1501" s="58"/>
      <c r="C1501" s="82"/>
      <c r="D1501" s="53"/>
      <c r="O1501" s="53"/>
      <c r="Q1501" s="53"/>
    </row>
    <row r="1502" spans="2:17" ht="15.75" customHeight="1">
      <c r="B1502" s="58"/>
      <c r="C1502" s="82"/>
      <c r="D1502" s="53"/>
      <c r="O1502" s="53"/>
      <c r="Q1502" s="53"/>
    </row>
    <row r="1503" spans="2:17" ht="15.75" customHeight="1">
      <c r="B1503" s="58"/>
      <c r="C1503" s="82"/>
      <c r="D1503" s="53"/>
      <c r="O1503" s="53"/>
      <c r="Q1503" s="53"/>
    </row>
    <row r="1504" spans="2:17" ht="15.75" customHeight="1">
      <c r="B1504" s="58"/>
      <c r="C1504" s="82"/>
      <c r="D1504" s="53"/>
      <c r="O1504" s="53"/>
      <c r="Q1504" s="53"/>
    </row>
    <row r="1505" spans="2:17" ht="15.75" customHeight="1">
      <c r="B1505" s="58"/>
      <c r="C1505" s="82"/>
      <c r="D1505" s="53"/>
      <c r="O1505" s="53"/>
      <c r="Q1505" s="53"/>
    </row>
    <row r="1506" spans="2:17" ht="15.75" customHeight="1">
      <c r="B1506" s="58"/>
      <c r="C1506" s="82"/>
      <c r="D1506" s="53"/>
      <c r="O1506" s="53"/>
      <c r="Q1506" s="53"/>
    </row>
    <row r="1507" spans="2:17" ht="15.75" customHeight="1">
      <c r="B1507" s="58"/>
      <c r="C1507" s="82"/>
      <c r="D1507" s="53"/>
      <c r="O1507" s="53"/>
      <c r="Q1507" s="53"/>
    </row>
    <row r="1508" spans="2:17" ht="15.75" customHeight="1">
      <c r="B1508" s="58"/>
      <c r="C1508" s="82"/>
      <c r="D1508" s="53"/>
      <c r="O1508" s="53"/>
      <c r="Q1508" s="53"/>
    </row>
    <row r="1509" spans="2:17" ht="15.75" customHeight="1">
      <c r="B1509" s="58"/>
      <c r="C1509" s="82"/>
      <c r="D1509" s="53"/>
      <c r="O1509" s="53"/>
      <c r="Q1509" s="53"/>
    </row>
    <row r="1510" spans="2:17" ht="15.75" customHeight="1">
      <c r="B1510" s="58"/>
      <c r="C1510" s="82"/>
      <c r="D1510" s="53"/>
      <c r="O1510" s="53"/>
      <c r="Q1510" s="53"/>
    </row>
    <row r="1511" spans="2:17" ht="15.75" customHeight="1">
      <c r="B1511" s="58"/>
      <c r="C1511" s="82"/>
      <c r="D1511" s="53"/>
      <c r="O1511" s="53"/>
      <c r="Q1511" s="53"/>
    </row>
    <row r="1512" spans="2:17" ht="15.75" customHeight="1">
      <c r="B1512" s="58"/>
      <c r="C1512" s="82"/>
      <c r="D1512" s="53"/>
      <c r="O1512" s="53"/>
      <c r="Q1512" s="53"/>
    </row>
    <row r="1513" spans="2:17" ht="15.75" customHeight="1">
      <c r="B1513" s="58"/>
      <c r="C1513" s="82"/>
      <c r="D1513" s="53"/>
      <c r="O1513" s="53"/>
      <c r="Q1513" s="53"/>
    </row>
    <row r="1514" spans="2:17" ht="15.75" customHeight="1">
      <c r="B1514" s="58"/>
      <c r="C1514" s="82"/>
      <c r="D1514" s="53"/>
      <c r="O1514" s="53"/>
      <c r="Q1514" s="53"/>
    </row>
    <row r="1515" spans="2:17" ht="15.75" customHeight="1">
      <c r="B1515" s="58"/>
      <c r="C1515" s="82"/>
      <c r="D1515" s="53"/>
      <c r="O1515" s="53"/>
      <c r="Q1515" s="53"/>
    </row>
    <row r="1516" spans="2:17" ht="15.75" customHeight="1">
      <c r="B1516" s="58"/>
      <c r="C1516" s="82"/>
      <c r="D1516" s="53"/>
      <c r="O1516" s="53"/>
      <c r="Q1516" s="53"/>
    </row>
    <row r="1517" spans="2:17" ht="15.75" customHeight="1">
      <c r="B1517" s="58"/>
      <c r="C1517" s="82"/>
      <c r="D1517" s="53"/>
      <c r="O1517" s="53"/>
      <c r="Q1517" s="53"/>
    </row>
    <row r="1518" spans="2:17" ht="15.75" customHeight="1">
      <c r="B1518" s="58"/>
      <c r="C1518" s="82"/>
      <c r="D1518" s="53"/>
      <c r="O1518" s="53"/>
      <c r="Q1518" s="53"/>
    </row>
    <row r="1519" spans="2:17" ht="15.75" customHeight="1">
      <c r="B1519" s="58"/>
      <c r="C1519" s="82"/>
      <c r="D1519" s="53"/>
      <c r="O1519" s="53"/>
      <c r="Q1519" s="53"/>
    </row>
    <row r="1520" spans="2:17" ht="15.75" customHeight="1">
      <c r="B1520" s="58"/>
      <c r="C1520" s="82"/>
      <c r="D1520" s="53"/>
      <c r="O1520" s="53"/>
      <c r="Q1520" s="53"/>
    </row>
    <row r="1521" spans="2:17" ht="15.75" customHeight="1">
      <c r="B1521" s="58"/>
      <c r="C1521" s="82"/>
      <c r="D1521" s="53"/>
      <c r="O1521" s="53"/>
      <c r="Q1521" s="53"/>
    </row>
    <row r="1522" spans="2:17" ht="15.75" customHeight="1">
      <c r="B1522" s="58"/>
      <c r="C1522" s="82"/>
      <c r="D1522" s="53"/>
      <c r="O1522" s="53"/>
      <c r="Q1522" s="53"/>
    </row>
    <row r="1523" spans="2:17" ht="15.75" customHeight="1">
      <c r="B1523" s="58"/>
      <c r="C1523" s="82"/>
      <c r="D1523" s="53"/>
      <c r="O1523" s="53"/>
      <c r="Q1523" s="53"/>
    </row>
    <row r="1524" spans="2:17" ht="15.75" customHeight="1">
      <c r="B1524" s="58"/>
      <c r="C1524" s="82"/>
      <c r="D1524" s="53"/>
      <c r="O1524" s="53"/>
      <c r="Q1524" s="53"/>
    </row>
    <row r="1525" spans="2:17" ht="15.75" customHeight="1">
      <c r="B1525" s="58"/>
      <c r="C1525" s="82"/>
      <c r="D1525" s="53"/>
      <c r="O1525" s="53"/>
      <c r="Q1525" s="53"/>
    </row>
    <row r="1526" spans="2:17" ht="15.75" customHeight="1">
      <c r="B1526" s="58"/>
      <c r="C1526" s="82"/>
      <c r="D1526" s="53"/>
      <c r="O1526" s="53"/>
      <c r="Q1526" s="53"/>
    </row>
    <row r="1527" spans="2:17" ht="15.75" customHeight="1">
      <c r="B1527" s="58"/>
      <c r="C1527" s="82"/>
      <c r="D1527" s="53"/>
      <c r="O1527" s="53"/>
      <c r="Q1527" s="53"/>
    </row>
    <row r="1528" spans="2:17" ht="15.75" customHeight="1">
      <c r="B1528" s="58"/>
      <c r="C1528" s="82"/>
      <c r="D1528" s="53"/>
      <c r="O1528" s="53"/>
      <c r="Q1528" s="53"/>
    </row>
    <row r="1529" spans="2:17" ht="15.75" customHeight="1">
      <c r="B1529" s="58"/>
      <c r="C1529" s="82"/>
      <c r="D1529" s="53"/>
      <c r="O1529" s="53"/>
      <c r="Q1529" s="53"/>
    </row>
    <row r="1530" spans="2:17" ht="15.75" customHeight="1">
      <c r="B1530" s="58"/>
      <c r="C1530" s="82"/>
      <c r="D1530" s="53"/>
      <c r="O1530" s="53"/>
      <c r="Q1530" s="53"/>
    </row>
  </sheetData>
  <autoFilter ref="A2:R913">
    <filterColumn colId="3">
      <filters>
        <filter val="T5GTG100"/>
      </filters>
    </filterColumn>
  </autoFilter>
  <mergeCells count="2">
    <mergeCell ref="A1:Q1"/>
    <mergeCell ref="A914:E914"/>
  </mergeCells>
  <conditionalFormatting sqref="D17">
    <cfRule type="duplicateValues" priority="8" dxfId="824">
      <formula>AND(COUNTIF($D$17:$D$17,D17)&gt;1,NOT(ISBLANK(D17)))</formula>
    </cfRule>
    <cfRule type="duplicateValues" priority="7" dxfId="824">
      <formula>AND(COUNTIF($D$17:$D$17,D17)&gt;1,NOT(ISBLANK(D17)))</formula>
    </cfRule>
  </conditionalFormatting>
  <conditionalFormatting sqref="D21">
    <cfRule type="duplicateValues" priority="6" dxfId="824">
      <formula>AND(COUNTIF($D$21:$D$21,D21)&gt;1,NOT(ISBLANK(D21)))</formula>
    </cfRule>
    <cfRule type="duplicateValues" priority="5" dxfId="824">
      <formula>AND(COUNTIF($D$21:$D$21,D21)&gt;1,NOT(ISBLANK(D21)))</formula>
    </cfRule>
  </conditionalFormatting>
  <conditionalFormatting sqref="D27">
    <cfRule type="duplicateValues" priority="4" dxfId="824">
      <formula>AND(COUNTIF($D$27:$D$27,D27)&gt;1,NOT(ISBLANK(D27)))</formula>
    </cfRule>
    <cfRule type="duplicateValues" priority="3" dxfId="824">
      <formula>AND(COUNTIF($D$27:$D$27,D27)&gt;1,NOT(ISBLANK(D27)))</formula>
    </cfRule>
  </conditionalFormatting>
  <conditionalFormatting sqref="D32">
    <cfRule type="duplicateValues" priority="2" dxfId="824">
      <formula>AND(COUNTIF($D$32:$D$32,D32)&gt;1,NOT(ISBLANK(D32)))</formula>
    </cfRule>
    <cfRule type="duplicateValues" priority="1" dxfId="824">
      <formula>AND(COUNTIF($D$32:$D$32,D32)&gt;1,NOT(ISBLANK(D32)))</formula>
    </cfRule>
  </conditionalFormatting>
  <pageMargins left="0.17" right="0.17" top="0.75" bottom="0.75" header="0.3" footer="0.3"/>
  <pageSetup orientation="landscape" paperSize="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39891"/>
  </sheetPr>
  <dimension ref="A1:Q550"/>
  <sheetViews>
    <sheetView showGridLines="0" zoomScale="70" zoomScaleNormal="70" workbookViewId="0" topLeftCell="A1">
      <pane ySplit="2" topLeftCell="A525" activePane="bottomLeft" state="frozen"/>
      <selection pane="topLeft" activeCell="A1" sqref="A1"/>
      <selection pane="bottomLeft" activeCell="A536" sqref="A536:F536"/>
    </sheetView>
  </sheetViews>
  <sheetFormatPr defaultColWidth="9.85428571428571" defaultRowHeight="34.5" customHeight="1"/>
  <cols>
    <col min="1" max="1" width="23" style="15" customWidth="1"/>
    <col min="2" max="2" width="32.1428571428571" style="15" customWidth="1"/>
    <col min="3" max="3" width="17.7142857142857" style="16" customWidth="1"/>
    <col min="4" max="4" width="20.4285714285714" style="15" customWidth="1"/>
    <col min="5" max="5" width="76" style="15" customWidth="1"/>
    <col min="6" max="6" width="12.8571428571429" style="15" customWidth="1"/>
    <col min="7" max="7" width="20" style="17" customWidth="1"/>
    <col min="8" max="8" width="20" style="18" hidden="1" customWidth="1"/>
    <col min="9" max="9" width="20" style="19" hidden="1" customWidth="1"/>
    <col min="10" max="10" width="30.8571428571429" style="19" hidden="1" customWidth="1"/>
    <col min="11" max="11" width="66.5714285714286" style="20" customWidth="1"/>
    <col min="12" max="12" width="18.2857142857143" style="11" customWidth="1"/>
    <col min="13" max="13" width="46.5714285714286" style="15" customWidth="1"/>
    <col min="14" max="14" width="20" style="15" customWidth="1"/>
    <col min="15" max="16384" width="9.85714285714286" style="15"/>
  </cols>
  <sheetData>
    <row r="1" spans="1:11" s="10" customFormat="1" ht="36.95" customHeight="1">
      <c r="A1" s="228" t="s">
        <v>4889</v>
      </c>
      <c r="B1" s="228"/>
      <c r="C1" s="228"/>
      <c r="D1" s="228"/>
      <c r="E1" s="228"/>
      <c r="F1" s="228"/>
      <c r="G1" s="229"/>
      <c r="H1" s="228"/>
      <c r="I1" s="228"/>
      <c r="J1" s="228"/>
      <c r="K1" s="230"/>
    </row>
    <row r="2" spans="1:12" s="11" customFormat="1" ht="48.75" customHeight="1">
      <c r="A2" s="21" t="s">
        <v>4875</v>
      </c>
      <c r="B2" s="21" t="s">
        <v>1</v>
      </c>
      <c r="C2" s="22" t="s">
        <v>4876</v>
      </c>
      <c r="D2" s="21" t="s">
        <v>4877</v>
      </c>
      <c r="E2" s="21" t="s">
        <v>3296</v>
      </c>
      <c r="F2" s="21" t="s">
        <v>3297</v>
      </c>
      <c r="G2" s="23" t="s">
        <v>4890</v>
      </c>
      <c r="H2" s="24" t="s">
        <v>4891</v>
      </c>
      <c r="I2" s="32" t="s">
        <v>4892</v>
      </c>
      <c r="J2" s="33" t="s">
        <v>4883</v>
      </c>
      <c r="K2" s="34"/>
      <c r="L2" s="21" t="s">
        <v>4893</v>
      </c>
    </row>
    <row r="3" spans="1:12" s="12" customFormat="1" ht="26.1" customHeight="1">
      <c r="A3" s="25"/>
      <c r="B3" s="26" t="str">
        <f>IF($A3="","",VLOOKUP($A3,'MÃ KH'!$A$2:$D$1048573,2,0))</f>
        <v/>
      </c>
      <c r="C3" s="27" t="s">
        <v>4886</v>
      </c>
      <c r="D3" s="28"/>
      <c r="E3" s="29" t="str">
        <f>IF($D3="","",VLOOKUP($D3,'MÃ HH'!$A$2:$C$2292,2,0))</f>
        <v/>
      </c>
      <c r="F3" s="29" t="str">
        <f>IF($D3="","",VLOOKUP($D3,'MÃ HH'!$A$2:$C$1873,3,0))</f>
        <v/>
      </c>
      <c r="G3" s="30"/>
      <c r="H3" s="30"/>
      <c r="I3" s="35"/>
      <c r="J3" s="36">
        <f>I3*G3*1000</f>
        <v>0</v>
      </c>
      <c r="K3" s="37"/>
      <c r="L3" s="38"/>
    </row>
    <row r="4" spans="1:12" s="12" customFormat="1" ht="26.1" customHeight="1">
      <c r="A4" s="25" t="s">
        <v>1723</v>
      </c>
      <c r="B4" s="26" t="str">
        <f>IF($A4="","",VLOOKUP($A4,'MÃ KH'!$A$2:$D$1048573,2,0))</f>
        <v>KHO 3</v>
      </c>
      <c r="C4" s="27" t="s">
        <v>4886</v>
      </c>
      <c r="D4" s="31" t="s">
        <v>3301</v>
      </c>
      <c r="E4" s="29" t="str">
        <f>IF($D4="","",VLOOKUP($D4,'MÃ HH'!$A$2:$C$2292,2,0))</f>
        <v>CAM AI CẬP SUNFRESH 48- 15KG</v>
      </c>
      <c r="F4" s="29" t="str">
        <f>IF($D4="","",VLOOKUP($D4,'MÃ HH'!$A$2:$C$1873,3,0))</f>
        <v>Thùng</v>
      </c>
      <c r="G4" s="30">
        <f>20+35</f>
        <v>55</v>
      </c>
      <c r="H4" s="30"/>
      <c r="I4" s="35"/>
      <c r="J4" s="36">
        <f t="shared" si="0" ref="J4:J65">I4*G4*1000</f>
        <v>0</v>
      </c>
      <c r="K4" s="37"/>
      <c r="L4" s="38"/>
    </row>
    <row r="5" spans="1:12" s="12" customFormat="1" ht="26.1" customHeight="1">
      <c r="A5" s="25" t="s">
        <v>1723</v>
      </c>
      <c r="B5" s="26" t="str">
        <f>IF($A5="","",VLOOKUP($A5,'MÃ KH'!$A$2:$D$1048573,2,0))</f>
        <v>KHO 3</v>
      </c>
      <c r="C5" s="27" t="s">
        <v>4886</v>
      </c>
      <c r="D5" s="25" t="s">
        <v>4285</v>
      </c>
      <c r="E5" s="29" t="str">
        <f>IF($D5="","",VLOOKUP($D5,'MÃ HH'!$A$2:$C$2292,2,0))</f>
        <v>TÁO XÁ NP CRIPS RED BOARD 100- 18KG</v>
      </c>
      <c r="F5" s="29" t="str">
        <f>IF($D5="","",VLOOKUP($D5,'MÃ HH'!$A$2:$C$1873,3,0))</f>
        <v>Thùng</v>
      </c>
      <c r="G5" s="30">
        <v>56</v>
      </c>
      <c r="H5" s="30"/>
      <c r="I5" s="35"/>
      <c r="J5" s="36">
        <f t="shared" si="0"/>
        <v>0</v>
      </c>
      <c r="K5" s="37"/>
      <c r="L5" s="38"/>
    </row>
    <row r="6" spans="1:12" s="12" customFormat="1" ht="26.1" customHeight="1">
      <c r="A6" s="25" t="s">
        <v>1723</v>
      </c>
      <c r="B6" s="26" t="str">
        <f>IF($A6="","",VLOOKUP($A6,'MÃ KH'!$A$2:$D$1048573,2,0))</f>
        <v>KHO 3</v>
      </c>
      <c r="C6" s="27" t="s">
        <v>4886</v>
      </c>
      <c r="D6" s="25" t="s">
        <v>4542</v>
      </c>
      <c r="E6" s="29" t="str">
        <f>IF($D6="","",VLOOKUP($D6,'MÃ HH'!$A$2:$C$2292,2,0))</f>
        <v>TÁO XÁ NP CRIPS RED BOARD 120- 18KG</v>
      </c>
      <c r="F6" s="29" t="str">
        <f>IF($D6="","",VLOOKUP($D6,'MÃ HH'!$A$2:$C$1873,3,0))</f>
        <v>Thùng</v>
      </c>
      <c r="G6" s="30">
        <v>20</v>
      </c>
      <c r="H6" s="30"/>
      <c r="I6" s="35"/>
      <c r="J6" s="36">
        <f t="shared" si="0"/>
        <v>0</v>
      </c>
      <c r="K6" s="37"/>
      <c r="L6" s="38"/>
    </row>
    <row r="7" spans="1:12" s="12" customFormat="1" ht="26.1" customHeight="1">
      <c r="A7" s="25" t="s">
        <v>1723</v>
      </c>
      <c r="B7" s="26" t="str">
        <f>IF($A7="","",VLOOKUP($A7,'MÃ KH'!$A$2:$D$1048573,2,0))</f>
        <v>KHO 3</v>
      </c>
      <c r="C7" s="27" t="s">
        <v>4886</v>
      </c>
      <c r="D7" s="25" t="s">
        <v>4726</v>
      </c>
      <c r="E7" s="29" t="str">
        <f>IF($D7="","",VLOOKUP($D7,'MÃ HH'!$A$2:$C$2292,2,0))</f>
        <v>NHO ĐEN NP TWEESPRUIT XL - 4.5KG</v>
      </c>
      <c r="F7" s="29" t="str">
        <f>IF($D7="","",VLOOKUP($D7,'MÃ HH'!$A$2:$C$1873,3,0))</f>
        <v>THÙNG</v>
      </c>
      <c r="G7" s="30">
        <v>170</v>
      </c>
      <c r="H7" s="30"/>
      <c r="I7" s="35"/>
      <c r="J7" s="36">
        <f t="shared" si="0"/>
        <v>0</v>
      </c>
      <c r="K7" s="37" t="s">
        <v>4894</v>
      </c>
      <c r="L7" s="38">
        <v>16605</v>
      </c>
    </row>
    <row r="8" spans="1:12" s="12" customFormat="1" ht="26.1" customHeight="1">
      <c r="A8" s="25" t="s">
        <v>1723</v>
      </c>
      <c r="B8" s="26" t="str">
        <f>IF($A8="","",VLOOKUP($A8,'MÃ KH'!$A$2:$D$1048573,2,0))</f>
        <v>KHO 3</v>
      </c>
      <c r="C8" s="27" t="s">
        <v>4886</v>
      </c>
      <c r="D8" s="25" t="s">
        <v>4726</v>
      </c>
      <c r="E8" s="29" t="str">
        <f>IF($D8="","",VLOOKUP($D8,'MÃ HH'!$A$2:$C$2292,2,0))</f>
        <v>NHO ĐEN NP TWEESPRUIT XL - 4.5KG</v>
      </c>
      <c r="F8" s="29" t="str">
        <f>IF($D8="","",VLOOKUP($D8,'MÃ HH'!$A$2:$C$1873,3,0))</f>
        <v>THÙNG</v>
      </c>
      <c r="G8" s="30">
        <v>6</v>
      </c>
      <c r="H8" s="30"/>
      <c r="I8" s="35"/>
      <c r="J8" s="36">
        <f t="shared" si="0"/>
        <v>0</v>
      </c>
      <c r="K8" s="37" t="s">
        <v>1377</v>
      </c>
      <c r="L8" s="38">
        <v>16617</v>
      </c>
    </row>
    <row r="9" spans="1:12" s="12" customFormat="1" ht="26.1" customHeight="1">
      <c r="A9" s="25" t="s">
        <v>1723</v>
      </c>
      <c r="B9" s="26" t="str">
        <f>IF($A9="","",VLOOKUP($A9,'MÃ KH'!$A$2:$D$1048573,2,0))</f>
        <v>KHO 3</v>
      </c>
      <c r="C9" s="27" t="s">
        <v>4886</v>
      </c>
      <c r="D9" s="25" t="s">
        <v>4726</v>
      </c>
      <c r="E9" s="29" t="str">
        <f>IF($D9="","",VLOOKUP($D9,'MÃ HH'!$A$2:$C$2292,2,0))</f>
        <v>NHO ĐEN NP TWEESPRUIT XL - 4.5KG</v>
      </c>
      <c r="F9" s="29" t="str">
        <f>IF($D9="","",VLOOKUP($D9,'MÃ HH'!$A$2:$C$1873,3,0))</f>
        <v>THÙNG</v>
      </c>
      <c r="G9" s="30">
        <v>3</v>
      </c>
      <c r="H9" s="30"/>
      <c r="I9" s="35"/>
      <c r="J9" s="36">
        <f t="shared" si="0"/>
        <v>0</v>
      </c>
      <c r="K9" s="37" t="s">
        <v>4895</v>
      </c>
      <c r="L9" s="38">
        <v>16618</v>
      </c>
    </row>
    <row r="10" spans="1:12" s="12" customFormat="1" ht="26.1" customHeight="1">
      <c r="A10" s="25" t="s">
        <v>1723</v>
      </c>
      <c r="B10" s="26" t="str">
        <f>IF($A10="","",VLOOKUP($A10,'MÃ KH'!$A$2:$D$1048573,2,0))</f>
        <v>KHO 3</v>
      </c>
      <c r="C10" s="27" t="s">
        <v>4886</v>
      </c>
      <c r="D10" s="25" t="s">
        <v>4726</v>
      </c>
      <c r="E10" s="29" t="str">
        <f>IF($D10="","",VLOOKUP($D10,'MÃ HH'!$A$2:$C$2292,2,0))</f>
        <v>NHO ĐEN NP TWEESPRUIT XL - 4.5KG</v>
      </c>
      <c r="F10" s="29" t="str">
        <f>IF($D10="","",VLOOKUP($D10,'MÃ HH'!$A$2:$C$1873,3,0))</f>
        <v>THÙNG</v>
      </c>
      <c r="G10" s="30">
        <v>169</v>
      </c>
      <c r="H10" s="30"/>
      <c r="I10" s="35"/>
      <c r="J10" s="36">
        <f t="shared" si="0"/>
        <v>0</v>
      </c>
      <c r="K10" s="37" t="s">
        <v>1355</v>
      </c>
      <c r="L10" s="38">
        <v>16598</v>
      </c>
    </row>
    <row r="11" spans="1:12" s="12" customFormat="1" ht="26.1" customHeight="1">
      <c r="A11" s="25" t="s">
        <v>1723</v>
      </c>
      <c r="B11" s="26" t="str">
        <f>IF($A11="","",VLOOKUP($A11,'MÃ KH'!$A$2:$D$1048573,2,0))</f>
        <v>KHO 3</v>
      </c>
      <c r="C11" s="27" t="s">
        <v>4886</v>
      </c>
      <c r="D11" s="25" t="s">
        <v>4726</v>
      </c>
      <c r="E11" s="29" t="str">
        <f>IF($D11="","",VLOOKUP($D11,'MÃ HH'!$A$2:$C$2292,2,0))</f>
        <v>NHO ĐEN NP TWEESPRUIT XL - 4.5KG</v>
      </c>
      <c r="F11" s="29" t="str">
        <f>IF($D11="","",VLOOKUP($D11,'MÃ HH'!$A$2:$C$1873,3,0))</f>
        <v>THÙNG</v>
      </c>
      <c r="G11" s="30">
        <v>100</v>
      </c>
      <c r="H11" s="30"/>
      <c r="I11" s="35"/>
      <c r="J11" s="36">
        <f t="shared" si="0"/>
        <v>0</v>
      </c>
      <c r="K11" s="37"/>
      <c r="L11" s="38">
        <v>16684</v>
      </c>
    </row>
    <row r="12" spans="1:12" s="12" customFormat="1" ht="26.1" customHeight="1">
      <c r="A12" s="25" t="s">
        <v>1723</v>
      </c>
      <c r="B12" s="26" t="str">
        <f>IF($A12="","",VLOOKUP($A12,'MÃ KH'!$A$2:$D$1048573,2,0))</f>
        <v>KHO 3</v>
      </c>
      <c r="C12" s="27" t="s">
        <v>4886</v>
      </c>
      <c r="D12" s="28" t="s">
        <v>3944</v>
      </c>
      <c r="E12" s="29" t="str">
        <f>IF($D12="","",VLOOKUP($D12,'MÃ HH'!$A$2:$C$2292,2,0))</f>
        <v xml:space="preserve">CAM KIẾNG THÙNG XANH 56 - 14KG </v>
      </c>
      <c r="F12" s="29" t="str">
        <f>IF($D12="","",VLOOKUP($D12,'MÃ HH'!$A$2:$C$1873,3,0))</f>
        <v>Thùng</v>
      </c>
      <c r="G12" s="30">
        <v>15</v>
      </c>
      <c r="H12" s="30"/>
      <c r="I12" s="35"/>
      <c r="J12" s="36">
        <f t="shared" si="0"/>
        <v>0</v>
      </c>
      <c r="K12" s="37"/>
      <c r="L12" s="38">
        <v>16684</v>
      </c>
    </row>
    <row r="13" spans="1:12" s="12" customFormat="1" ht="26.1" customHeight="1">
      <c r="A13" s="25" t="s">
        <v>1723</v>
      </c>
      <c r="B13" s="26" t="str">
        <f>IF($A13="","",VLOOKUP($A13,'MÃ KH'!$A$2:$D$1048573,2,0))</f>
        <v>KHO 3</v>
      </c>
      <c r="C13" s="27" t="s">
        <v>4886</v>
      </c>
      <c r="D13" s="25" t="s">
        <v>4694</v>
      </c>
      <c r="E13" s="29" t="str">
        <f>IF($D13="","",VLOOKUP($D13,'MÃ HH'!$A$2:$C$2292,2,0))</f>
        <v>TÁO 5 GÓC TOP RED 113 -18KG</v>
      </c>
      <c r="F13" s="29" t="str">
        <f>IF($D13="","",VLOOKUP($D13,'MÃ HH'!$A$2:$C$1873,3,0))</f>
        <v>Thùng</v>
      </c>
      <c r="G13" s="30">
        <v>10</v>
      </c>
      <c r="H13" s="30"/>
      <c r="I13" s="35"/>
      <c r="J13" s="36">
        <f t="shared" si="0"/>
        <v>0</v>
      </c>
      <c r="K13" s="37"/>
      <c r="L13" s="38">
        <v>16684</v>
      </c>
    </row>
    <row r="14" spans="1:12" s="12" customFormat="1" ht="26.1" customHeight="1">
      <c r="A14" s="25" t="s">
        <v>1723</v>
      </c>
      <c r="B14" s="26" t="str">
        <f>IF($A14="","",VLOOKUP($A14,'MÃ KH'!$A$2:$D$1048573,2,0))</f>
        <v>KHO 3</v>
      </c>
      <c r="C14" s="27" t="s">
        <v>4886</v>
      </c>
      <c r="D14" s="25" t="s">
        <v>4726</v>
      </c>
      <c r="E14" s="29" t="str">
        <f>IF($D14="","",VLOOKUP($D14,'MÃ HH'!$A$2:$C$2292,2,0))</f>
        <v>NHO ĐEN NP TWEESPRUIT XL - 4.5KG</v>
      </c>
      <c r="F14" s="29" t="str">
        <f>IF($D14="","",VLOOKUP($D14,'MÃ HH'!$A$2:$C$1873,3,0))</f>
        <v>THÙNG</v>
      </c>
      <c r="G14" s="30">
        <v>6</v>
      </c>
      <c r="H14" s="30"/>
      <c r="I14" s="35"/>
      <c r="J14" s="36">
        <f t="shared" si="0"/>
        <v>0</v>
      </c>
      <c r="K14" s="37" t="s">
        <v>4896</v>
      </c>
      <c r="L14" s="38">
        <v>16628</v>
      </c>
    </row>
    <row r="15" spans="1:12" s="12" customFormat="1" ht="26.1" customHeight="1">
      <c r="A15" s="25" t="s">
        <v>1723</v>
      </c>
      <c r="B15" s="26" t="str">
        <f>IF($A15="","",VLOOKUP($A15,'MÃ KH'!$A$2:$D$1048573,2,0))</f>
        <v>KHO 3</v>
      </c>
      <c r="C15" s="27" t="s">
        <v>4886</v>
      </c>
      <c r="D15" s="25" t="s">
        <v>4726</v>
      </c>
      <c r="E15" s="29" t="str">
        <f>IF($D15="","",VLOOKUP($D15,'MÃ HH'!$A$2:$C$2292,2,0))</f>
        <v>NHO ĐEN NP TWEESPRUIT XL - 4.5KG</v>
      </c>
      <c r="F15" s="29" t="str">
        <f>IF($D15="","",VLOOKUP($D15,'MÃ HH'!$A$2:$C$1873,3,0))</f>
        <v>THÙNG</v>
      </c>
      <c r="G15" s="30">
        <v>10</v>
      </c>
      <c r="H15" s="30"/>
      <c r="I15" s="35"/>
      <c r="J15" s="36">
        <f t="shared" si="0"/>
        <v>0</v>
      </c>
      <c r="K15" s="37" t="s">
        <v>4897</v>
      </c>
      <c r="L15" s="38">
        <v>16615</v>
      </c>
    </row>
    <row r="16" spans="1:12" s="12" customFormat="1" ht="26.1" customHeight="1">
      <c r="A16" s="25" t="s">
        <v>1723</v>
      </c>
      <c r="B16" s="26" t="str">
        <f>IF($A16="","",VLOOKUP($A16,'MÃ KH'!$A$2:$D$1048573,2,0))</f>
        <v>KHO 3</v>
      </c>
      <c r="C16" s="27" t="s">
        <v>4886</v>
      </c>
      <c r="D16" s="25" t="s">
        <v>4726</v>
      </c>
      <c r="E16" s="29" t="str">
        <f>IF($D16="","",VLOOKUP($D16,'MÃ HH'!$A$2:$C$2292,2,0))</f>
        <v>NHO ĐEN NP TWEESPRUIT XL - 4.5KG</v>
      </c>
      <c r="F16" s="29" t="str">
        <f>IF($D16="","",VLOOKUP($D16,'MÃ HH'!$A$2:$C$1873,3,0))</f>
        <v>THÙNG</v>
      </c>
      <c r="G16" s="30">
        <v>3</v>
      </c>
      <c r="H16" s="30"/>
      <c r="I16" s="35"/>
      <c r="J16" s="36">
        <f t="shared" si="0"/>
        <v>0</v>
      </c>
      <c r="K16" s="37" t="s">
        <v>4898</v>
      </c>
      <c r="L16" s="38">
        <v>16619</v>
      </c>
    </row>
    <row r="17" spans="1:12" s="12" customFormat="1" ht="26.1" customHeight="1">
      <c r="A17" s="25"/>
      <c r="B17" s="26" t="str">
        <f>IF($A17="","",VLOOKUP($A17,'MÃ KH'!$A$2:$D$1048573,2,0))</f>
        <v/>
      </c>
      <c r="C17" s="27" t="s">
        <v>4886</v>
      </c>
      <c r="D17" s="28"/>
      <c r="E17" s="29" t="str">
        <f>IF($D17="","",VLOOKUP($D17,'MÃ HH'!$A$2:$C$2292,2,0))</f>
        <v/>
      </c>
      <c r="F17" s="29" t="str">
        <f>IF($D17="","",VLOOKUP($D17,'MÃ HH'!$A$2:$C$1873,3,0))</f>
        <v/>
      </c>
      <c r="G17" s="30"/>
      <c r="H17" s="30"/>
      <c r="I17" s="35"/>
      <c r="J17" s="36">
        <f t="shared" si="0"/>
        <v>0</v>
      </c>
      <c r="K17" s="37"/>
      <c r="L17" s="38"/>
    </row>
    <row r="18" spans="1:12" s="12" customFormat="1" ht="26.1" customHeight="1">
      <c r="A18" s="25"/>
      <c r="B18" s="26" t="str">
        <f>IF($A18="","",VLOOKUP($A18,'MÃ KH'!$A$2:$D$1048573,2,0))</f>
        <v/>
      </c>
      <c r="C18" s="27" t="s">
        <v>4886</v>
      </c>
      <c r="D18" s="28"/>
      <c r="E18" s="29" t="str">
        <f>IF($D18="","",VLOOKUP($D18,'MÃ HH'!$A$2:$C$2292,2,0))</f>
        <v/>
      </c>
      <c r="F18" s="29" t="str">
        <f>IF($D18="","",VLOOKUP($D18,'MÃ HH'!$A$2:$C$1873,3,0))</f>
        <v/>
      </c>
      <c r="G18" s="30"/>
      <c r="H18" s="30"/>
      <c r="I18" s="35"/>
      <c r="J18" s="36">
        <f t="shared" si="0"/>
        <v>0</v>
      </c>
      <c r="K18" s="37"/>
      <c r="L18" s="38"/>
    </row>
    <row r="19" spans="1:12" s="12" customFormat="1" ht="26.1" customHeight="1">
      <c r="A19" s="25"/>
      <c r="B19" s="26" t="str">
        <f>IF($A19="","",VLOOKUP($A19,'MÃ KH'!$A$2:$D$1048573,2,0))</f>
        <v/>
      </c>
      <c r="C19" s="27" t="s">
        <v>4886</v>
      </c>
      <c r="D19" s="28"/>
      <c r="E19" s="29" t="str">
        <f>IF($D19="","",VLOOKUP($D19,'MÃ HH'!$A$2:$C$2292,2,0))</f>
        <v/>
      </c>
      <c r="F19" s="29" t="str">
        <f>IF($D19="","",VLOOKUP($D19,'MÃ HH'!$A$2:$C$1873,3,0))</f>
        <v/>
      </c>
      <c r="G19" s="30"/>
      <c r="H19" s="30"/>
      <c r="I19" s="35"/>
      <c r="J19" s="36">
        <f t="shared" si="0"/>
        <v>0</v>
      </c>
      <c r="K19" s="37"/>
      <c r="L19" s="38"/>
    </row>
    <row r="20" spans="1:12" s="12" customFormat="1" ht="26.1" customHeight="1">
      <c r="A20" s="25"/>
      <c r="B20" s="26" t="str">
        <f>IF($A20="","",VLOOKUP($A20,'MÃ KH'!$A$2:$D$1048573,2,0))</f>
        <v/>
      </c>
      <c r="C20" s="27" t="s">
        <v>4886</v>
      </c>
      <c r="D20" s="28"/>
      <c r="E20" s="29" t="str">
        <f>IF($D20="","",VLOOKUP($D20,'MÃ HH'!$A$2:$C$2292,2,0))</f>
        <v/>
      </c>
      <c r="F20" s="29" t="str">
        <f>IF($D20="","",VLOOKUP($D20,'MÃ HH'!$A$2:$C$1873,3,0))</f>
        <v/>
      </c>
      <c r="G20" s="30"/>
      <c r="H20" s="30"/>
      <c r="I20" s="35"/>
      <c r="J20" s="36">
        <f t="shared" si="0"/>
        <v>0</v>
      </c>
      <c r="K20" s="37"/>
      <c r="L20" s="38"/>
    </row>
    <row r="21" spans="1:12" s="12" customFormat="1" ht="26.1" customHeight="1">
      <c r="A21" s="25"/>
      <c r="B21" s="26" t="str">
        <f>IF($A21="","",VLOOKUP($A21,'MÃ KH'!$A$2:$D$1048573,2,0))</f>
        <v/>
      </c>
      <c r="C21" s="27" t="s">
        <v>4886</v>
      </c>
      <c r="D21" s="28"/>
      <c r="E21" s="29" t="str">
        <f>IF($D21="","",VLOOKUP($D21,'MÃ HH'!$A$2:$C$2292,2,0))</f>
        <v/>
      </c>
      <c r="F21" s="29" t="str">
        <f>IF($D21="","",VLOOKUP($D21,'MÃ HH'!$A$2:$C$1873,3,0))</f>
        <v/>
      </c>
      <c r="G21" s="30"/>
      <c r="H21" s="30"/>
      <c r="I21" s="35"/>
      <c r="J21" s="36">
        <f t="shared" si="0"/>
        <v>0</v>
      </c>
      <c r="K21" s="37"/>
      <c r="L21" s="38"/>
    </row>
    <row r="22" spans="1:12" s="12" customFormat="1" ht="26.1" customHeight="1">
      <c r="A22" s="25"/>
      <c r="B22" s="26" t="str">
        <f>IF($A22="","",VLOOKUP($A22,'MÃ KH'!$A$2:$D$1048573,2,0))</f>
        <v/>
      </c>
      <c r="C22" s="27" t="s">
        <v>4886</v>
      </c>
      <c r="D22" s="28"/>
      <c r="E22" s="29" t="str">
        <f>IF($D22="","",VLOOKUP($D22,'MÃ HH'!$A$2:$C$2292,2,0))</f>
        <v/>
      </c>
      <c r="F22" s="29" t="str">
        <f>IF($D22="","",VLOOKUP($D22,'MÃ HH'!$A$2:$C$1873,3,0))</f>
        <v/>
      </c>
      <c r="G22" s="30"/>
      <c r="H22" s="30"/>
      <c r="I22" s="35"/>
      <c r="J22" s="36">
        <f t="shared" si="0"/>
        <v>0</v>
      </c>
      <c r="K22" s="37"/>
      <c r="L22" s="38"/>
    </row>
    <row r="23" spans="1:12" s="12" customFormat="1" ht="26.1" customHeight="1">
      <c r="A23" s="25"/>
      <c r="B23" s="26" t="str">
        <f>IF($A23="","",VLOOKUP($A23,'MÃ KH'!$A$2:$D$1048573,2,0))</f>
        <v/>
      </c>
      <c r="C23" s="27" t="s">
        <v>4886</v>
      </c>
      <c r="D23" s="28"/>
      <c r="E23" s="29" t="str">
        <f>IF($D23="","",VLOOKUP($D23,'MÃ HH'!$A$2:$C$2292,2,0))</f>
        <v/>
      </c>
      <c r="F23" s="29" t="str">
        <f>IF($D23="","",VLOOKUP($D23,'MÃ HH'!$A$2:$C$1873,3,0))</f>
        <v/>
      </c>
      <c r="G23" s="30"/>
      <c r="H23" s="30"/>
      <c r="I23" s="35"/>
      <c r="J23" s="36">
        <f t="shared" si="0"/>
        <v>0</v>
      </c>
      <c r="K23" s="37"/>
      <c r="L23" s="38"/>
    </row>
    <row r="24" spans="1:12" s="12" customFormat="1" ht="26.1" customHeight="1">
      <c r="A24" s="25"/>
      <c r="B24" s="26" t="str">
        <f>IF($A24="","",VLOOKUP($A24,'MÃ KH'!$A$2:$D$1048573,2,0))</f>
        <v/>
      </c>
      <c r="C24" s="27" t="s">
        <v>4886</v>
      </c>
      <c r="D24" s="28"/>
      <c r="E24" s="29" t="str">
        <f>IF($D24="","",VLOOKUP($D24,'MÃ HH'!$A$2:$C$2292,2,0))</f>
        <v/>
      </c>
      <c r="F24" s="29" t="str">
        <f>IF($D24="","",VLOOKUP($D24,'MÃ HH'!$A$2:$C$1873,3,0))</f>
        <v/>
      </c>
      <c r="G24" s="30"/>
      <c r="H24" s="30"/>
      <c r="I24" s="35"/>
      <c r="J24" s="36">
        <f t="shared" si="0"/>
        <v>0</v>
      </c>
      <c r="K24" s="37"/>
      <c r="L24" s="38"/>
    </row>
    <row r="25" spans="1:12" s="12" customFormat="1" ht="26.1" customHeight="1">
      <c r="A25" s="25"/>
      <c r="B25" s="26" t="str">
        <f>IF($A25="","",VLOOKUP($A25,'MÃ KH'!$A$2:$D$1048573,2,0))</f>
        <v/>
      </c>
      <c r="C25" s="27" t="s">
        <v>4886</v>
      </c>
      <c r="D25" s="28"/>
      <c r="E25" s="29" t="str">
        <f>IF($D25="","",VLOOKUP($D25,'MÃ HH'!$A$2:$C$2292,2,0))</f>
        <v/>
      </c>
      <c r="F25" s="29" t="str">
        <f>IF($D25="","",VLOOKUP($D25,'MÃ HH'!$A$2:$C$1873,3,0))</f>
        <v/>
      </c>
      <c r="G25" s="30"/>
      <c r="H25" s="30"/>
      <c r="I25" s="35"/>
      <c r="J25" s="36">
        <f t="shared" si="0"/>
        <v>0</v>
      </c>
      <c r="K25" s="37"/>
      <c r="L25" s="38"/>
    </row>
    <row r="26" spans="1:12" s="12" customFormat="1" ht="26.1" customHeight="1">
      <c r="A26" s="25"/>
      <c r="B26" s="26" t="str">
        <f>IF($A26="","",VLOOKUP($A26,'MÃ KH'!$A$2:$D$1048573,2,0))</f>
        <v/>
      </c>
      <c r="C26" s="27" t="s">
        <v>4886</v>
      </c>
      <c r="D26" s="28"/>
      <c r="E26" s="29" t="str">
        <f>IF($D26="","",VLOOKUP($D26,'MÃ HH'!$A$2:$C$2292,2,0))</f>
        <v/>
      </c>
      <c r="F26" s="29" t="str">
        <f>IF($D26="","",VLOOKUP($D26,'MÃ HH'!$A$2:$C$1873,3,0))</f>
        <v/>
      </c>
      <c r="G26" s="30"/>
      <c r="H26" s="30"/>
      <c r="I26" s="35"/>
      <c r="J26" s="36">
        <f t="shared" si="0"/>
        <v>0</v>
      </c>
      <c r="K26" s="37"/>
      <c r="L26" s="38"/>
    </row>
    <row r="27" spans="1:12" s="12" customFormat="1" ht="26.1" customHeight="1">
      <c r="A27" s="25"/>
      <c r="B27" s="26" t="str">
        <f>IF($A27="","",VLOOKUP($A27,'MÃ KH'!$A$2:$D$1048573,2,0))</f>
        <v/>
      </c>
      <c r="C27" s="27" t="s">
        <v>4886</v>
      </c>
      <c r="D27" s="28"/>
      <c r="E27" s="29" t="str">
        <f>IF($D27="","",VLOOKUP($D27,'MÃ HH'!$A$2:$C$2292,2,0))</f>
        <v/>
      </c>
      <c r="F27" s="29" t="str">
        <f>IF($D27="","",VLOOKUP($D27,'MÃ HH'!$A$2:$C$1873,3,0))</f>
        <v/>
      </c>
      <c r="G27" s="30"/>
      <c r="H27" s="30"/>
      <c r="I27" s="35"/>
      <c r="J27" s="36">
        <f t="shared" si="0"/>
        <v>0</v>
      </c>
      <c r="K27" s="37"/>
      <c r="L27" s="38"/>
    </row>
    <row r="28" spans="1:12" s="12" customFormat="1" ht="26.1" customHeight="1">
      <c r="A28" s="25"/>
      <c r="B28" s="26" t="str">
        <f>IF($A28="","",VLOOKUP($A28,'MÃ KH'!$A$2:$D$1048573,2,0))</f>
        <v/>
      </c>
      <c r="C28" s="27" t="s">
        <v>4886</v>
      </c>
      <c r="D28" s="28"/>
      <c r="E28" s="29" t="str">
        <f>IF($D28="","",VLOOKUP($D28,'MÃ HH'!$A$2:$C$2292,2,0))</f>
        <v/>
      </c>
      <c r="F28" s="29" t="str">
        <f>IF($D28="","",VLOOKUP($D28,'MÃ HH'!$A$2:$C$1873,3,0))</f>
        <v/>
      </c>
      <c r="G28" s="30"/>
      <c r="H28" s="30"/>
      <c r="I28" s="35"/>
      <c r="J28" s="36">
        <f t="shared" si="0"/>
        <v>0</v>
      </c>
      <c r="K28" s="37"/>
      <c r="L28" s="38"/>
    </row>
    <row r="29" spans="1:12" s="12" customFormat="1" ht="26.1" customHeight="1">
      <c r="A29" s="25"/>
      <c r="B29" s="26" t="str">
        <f>IF($A29="","",VLOOKUP($A29,'MÃ KH'!$A$2:$D$1048573,2,0))</f>
        <v/>
      </c>
      <c r="C29" s="27" t="s">
        <v>4886</v>
      </c>
      <c r="D29" s="28"/>
      <c r="E29" s="29" t="str">
        <f>IF($D29="","",VLOOKUP($D29,'MÃ HH'!$A$2:$C$2292,2,0))</f>
        <v/>
      </c>
      <c r="F29" s="29" t="str">
        <f>IF($D29="","",VLOOKUP($D29,'MÃ HH'!$A$2:$C$1873,3,0))</f>
        <v/>
      </c>
      <c r="G29" s="30"/>
      <c r="H29" s="30"/>
      <c r="I29" s="35"/>
      <c r="J29" s="36">
        <f t="shared" si="0"/>
        <v>0</v>
      </c>
      <c r="K29" s="37"/>
      <c r="L29" s="38"/>
    </row>
    <row r="30" spans="1:12" s="12" customFormat="1" ht="26.1" customHeight="1">
      <c r="A30" s="25"/>
      <c r="B30" s="26" t="str">
        <f>IF($A30="","",VLOOKUP($A30,'MÃ KH'!$A$2:$D$1048573,2,0))</f>
        <v/>
      </c>
      <c r="C30" s="27" t="s">
        <v>4886</v>
      </c>
      <c r="D30" s="28"/>
      <c r="E30" s="29" t="str">
        <f>IF($D30="","",VLOOKUP($D30,'MÃ HH'!$A$2:$C$2292,2,0))</f>
        <v/>
      </c>
      <c r="F30" s="29" t="str">
        <f>IF($D30="","",VLOOKUP($D30,'MÃ HH'!$A$2:$C$1873,3,0))</f>
        <v/>
      </c>
      <c r="G30" s="30"/>
      <c r="H30" s="30"/>
      <c r="I30" s="35"/>
      <c r="J30" s="36">
        <f t="shared" si="0"/>
        <v>0</v>
      </c>
      <c r="K30" s="37"/>
      <c r="L30" s="38"/>
    </row>
    <row r="31" spans="1:12" s="12" customFormat="1" ht="26.1" customHeight="1">
      <c r="A31" s="25"/>
      <c r="B31" s="26" t="str">
        <f>IF($A31="","",VLOOKUP($A31,'MÃ KH'!$A$2:$D$1048573,2,0))</f>
        <v/>
      </c>
      <c r="C31" s="27" t="s">
        <v>4886</v>
      </c>
      <c r="D31" s="28"/>
      <c r="E31" s="29" t="str">
        <f>IF($D31="","",VLOOKUP($D31,'MÃ HH'!$A$2:$C$2292,2,0))</f>
        <v/>
      </c>
      <c r="F31" s="29" t="str">
        <f>IF($D31="","",VLOOKUP($D31,'MÃ HH'!$A$2:$C$1873,3,0))</f>
        <v/>
      </c>
      <c r="G31" s="30"/>
      <c r="H31" s="30"/>
      <c r="I31" s="35"/>
      <c r="J31" s="36">
        <f t="shared" si="0"/>
        <v>0</v>
      </c>
      <c r="K31" s="37"/>
      <c r="L31" s="38"/>
    </row>
    <row r="32" spans="1:12" s="12" customFormat="1" ht="26.1" customHeight="1">
      <c r="A32" s="25" t="s">
        <v>1725</v>
      </c>
      <c r="B32" s="26" t="str">
        <f>IF($A32="","",VLOOKUP($A32,'MÃ KH'!$A$2:$D$1048573,2,0))</f>
        <v>KHO 4</v>
      </c>
      <c r="C32" s="27" t="s">
        <v>4886</v>
      </c>
      <c r="D32" s="25" t="s">
        <v>4560</v>
      </c>
      <c r="E32" s="29" t="str">
        <f>IF($D32="","",VLOOKUP($D32,'MÃ HH'!$A$2:$C$2292,2,0))</f>
        <v>TÁO XANH MỸ GEE WHIZ 100-20KG</v>
      </c>
      <c r="F32" s="29" t="str">
        <f>IF($D32="","",VLOOKUP($D32,'MÃ HH'!$A$2:$C$1873,3,0))</f>
        <v>Thùng</v>
      </c>
      <c r="G32" s="30">
        <v>36</v>
      </c>
      <c r="H32" s="30"/>
      <c r="I32" s="35"/>
      <c r="J32" s="36">
        <f t="shared" si="0"/>
        <v>0</v>
      </c>
      <c r="K32" s="37"/>
      <c r="L32" s="38"/>
    </row>
    <row r="33" spans="1:12" s="12" customFormat="1" ht="26.1" customHeight="1">
      <c r="A33" s="25" t="s">
        <v>1725</v>
      </c>
      <c r="B33" s="26" t="str">
        <f>IF($A33="","",VLOOKUP($A33,'MÃ KH'!$A$2:$D$1048573,2,0))</f>
        <v>KHO 4</v>
      </c>
      <c r="C33" s="27" t="s">
        <v>4886</v>
      </c>
      <c r="D33" s="25" t="s">
        <v>4285</v>
      </c>
      <c r="E33" s="29" t="str">
        <f>IF($D33="","",VLOOKUP($D33,'MÃ HH'!$A$2:$C$2292,2,0))</f>
        <v>TÁO XÁ NP CRIPS RED BOARD 100- 18KG</v>
      </c>
      <c r="F33" s="29" t="str">
        <f>IF($D33="","",VLOOKUP($D33,'MÃ HH'!$A$2:$C$1873,3,0))</f>
        <v>Thùng</v>
      </c>
      <c r="G33" s="30">
        <v>0</v>
      </c>
      <c r="H33" s="30"/>
      <c r="I33" s="35"/>
      <c r="J33" s="36">
        <f t="shared" si="0"/>
        <v>0</v>
      </c>
      <c r="K33" s="37"/>
      <c r="L33" s="38"/>
    </row>
    <row r="34" spans="1:12" s="12" customFormat="1" ht="26.1" customHeight="1">
      <c r="A34" s="25" t="s">
        <v>1725</v>
      </c>
      <c r="B34" s="26" t="str">
        <f>IF($A34="","",VLOOKUP($A34,'MÃ KH'!$A$2:$D$1048573,2,0))</f>
        <v>KHO 4</v>
      </c>
      <c r="C34" s="27" t="s">
        <v>4886</v>
      </c>
      <c r="D34" s="25" t="s">
        <v>4728</v>
      </c>
      <c r="E34" s="29" t="str">
        <f>IF($D34="","",VLOOKUP($D34,'MÃ HH'!$A$2:$C$2292,2,0))</f>
        <v>NHO XANH NP CRISP MODDERDRIFT XXL - 4.5KG</v>
      </c>
      <c r="F34" s="29" t="str">
        <f>IF($D34="","",VLOOKUP($D34,'MÃ HH'!$A$2:$C$1873,3,0))</f>
        <v>THÙNG</v>
      </c>
      <c r="G34" s="30">
        <v>100</v>
      </c>
      <c r="H34" s="30"/>
      <c r="I34" s="35"/>
      <c r="J34" s="36">
        <f t="shared" si="0"/>
        <v>0</v>
      </c>
      <c r="K34" s="37"/>
      <c r="L34" s="38"/>
    </row>
    <row r="35" spans="1:12" s="12" customFormat="1" ht="26.1" customHeight="1">
      <c r="A35" s="25" t="s">
        <v>1725</v>
      </c>
      <c r="B35" s="26" t="str">
        <f>IF($A35="","",VLOOKUP($A35,'MÃ KH'!$A$2:$D$1048573,2,0))</f>
        <v>KHO 4</v>
      </c>
      <c r="C35" s="27" t="s">
        <v>4886</v>
      </c>
      <c r="D35" s="25" t="s">
        <v>4726</v>
      </c>
      <c r="E35" s="29" t="str">
        <f>IF($D35="","",VLOOKUP($D35,'MÃ HH'!$A$2:$C$2292,2,0))</f>
        <v>NHO ĐEN NP TWEESPRUIT XL - 4.5KG</v>
      </c>
      <c r="F35" s="29" t="str">
        <f>IF($D35="","",VLOOKUP($D35,'MÃ HH'!$A$2:$C$1873,3,0))</f>
        <v>THÙNG</v>
      </c>
      <c r="G35" s="30">
        <v>150</v>
      </c>
      <c r="H35" s="30"/>
      <c r="I35" s="35"/>
      <c r="J35" s="36">
        <f t="shared" si="0"/>
        <v>0</v>
      </c>
      <c r="K35" s="37"/>
      <c r="L35" s="38">
        <v>16687</v>
      </c>
    </row>
    <row r="36" spans="1:12" s="12" customFormat="1" ht="26.1" customHeight="1">
      <c r="A36" s="25" t="s">
        <v>1725</v>
      </c>
      <c r="B36" s="26" t="str">
        <f>IF($A36="","",VLOOKUP($A36,'MÃ KH'!$A$2:$D$1048573,2,0))</f>
        <v>KHO 4</v>
      </c>
      <c r="C36" s="27" t="s">
        <v>4886</v>
      </c>
      <c r="D36" s="31" t="s">
        <v>3298</v>
      </c>
      <c r="E36" s="29" t="str">
        <f>IF($D36="","",VLOOKUP($D36,'MÃ HH'!$A$2:$C$2292,2,0))</f>
        <v>CAM AI CẬP SUNFRESH 42- 15KG</v>
      </c>
      <c r="F36" s="29" t="str">
        <f>IF($D36="","",VLOOKUP($D36,'MÃ HH'!$A$2:$C$1873,3,0))</f>
        <v>Thùng</v>
      </c>
      <c r="G36" s="30">
        <v>20</v>
      </c>
      <c r="H36" s="30"/>
      <c r="I36" s="35"/>
      <c r="J36" s="36">
        <f t="shared" si="0"/>
        <v>0</v>
      </c>
      <c r="K36" s="37"/>
      <c r="L36" s="38">
        <v>16687</v>
      </c>
    </row>
    <row r="37" spans="1:12" s="12" customFormat="1" ht="26.1" customHeight="1">
      <c r="A37" s="25" t="s">
        <v>1725</v>
      </c>
      <c r="B37" s="26" t="str">
        <f>IF($A37="","",VLOOKUP($A37,'MÃ KH'!$A$2:$D$1048573,2,0))</f>
        <v>KHO 4</v>
      </c>
      <c r="C37" s="27" t="s">
        <v>4886</v>
      </c>
      <c r="D37" s="31" t="s">
        <v>3301</v>
      </c>
      <c r="E37" s="29" t="str">
        <f>IF($D37="","",VLOOKUP($D37,'MÃ HH'!$A$2:$C$2292,2,0))</f>
        <v>CAM AI CẬP SUNFRESH 48- 15KG</v>
      </c>
      <c r="F37" s="29" t="str">
        <f>IF($D37="","",VLOOKUP($D37,'MÃ HH'!$A$2:$C$1873,3,0))</f>
        <v>Thùng</v>
      </c>
      <c r="G37" s="30">
        <v>15</v>
      </c>
      <c r="H37" s="30"/>
      <c r="I37" s="35"/>
      <c r="J37" s="36">
        <f t="shared" si="0"/>
        <v>0</v>
      </c>
      <c r="K37" s="37"/>
      <c r="L37" s="38">
        <v>16687</v>
      </c>
    </row>
    <row r="38" spans="1:12" s="12" customFormat="1" ht="26.1" customHeight="1">
      <c r="A38" s="25" t="s">
        <v>1725</v>
      </c>
      <c r="B38" s="26" t="str">
        <f>IF($A38="","",VLOOKUP($A38,'MÃ KH'!$A$2:$D$1048573,2,0))</f>
        <v>KHO 4</v>
      </c>
      <c r="C38" s="27" t="s">
        <v>4886</v>
      </c>
      <c r="D38" s="25" t="s">
        <v>4704</v>
      </c>
      <c r="E38" s="29" t="str">
        <f>IF($D38="","",VLOOKUP($D38,'MÃ HH'!$A$2:$C$2292,2,0))</f>
        <v>CHERRY CHILE 2JD - 2KG</v>
      </c>
      <c r="F38" s="29" t="str">
        <f>IF($D38="","",VLOOKUP($D38,'MÃ HH'!$A$2:$C$1873,3,0))</f>
        <v>HỘP</v>
      </c>
      <c r="G38" s="30">
        <v>60</v>
      </c>
      <c r="H38" s="30"/>
      <c r="I38" s="35"/>
      <c r="J38" s="36">
        <f t="shared" si="0"/>
        <v>0</v>
      </c>
      <c r="K38" s="37"/>
      <c r="L38" s="38">
        <v>16687</v>
      </c>
    </row>
    <row r="39" spans="1:12" s="12" customFormat="1" ht="26.1" customHeight="1">
      <c r="A39" s="25" t="s">
        <v>1725</v>
      </c>
      <c r="B39" s="26" t="str">
        <f>IF($A39="","",VLOOKUP($A39,'MÃ KH'!$A$2:$D$1048573,2,0))</f>
        <v>KHO 4</v>
      </c>
      <c r="C39" s="27" t="s">
        <v>4886</v>
      </c>
      <c r="D39" s="25" t="s">
        <v>4592</v>
      </c>
      <c r="E39" s="29" t="str">
        <f>IF($D39="","",VLOOKUP($D39,'MÃ HH'!$A$2:$C$2292,2,0))</f>
        <v>CHERY CHILE 2JD -5KG</v>
      </c>
      <c r="F39" s="29" t="str">
        <f>IF($D39="","",VLOOKUP($D39,'MÃ HH'!$A$2:$C$1873,3,0))</f>
        <v>Thùng</v>
      </c>
      <c r="G39" s="30">
        <v>36</v>
      </c>
      <c r="H39" s="30"/>
      <c r="I39" s="35"/>
      <c r="J39" s="36">
        <f t="shared" si="0"/>
        <v>0</v>
      </c>
      <c r="K39" s="37"/>
      <c r="L39" s="38">
        <v>16687</v>
      </c>
    </row>
    <row r="40" spans="1:12" s="12" customFormat="1" ht="26.1" customHeight="1">
      <c r="A40" s="25"/>
      <c r="B40" s="26" t="str">
        <f>IF($A40="","",VLOOKUP($A40,'MÃ KH'!$A$2:$D$1048573,2,0))</f>
        <v/>
      </c>
      <c r="C40" s="27" t="s">
        <v>4886</v>
      </c>
      <c r="D40" s="28"/>
      <c r="E40" s="29" t="str">
        <f>IF($D40="","",VLOOKUP($D40,'MÃ HH'!$A$2:$C$2292,2,0))</f>
        <v/>
      </c>
      <c r="F40" s="29" t="str">
        <f>IF($D40="","",VLOOKUP($D40,'MÃ HH'!$A$2:$C$1873,3,0))</f>
        <v/>
      </c>
      <c r="G40" s="30"/>
      <c r="H40" s="30"/>
      <c r="I40" s="35"/>
      <c r="J40" s="36">
        <f t="shared" si="0"/>
        <v>0</v>
      </c>
      <c r="K40" s="37"/>
      <c r="L40" s="38"/>
    </row>
    <row r="41" spans="1:12" s="12" customFormat="1" ht="26.1" customHeight="1">
      <c r="A41" s="25"/>
      <c r="B41" s="26" t="str">
        <f>IF($A41="","",VLOOKUP($A41,'MÃ KH'!$A$2:$D$1048573,2,0))</f>
        <v/>
      </c>
      <c r="C41" s="27" t="s">
        <v>4886</v>
      </c>
      <c r="D41" s="28"/>
      <c r="E41" s="29" t="str">
        <f>IF($D41="","",VLOOKUP($D41,'MÃ HH'!$A$2:$C$2292,2,0))</f>
        <v/>
      </c>
      <c r="F41" s="29" t="str">
        <f>IF($D41="","",VLOOKUP($D41,'MÃ HH'!$A$2:$C$1873,3,0))</f>
        <v/>
      </c>
      <c r="G41" s="30"/>
      <c r="H41" s="30"/>
      <c r="I41" s="35"/>
      <c r="J41" s="36">
        <f t="shared" si="0"/>
        <v>0</v>
      </c>
      <c r="K41" s="37"/>
      <c r="L41" s="38"/>
    </row>
    <row r="42" spans="1:12" s="12" customFormat="1" ht="26.1" customHeight="1">
      <c r="A42" s="25"/>
      <c r="B42" s="26" t="str">
        <f>IF($A42="","",VLOOKUP($A42,'MÃ KH'!$A$2:$D$1048573,2,0))</f>
        <v/>
      </c>
      <c r="C42" s="27" t="s">
        <v>4886</v>
      </c>
      <c r="D42" s="28"/>
      <c r="E42" s="29" t="str">
        <f>IF($D42="","",VLOOKUP($D42,'MÃ HH'!$A$2:$C$2292,2,0))</f>
        <v/>
      </c>
      <c r="F42" s="29" t="str">
        <f>IF($D42="","",VLOOKUP($D42,'MÃ HH'!$A$2:$C$1873,3,0))</f>
        <v/>
      </c>
      <c r="G42" s="30"/>
      <c r="H42" s="30"/>
      <c r="I42" s="35"/>
      <c r="J42" s="36">
        <f t="shared" si="0"/>
        <v>0</v>
      </c>
      <c r="K42" s="37"/>
      <c r="L42" s="38"/>
    </row>
    <row r="43" spans="1:12" s="12" customFormat="1" ht="26.1" customHeight="1">
      <c r="A43" s="25"/>
      <c r="B43" s="26" t="str">
        <f>IF($A43="","",VLOOKUP($A43,'MÃ KH'!$A$2:$D$1048573,2,0))</f>
        <v/>
      </c>
      <c r="C43" s="27" t="s">
        <v>4886</v>
      </c>
      <c r="D43" s="28"/>
      <c r="E43" s="29" t="str">
        <f>IF($D43="","",VLOOKUP($D43,'MÃ HH'!$A$2:$C$2292,2,0))</f>
        <v/>
      </c>
      <c r="F43" s="29" t="str">
        <f>IF($D43="","",VLOOKUP($D43,'MÃ HH'!$A$2:$C$1873,3,0))</f>
        <v/>
      </c>
      <c r="G43" s="30"/>
      <c r="H43" s="30"/>
      <c r="I43" s="35"/>
      <c r="J43" s="36">
        <f t="shared" si="0"/>
        <v>0</v>
      </c>
      <c r="K43" s="37"/>
      <c r="L43" s="38"/>
    </row>
    <row r="44" spans="1:12" s="12" customFormat="1" ht="26.1" customHeight="1">
      <c r="A44" s="25"/>
      <c r="B44" s="26" t="str">
        <f>IF($A44="","",VLOOKUP($A44,'MÃ KH'!$A$2:$D$1048573,2,0))</f>
        <v/>
      </c>
      <c r="C44" s="27" t="s">
        <v>4886</v>
      </c>
      <c r="D44" s="28"/>
      <c r="E44" s="29" t="str">
        <f>IF($D44="","",VLOOKUP($D44,'MÃ HH'!$A$2:$C$2292,2,0))</f>
        <v/>
      </c>
      <c r="F44" s="29" t="str">
        <f>IF($D44="","",VLOOKUP($D44,'MÃ HH'!$A$2:$C$1873,3,0))</f>
        <v/>
      </c>
      <c r="G44" s="30"/>
      <c r="H44" s="30"/>
      <c r="I44" s="35"/>
      <c r="J44" s="36">
        <f t="shared" si="0"/>
        <v>0</v>
      </c>
      <c r="K44" s="37"/>
      <c r="L44" s="38"/>
    </row>
    <row r="45" spans="1:12" s="12" customFormat="1" ht="26.1" customHeight="1">
      <c r="A45" s="25"/>
      <c r="B45" s="26" t="str">
        <f>IF($A45="","",VLOOKUP($A45,'MÃ KH'!$A$2:$D$1048573,2,0))</f>
        <v/>
      </c>
      <c r="C45" s="27" t="s">
        <v>4886</v>
      </c>
      <c r="D45" s="28"/>
      <c r="E45" s="29" t="str">
        <f>IF($D45="","",VLOOKUP($D45,'MÃ HH'!$A$2:$C$2292,2,0))</f>
        <v/>
      </c>
      <c r="F45" s="29" t="str">
        <f>IF($D45="","",VLOOKUP($D45,'MÃ HH'!$A$2:$C$1873,3,0))</f>
        <v/>
      </c>
      <c r="G45" s="30"/>
      <c r="H45" s="30"/>
      <c r="I45" s="35"/>
      <c r="J45" s="36">
        <f t="shared" si="0"/>
        <v>0</v>
      </c>
      <c r="K45" s="37"/>
      <c r="L45" s="38"/>
    </row>
    <row r="46" spans="1:12" s="12" customFormat="1" ht="26.1" customHeight="1">
      <c r="A46" s="25"/>
      <c r="B46" s="26" t="str">
        <f>IF($A46="","",VLOOKUP($A46,'MÃ KH'!$A$2:$D$1048573,2,0))</f>
        <v/>
      </c>
      <c r="C46" s="27" t="s">
        <v>4886</v>
      </c>
      <c r="D46" s="28"/>
      <c r="E46" s="29" t="str">
        <f>IF($D46="","",VLOOKUP($D46,'MÃ HH'!$A$2:$C$2292,2,0))</f>
        <v/>
      </c>
      <c r="F46" s="29" t="str">
        <f>IF($D46="","",VLOOKUP($D46,'MÃ HH'!$A$2:$C$1873,3,0))</f>
        <v/>
      </c>
      <c r="G46" s="30"/>
      <c r="H46" s="30"/>
      <c r="I46" s="35"/>
      <c r="J46" s="36">
        <f t="shared" si="0"/>
        <v>0</v>
      </c>
      <c r="K46" s="37"/>
      <c r="L46" s="38"/>
    </row>
    <row r="47" spans="1:12" s="12" customFormat="1" ht="26.1" customHeight="1">
      <c r="A47" s="25"/>
      <c r="B47" s="26" t="str">
        <f>IF($A47="","",VLOOKUP($A47,'MÃ KH'!$A$2:$D$1048573,2,0))</f>
        <v/>
      </c>
      <c r="C47" s="27" t="s">
        <v>4886</v>
      </c>
      <c r="D47" s="28"/>
      <c r="E47" s="29" t="str">
        <f>IF($D47="","",VLOOKUP($D47,'MÃ HH'!$A$2:$C$2292,2,0))</f>
        <v/>
      </c>
      <c r="F47" s="29" t="str">
        <f>IF($D47="","",VLOOKUP($D47,'MÃ HH'!$A$2:$C$1873,3,0))</f>
        <v/>
      </c>
      <c r="G47" s="30"/>
      <c r="H47" s="30"/>
      <c r="I47" s="35"/>
      <c r="J47" s="36">
        <f t="shared" si="0"/>
        <v>0</v>
      </c>
      <c r="K47" s="37"/>
      <c r="L47" s="38"/>
    </row>
    <row r="48" spans="1:12" s="12" customFormat="1" ht="26.1" customHeight="1">
      <c r="A48" s="25"/>
      <c r="B48" s="26" t="str">
        <f>IF($A48="","",VLOOKUP($A48,'MÃ KH'!$A$2:$D$1048573,2,0))</f>
        <v/>
      </c>
      <c r="C48" s="27" t="s">
        <v>4886</v>
      </c>
      <c r="D48" s="28"/>
      <c r="E48" s="29" t="str">
        <f>IF($D48="","",VLOOKUP($D48,'MÃ HH'!$A$2:$C$2292,2,0))</f>
        <v/>
      </c>
      <c r="F48" s="29" t="str">
        <f>IF($D48="","",VLOOKUP($D48,'MÃ HH'!$A$2:$C$1873,3,0))</f>
        <v/>
      </c>
      <c r="G48" s="30"/>
      <c r="H48" s="30"/>
      <c r="I48" s="35"/>
      <c r="J48" s="36">
        <f t="shared" si="0"/>
        <v>0</v>
      </c>
      <c r="K48" s="37"/>
      <c r="L48" s="38"/>
    </row>
    <row r="49" spans="1:12" s="12" customFormat="1" ht="26.1" customHeight="1">
      <c r="A49" s="25"/>
      <c r="B49" s="26" t="str">
        <f>IF($A49="","",VLOOKUP($A49,'MÃ KH'!$A$2:$D$1048573,2,0))</f>
        <v/>
      </c>
      <c r="C49" s="27" t="s">
        <v>4886</v>
      </c>
      <c r="D49" s="28"/>
      <c r="E49" s="29" t="str">
        <f>IF($D49="","",VLOOKUP($D49,'MÃ HH'!$A$2:$C$2292,2,0))</f>
        <v/>
      </c>
      <c r="F49" s="29" t="str">
        <f>IF($D49="","",VLOOKUP($D49,'MÃ HH'!$A$2:$C$1873,3,0))</f>
        <v/>
      </c>
      <c r="G49" s="30"/>
      <c r="H49" s="30"/>
      <c r="I49" s="35"/>
      <c r="J49" s="36">
        <f t="shared" si="0"/>
        <v>0</v>
      </c>
      <c r="K49" s="37"/>
      <c r="L49" s="38"/>
    </row>
    <row r="50" spans="1:12" s="12" customFormat="1" ht="26.1" customHeight="1">
      <c r="A50" s="25" t="s">
        <v>300</v>
      </c>
      <c r="B50" s="26" t="str">
        <f>IF($A50="","",VLOOKUP($A50,'MÃ KH'!$A$2:$D$1048573,2,0))</f>
        <v>BÍCH TUY HÒA</v>
      </c>
      <c r="C50" s="27" t="s">
        <v>4886</v>
      </c>
      <c r="D50" s="28" t="s">
        <v>3940</v>
      </c>
      <c r="E50" s="29" t="str">
        <f>IF($D50="","",VLOOKUP($D50,'MÃ HH'!$A$2:$C$2292,2,0))</f>
        <v xml:space="preserve">CAM KIẾNG THÙNG XANH 40 - 14KG </v>
      </c>
      <c r="F50" s="29" t="str">
        <f>IF($D50="","",VLOOKUP($D50,'MÃ HH'!$A$2:$C$1873,3,0))</f>
        <v>Thùng</v>
      </c>
      <c r="G50" s="30">
        <v>5</v>
      </c>
      <c r="H50" s="30"/>
      <c r="I50" s="35">
        <v>750</v>
      </c>
      <c r="J50" s="36">
        <f t="shared" si="0"/>
        <v>3750000</v>
      </c>
      <c r="K50" s="37"/>
      <c r="L50" s="38"/>
    </row>
    <row r="51" spans="1:12" s="12" customFormat="1" ht="26.1" customHeight="1">
      <c r="A51" s="25" t="s">
        <v>300</v>
      </c>
      <c r="B51" s="26" t="str">
        <f>IF($A51="","",VLOOKUP($A51,'MÃ KH'!$A$2:$D$1048573,2,0))</f>
        <v>BÍCH TUY HÒA</v>
      </c>
      <c r="C51" s="27" t="s">
        <v>4886</v>
      </c>
      <c r="D51" s="25" t="s">
        <v>4694</v>
      </c>
      <c r="E51" s="29" t="str">
        <f>IF($D51="","",VLOOKUP($D51,'MÃ HH'!$A$2:$C$2292,2,0))</f>
        <v>TÁO 5 GÓC TOP RED 113 -18KG</v>
      </c>
      <c r="F51" s="29" t="str">
        <f>IF($D51="","",VLOOKUP($D51,'MÃ HH'!$A$2:$C$1873,3,0))</f>
        <v>Thùng</v>
      </c>
      <c r="G51" s="30">
        <v>2</v>
      </c>
      <c r="H51" s="30"/>
      <c r="I51" s="35">
        <v>1150</v>
      </c>
      <c r="J51" s="36">
        <f t="shared" si="0"/>
        <v>2300000</v>
      </c>
      <c r="K51" s="37"/>
      <c r="L51" s="38"/>
    </row>
    <row r="52" spans="1:12" s="12" customFormat="1" ht="26.1" customHeight="1">
      <c r="A52" s="25" t="s">
        <v>819</v>
      </c>
      <c r="B52" s="26" t="str">
        <f>IF($A52="","",VLOOKUP($A52,'MÃ KH'!$A$2:$D$1048573,2,0))</f>
        <v>CÔ HẠNH BÌNH ĐỊNH</v>
      </c>
      <c r="C52" s="27" t="s">
        <v>4886</v>
      </c>
      <c r="D52" s="28" t="s">
        <v>3942</v>
      </c>
      <c r="E52" s="29" t="str">
        <f>IF($D52="","",VLOOKUP($D52,'MÃ HH'!$A$2:$C$2292,2,0))</f>
        <v xml:space="preserve">CAM KIẾNG THÙNG XANH 48 - 14KG </v>
      </c>
      <c r="F52" s="29" t="str">
        <f>IF($D52="","",VLOOKUP($D52,'MÃ HH'!$A$2:$C$1873,3,0))</f>
        <v>Thùng</v>
      </c>
      <c r="G52" s="30">
        <v>7</v>
      </c>
      <c r="H52" s="30"/>
      <c r="I52" s="35"/>
      <c r="J52" s="36">
        <f t="shared" si="0"/>
        <v>0</v>
      </c>
      <c r="K52" s="37"/>
      <c r="L52" s="38"/>
    </row>
    <row r="53" spans="1:12" s="12" customFormat="1" ht="26.1" customHeight="1">
      <c r="A53" s="25" t="s">
        <v>819</v>
      </c>
      <c r="B53" s="26" t="str">
        <f>IF($A53="","",VLOOKUP($A53,'MÃ KH'!$A$2:$D$1048573,2,0))</f>
        <v>CÔ HẠNH BÌNH ĐỊNH</v>
      </c>
      <c r="C53" s="27" t="s">
        <v>4886</v>
      </c>
      <c r="D53" s="28" t="s">
        <v>3342</v>
      </c>
      <c r="E53" s="29" t="str">
        <f>IF($D53="","",VLOOKUP($D53,'MÃ HH'!$A$2:$C$2292,2,0))</f>
        <v>LÊ HÀN QUỐC 32- 15KG</v>
      </c>
      <c r="F53" s="29" t="str">
        <f>IF($D53="","",VLOOKUP($D53,'MÃ HH'!$A$2:$C$1873,3,0))</f>
        <v>Thùng</v>
      </c>
      <c r="G53" s="30">
        <v>3</v>
      </c>
      <c r="H53" s="30"/>
      <c r="I53" s="35"/>
      <c r="J53" s="36">
        <f t="shared" si="0"/>
        <v>0</v>
      </c>
      <c r="K53" s="37"/>
      <c r="L53" s="38"/>
    </row>
    <row r="54" spans="1:12" s="12" customFormat="1" ht="26.1" customHeight="1">
      <c r="A54" s="25"/>
      <c r="B54" s="26" t="str">
        <f>IF($A54="","",VLOOKUP($A54,'MÃ KH'!$A$2:$D$1048573,2,0))</f>
        <v/>
      </c>
      <c r="C54" s="27" t="s">
        <v>4886</v>
      </c>
      <c r="D54" s="28"/>
      <c r="E54" s="29" t="str">
        <f>IF($D54="","",VLOOKUP($D54,'MÃ HH'!$A$2:$C$2292,2,0))</f>
        <v/>
      </c>
      <c r="F54" s="29" t="str">
        <f>IF($D54="","",VLOOKUP($D54,'MÃ HH'!$A$2:$C$1873,3,0))</f>
        <v/>
      </c>
      <c r="G54" s="30"/>
      <c r="H54" s="30"/>
      <c r="I54" s="35"/>
      <c r="J54" s="36">
        <f t="shared" si="0"/>
        <v>0</v>
      </c>
      <c r="K54" s="37"/>
      <c r="L54" s="38"/>
    </row>
    <row r="55" spans="1:12" s="12" customFormat="1" ht="26.1" customHeight="1">
      <c r="A55" s="25"/>
      <c r="B55" s="26" t="str">
        <f>IF($A55="","",VLOOKUP($A55,'MÃ KH'!$A$2:$D$1048573,2,0))</f>
        <v/>
      </c>
      <c r="C55" s="27" t="s">
        <v>4886</v>
      </c>
      <c r="D55" s="28"/>
      <c r="E55" s="29" t="str">
        <f>IF($D55="","",VLOOKUP($D55,'MÃ HH'!$A$2:$C$2292,2,0))</f>
        <v/>
      </c>
      <c r="F55" s="29" t="str">
        <f>IF($D55="","",VLOOKUP($D55,'MÃ HH'!$A$2:$C$1873,3,0))</f>
        <v/>
      </c>
      <c r="G55" s="30"/>
      <c r="H55" s="30"/>
      <c r="I55" s="35"/>
      <c r="J55" s="36">
        <f t="shared" si="0"/>
        <v>0</v>
      </c>
      <c r="K55" s="37"/>
      <c r="L55" s="38"/>
    </row>
    <row r="56" spans="1:12" s="12" customFormat="1" ht="26.1" customHeight="1">
      <c r="A56" s="25"/>
      <c r="B56" s="26" t="str">
        <f>IF($A56="","",VLOOKUP($A56,'MÃ KH'!$A$2:$D$1048573,2,0))</f>
        <v/>
      </c>
      <c r="C56" s="27" t="s">
        <v>4886</v>
      </c>
      <c r="D56" s="28"/>
      <c r="E56" s="29" t="str">
        <f>IF($D56="","",VLOOKUP($D56,'MÃ HH'!$A$2:$C$2292,2,0))</f>
        <v/>
      </c>
      <c r="F56" s="29" t="str">
        <f>IF($D56="","",VLOOKUP($D56,'MÃ HH'!$A$2:$C$1873,3,0))</f>
        <v/>
      </c>
      <c r="G56" s="30"/>
      <c r="H56" s="30"/>
      <c r="I56" s="35"/>
      <c r="J56" s="36">
        <f t="shared" si="0"/>
        <v>0</v>
      </c>
      <c r="K56" s="37"/>
      <c r="L56" s="38"/>
    </row>
    <row r="57" spans="1:12" s="12" customFormat="1" ht="26.1" customHeight="1">
      <c r="A57" s="25"/>
      <c r="B57" s="26" t="str">
        <f>IF($A57="","",VLOOKUP($A57,'MÃ KH'!$A$2:$D$1048573,2,0))</f>
        <v/>
      </c>
      <c r="C57" s="27" t="s">
        <v>4886</v>
      </c>
      <c r="D57" s="28"/>
      <c r="E57" s="29" t="str">
        <f>IF($D57="","",VLOOKUP($D57,'MÃ HH'!$A$2:$C$2292,2,0))</f>
        <v/>
      </c>
      <c r="F57" s="29" t="str">
        <f>IF($D57="","",VLOOKUP($D57,'MÃ HH'!$A$2:$C$1873,3,0))</f>
        <v/>
      </c>
      <c r="G57" s="30"/>
      <c r="H57" s="30"/>
      <c r="I57" s="35"/>
      <c r="J57" s="36">
        <f t="shared" si="0"/>
        <v>0</v>
      </c>
      <c r="K57" s="37"/>
      <c r="L57" s="38"/>
    </row>
    <row r="58" spans="1:12" s="12" customFormat="1" ht="26.1" customHeight="1">
      <c r="A58" s="25"/>
      <c r="B58" s="26" t="str">
        <f>IF($A58="","",VLOOKUP($A58,'MÃ KH'!$A$2:$D$1048573,2,0))</f>
        <v/>
      </c>
      <c r="C58" s="27" t="s">
        <v>4886</v>
      </c>
      <c r="D58" s="28"/>
      <c r="E58" s="29" t="str">
        <f>IF($D58="","",VLOOKUP($D58,'MÃ HH'!$A$2:$C$2292,2,0))</f>
        <v/>
      </c>
      <c r="F58" s="29" t="str">
        <f>IF($D58="","",VLOOKUP($D58,'MÃ HH'!$A$2:$C$1873,3,0))</f>
        <v/>
      </c>
      <c r="G58" s="30"/>
      <c r="H58" s="30"/>
      <c r="I58" s="35"/>
      <c r="J58" s="36">
        <f t="shared" si="0"/>
        <v>0</v>
      </c>
      <c r="K58" s="37"/>
      <c r="L58" s="38"/>
    </row>
    <row r="59" spans="1:12" s="12" customFormat="1" ht="26.1" customHeight="1">
      <c r="A59" s="25" t="s">
        <v>73</v>
      </c>
      <c r="B59" s="26" t="str">
        <f>IF($A59="","",VLOOKUP($A59,'MÃ KH'!$A$2:$D$1048573,2,0))</f>
        <v>HÀNG HỦY</v>
      </c>
      <c r="C59" s="27" t="s">
        <v>4886</v>
      </c>
      <c r="D59" s="25" t="s">
        <v>4726</v>
      </c>
      <c r="E59" s="29" t="str">
        <f>IF($D59="","",VLOOKUP($D59,'MÃ HH'!$A$2:$C$2292,2,0))</f>
        <v>NHO ĐEN NP TWEESPRUIT XL - 4.5KG</v>
      </c>
      <c r="F59" s="29" t="str">
        <f>IF($D59="","",VLOOKUP($D59,'MÃ HH'!$A$2:$C$1873,3,0))</f>
        <v>THÙNG</v>
      </c>
      <c r="G59" s="30">
        <v>1</v>
      </c>
      <c r="H59" s="30"/>
      <c r="I59" s="35"/>
      <c r="J59" s="36">
        <f t="shared" si="0"/>
        <v>0</v>
      </c>
      <c r="K59" s="37"/>
      <c r="L59" s="38"/>
    </row>
    <row r="60" spans="1:12" s="12" customFormat="1" ht="26.1" customHeight="1">
      <c r="A60" s="25" t="s">
        <v>73</v>
      </c>
      <c r="B60" s="26" t="str">
        <f>IF($A60="","",VLOOKUP($A60,'MÃ KH'!$A$2:$D$1048573,2,0))</f>
        <v>HÀNG HỦY</v>
      </c>
      <c r="C60" s="27" t="s">
        <v>4886</v>
      </c>
      <c r="D60" s="25" t="s">
        <v>4688</v>
      </c>
      <c r="E60" s="29" t="str">
        <f>IF($D60="","",VLOOKUP($D60,'MÃ HH'!$A$2:$C$2292,2,0))</f>
        <v>NHO ĐEN NP FRUIT 2U XL - 4.5KG</v>
      </c>
      <c r="F60" s="29" t="str">
        <f>IF($D60="","",VLOOKUP($D60,'MÃ HH'!$A$2:$C$1873,3,0))</f>
        <v>THÙNG</v>
      </c>
      <c r="G60" s="30">
        <v>1</v>
      </c>
      <c r="H60" s="30"/>
      <c r="I60" s="35"/>
      <c r="J60" s="36">
        <f t="shared" si="0"/>
        <v>0</v>
      </c>
      <c r="K60" s="37"/>
      <c r="L60" s="38"/>
    </row>
    <row r="61" spans="1:12" s="12" customFormat="1" ht="26.1" customHeight="1">
      <c r="A61" s="25" t="s">
        <v>73</v>
      </c>
      <c r="B61" s="26" t="str">
        <f>IF($A61="","",VLOOKUP($A61,'MÃ KH'!$A$2:$D$1048573,2,0))</f>
        <v>HÀNG HỦY</v>
      </c>
      <c r="C61" s="27" t="s">
        <v>4886</v>
      </c>
      <c r="D61" s="28" t="s">
        <v>4173</v>
      </c>
      <c r="E61" s="29" t="str">
        <f>IF($D61="","",VLOOKUP($D61,'MÃ HH'!$A$2:$C$2292,2,0))</f>
        <v>QUÝT APH 48 - 7.3KG</v>
      </c>
      <c r="F61" s="29" t="str">
        <f>IF($D61="","",VLOOKUP($D61,'MÃ HH'!$A$2:$C$1873,3,0))</f>
        <v>Thùng</v>
      </c>
      <c r="G61" s="30">
        <v>3</v>
      </c>
      <c r="H61" s="30"/>
      <c r="I61" s="35"/>
      <c r="J61" s="36">
        <f t="shared" si="0"/>
        <v>0</v>
      </c>
      <c r="K61" s="37"/>
      <c r="L61" s="38"/>
    </row>
    <row r="62" spans="1:12" s="12" customFormat="1" ht="26.1" customHeight="1">
      <c r="A62" s="25" t="s">
        <v>73</v>
      </c>
      <c r="B62" s="26" t="str">
        <f>IF($A62="","",VLOOKUP($A62,'MÃ KH'!$A$2:$D$1048573,2,0))</f>
        <v>HÀNG HỦY</v>
      </c>
      <c r="C62" s="27" t="s">
        <v>4886</v>
      </c>
      <c r="D62" s="25" t="s">
        <v>4662</v>
      </c>
      <c r="E62" s="29" t="str">
        <f>IF($D62="","",VLOOKUP($D62,'MÃ HH'!$A$2:$C$2292,2,0))</f>
        <v>TÁO XÁ NP CRIP RED FRUITWAYS 90-18KG</v>
      </c>
      <c r="F62" s="29" t="str">
        <f>IF($D62="","",VLOOKUP($D62,'MÃ HH'!$A$2:$C$1873,3,0))</f>
        <v>Thùng</v>
      </c>
      <c r="G62" s="30">
        <v>1</v>
      </c>
      <c r="H62" s="30"/>
      <c r="I62" s="35"/>
      <c r="J62" s="36">
        <f t="shared" si="0"/>
        <v>0</v>
      </c>
      <c r="K62" s="37"/>
      <c r="L62" s="38"/>
    </row>
    <row r="63" spans="1:12" s="12" customFormat="1" ht="26.1" customHeight="1">
      <c r="A63" s="25" t="s">
        <v>73</v>
      </c>
      <c r="B63" s="26" t="str">
        <f>IF($A63="","",VLOOKUP($A63,'MÃ KH'!$A$2:$D$1048573,2,0))</f>
        <v>HÀNG HỦY</v>
      </c>
      <c r="C63" s="27" t="s">
        <v>4886</v>
      </c>
      <c r="D63" s="25" t="s">
        <v>4692</v>
      </c>
      <c r="E63" s="29" t="str">
        <f>IF($D63="","",VLOOKUP($D63,'MÃ HH'!$A$2:$C$2292,2,0))</f>
        <v>NHO ĐỎ RỖ V 1J -8.6 KG</v>
      </c>
      <c r="F63" s="29" t="str">
        <f>IF($D63="","",VLOOKUP($D63,'MÃ HH'!$A$2:$C$1873,3,0))</f>
        <v>Thùng</v>
      </c>
      <c r="G63" s="30">
        <v>2</v>
      </c>
      <c r="H63" s="30"/>
      <c r="I63" s="35"/>
      <c r="J63" s="36">
        <f t="shared" si="0"/>
        <v>0</v>
      </c>
      <c r="K63" s="37"/>
      <c r="L63" s="38"/>
    </row>
    <row r="64" spans="1:12" s="12" customFormat="1" ht="26.1" customHeight="1">
      <c r="A64" s="25" t="s">
        <v>73</v>
      </c>
      <c r="B64" s="26" t="str">
        <f>IF($A64="","",VLOOKUP($A64,'MÃ KH'!$A$2:$D$1048573,2,0))</f>
        <v>HÀNG HỦY</v>
      </c>
      <c r="C64" s="27" t="s">
        <v>4886</v>
      </c>
      <c r="D64" s="28" t="s">
        <v>4068</v>
      </c>
      <c r="E64" s="29" t="str">
        <f>IF($D64="","",VLOOKUP($D64,'MÃ HH'!$A$2:$C$2292,2,0))</f>
        <v>LÊ HÀN QUỐC 6- 5KG</v>
      </c>
      <c r="F64" s="29" t="str">
        <f>IF($D64="","",VLOOKUP($D64,'MÃ HH'!$A$2:$C$1873,3,0))</f>
        <v>Thùng</v>
      </c>
      <c r="G64" s="30">
        <v>1</v>
      </c>
      <c r="H64" s="30"/>
      <c r="I64" s="35"/>
      <c r="J64" s="36">
        <f t="shared" si="0"/>
        <v>0</v>
      </c>
      <c r="K64" s="37"/>
      <c r="L64" s="38"/>
    </row>
    <row r="65" spans="1:12" s="12" customFormat="1" ht="26.1" customHeight="1">
      <c r="A65" s="25"/>
      <c r="B65" s="26" t="str">
        <f>IF($A65="","",VLOOKUP($A65,'MÃ KH'!$A$2:$D$1048573,2,0))</f>
        <v/>
      </c>
      <c r="C65" s="27" t="s">
        <v>4886</v>
      </c>
      <c r="D65" s="28"/>
      <c r="E65" s="29" t="str">
        <f>IF($D65="","",VLOOKUP($D65,'MÃ HH'!$A$2:$C$2292,2,0))</f>
        <v/>
      </c>
      <c r="F65" s="29" t="str">
        <f>IF($D65="","",VLOOKUP($D65,'MÃ HH'!$A$2:$C$1873,3,0))</f>
        <v/>
      </c>
      <c r="G65" s="30"/>
      <c r="H65" s="30"/>
      <c r="I65" s="35"/>
      <c r="J65" s="36">
        <f t="shared" si="0"/>
        <v>0</v>
      </c>
      <c r="K65" s="37"/>
      <c r="L65" s="38"/>
    </row>
    <row r="66" spans="1:12" s="12" customFormat="1" ht="26.1" customHeight="1">
      <c r="A66" s="25"/>
      <c r="B66" s="26" t="str">
        <f>IF($A66="","",VLOOKUP($A66,'MÃ KH'!$A$2:$D$1048573,2,0))</f>
        <v/>
      </c>
      <c r="C66" s="27" t="s">
        <v>4886</v>
      </c>
      <c r="D66" s="28"/>
      <c r="E66" s="29" t="str">
        <f>IF($D66="","",VLOOKUP($D66,'MÃ HH'!$A$2:$C$2292,2,0))</f>
        <v/>
      </c>
      <c r="F66" s="29" t="str">
        <f>IF($D66="","",VLOOKUP($D66,'MÃ HH'!$A$2:$C$1873,3,0))</f>
        <v/>
      </c>
      <c r="G66" s="30"/>
      <c r="H66" s="30"/>
      <c r="I66" s="35"/>
      <c r="J66" s="36">
        <f t="shared" si="1" ref="J66:J129">I66*G66*1000</f>
        <v>0</v>
      </c>
      <c r="K66" s="37"/>
      <c r="L66" s="38"/>
    </row>
    <row r="67" spans="1:12" s="12" customFormat="1" ht="26.1" customHeight="1">
      <c r="A67" s="25"/>
      <c r="B67" s="26" t="str">
        <f>IF($A67="","",VLOOKUP($A67,'MÃ KH'!$A$2:$D$1048573,2,0))</f>
        <v/>
      </c>
      <c r="C67" s="27" t="s">
        <v>4886</v>
      </c>
      <c r="D67" s="28"/>
      <c r="E67" s="29" t="str">
        <f>IF($D67="","",VLOOKUP($D67,'MÃ HH'!$A$2:$C$2292,2,0))</f>
        <v/>
      </c>
      <c r="F67" s="29" t="str">
        <f>IF($D67="","",VLOOKUP($D67,'MÃ HH'!$A$2:$C$1873,3,0))</f>
        <v/>
      </c>
      <c r="G67" s="30"/>
      <c r="H67" s="30"/>
      <c r="I67" s="35"/>
      <c r="J67" s="36">
        <f t="shared" si="1"/>
        <v>0</v>
      </c>
      <c r="K67" s="37"/>
      <c r="L67" s="38"/>
    </row>
    <row r="68" spans="1:12" s="12" customFormat="1" ht="26.1" customHeight="1">
      <c r="A68" s="25" t="s">
        <v>1539</v>
      </c>
      <c r="B68" s="26" t="str">
        <f>IF($A68="","",VLOOKUP($A68,'MÃ KH'!$A$2:$D$1048573,2,0))</f>
        <v>HỦY KIỂM DỊCH</v>
      </c>
      <c r="C68" s="27" t="s">
        <v>4886</v>
      </c>
      <c r="D68" s="25" t="s">
        <v>4724</v>
      </c>
      <c r="E68" s="29" t="str">
        <f>IF($D68="","",VLOOKUP($D68,'MÃ HH'!$A$2:$C$2292,2,0))</f>
        <v>NHO ĐEN NP FRUIT 4U XL - 4.5 KG</v>
      </c>
      <c r="F68" s="29" t="str">
        <f>IF($D68="","",VLOOKUP($D68,'MÃ HH'!$A$2:$C$1873,3,0))</f>
        <v>THÙNG</v>
      </c>
      <c r="G68" s="30">
        <v>2</v>
      </c>
      <c r="H68" s="30"/>
      <c r="I68" s="35"/>
      <c r="J68" s="36">
        <f t="shared" si="1"/>
        <v>0</v>
      </c>
      <c r="K68" s="37"/>
      <c r="L68" s="38"/>
    </row>
    <row r="69" spans="1:12" s="12" customFormat="1" ht="26.1" customHeight="1">
      <c r="A69" s="25" t="s">
        <v>1539</v>
      </c>
      <c r="B69" s="26" t="str">
        <f>IF($A69="","",VLOOKUP($A69,'MÃ KH'!$A$2:$D$1048573,2,0))</f>
        <v>HỦY KIỂM DỊCH</v>
      </c>
      <c r="C69" s="27" t="s">
        <v>4886</v>
      </c>
      <c r="D69" s="25" t="s">
        <v>4726</v>
      </c>
      <c r="E69" s="29" t="str">
        <f>IF($D69="","",VLOOKUP($D69,'MÃ HH'!$A$2:$C$2292,2,0))</f>
        <v>NHO ĐEN NP TWEESPRUIT XL - 4.5KG</v>
      </c>
      <c r="F69" s="29" t="str">
        <f>IF($D69="","",VLOOKUP($D69,'MÃ HH'!$A$2:$C$1873,3,0))</f>
        <v>THÙNG</v>
      </c>
      <c r="G69" s="30">
        <v>2</v>
      </c>
      <c r="H69" s="30"/>
      <c r="I69" s="35"/>
      <c r="J69" s="36">
        <f t="shared" si="1"/>
        <v>0</v>
      </c>
      <c r="K69" s="37"/>
      <c r="L69" s="38"/>
    </row>
    <row r="70" spans="1:12" s="12" customFormat="1" ht="26.1" customHeight="1">
      <c r="A70" s="25" t="s">
        <v>1539</v>
      </c>
      <c r="B70" s="26" t="str">
        <f>IF($A70="","",VLOOKUP($A70,'MÃ KH'!$A$2:$D$1048573,2,0))</f>
        <v>HỦY KIỂM DỊCH</v>
      </c>
      <c r="C70" s="27" t="s">
        <v>4886</v>
      </c>
      <c r="D70" s="25" t="s">
        <v>4728</v>
      </c>
      <c r="E70" s="29" t="str">
        <f>IF($D70="","",VLOOKUP($D70,'MÃ HH'!$A$2:$C$2292,2,0))</f>
        <v>NHO XANH NP CRISP MODDERDRIFT XXL - 4.5KG</v>
      </c>
      <c r="F70" s="29" t="str">
        <f>IF($D70="","",VLOOKUP($D70,'MÃ HH'!$A$2:$C$1873,3,0))</f>
        <v>THÙNG</v>
      </c>
      <c r="G70" s="30">
        <v>1</v>
      </c>
      <c r="H70" s="30"/>
      <c r="I70" s="35"/>
      <c r="J70" s="36">
        <f t="shared" si="1"/>
        <v>0</v>
      </c>
      <c r="K70" s="37"/>
      <c r="L70" s="38"/>
    </row>
    <row r="71" spans="1:12" s="12" customFormat="1" ht="26.1" customHeight="1">
      <c r="A71" s="25"/>
      <c r="B71" s="26" t="str">
        <f>IF($A71="","",VLOOKUP($A71,'MÃ KH'!$A$2:$D$1048573,2,0))</f>
        <v/>
      </c>
      <c r="C71" s="27" t="s">
        <v>4886</v>
      </c>
      <c r="D71" s="28"/>
      <c r="E71" s="29" t="str">
        <f>IF($D71="","",VLOOKUP($D71,'MÃ HH'!$A$2:$C$2292,2,0))</f>
        <v/>
      </c>
      <c r="F71" s="29" t="str">
        <f>IF($D71="","",VLOOKUP($D71,'MÃ HH'!$A$2:$C$1873,3,0))</f>
        <v/>
      </c>
      <c r="G71" s="30"/>
      <c r="H71" s="30"/>
      <c r="I71" s="35"/>
      <c r="J71" s="36">
        <f t="shared" si="1"/>
        <v>0</v>
      </c>
      <c r="K71" s="37"/>
      <c r="L71" s="38"/>
    </row>
    <row r="72" spans="1:12" s="12" customFormat="1" ht="26.1" customHeight="1">
      <c r="A72" s="25"/>
      <c r="B72" s="26" t="str">
        <f>IF($A72="","",VLOOKUP($A72,'MÃ KH'!$A$2:$D$1048573,2,0))</f>
        <v/>
      </c>
      <c r="C72" s="27" t="s">
        <v>4886</v>
      </c>
      <c r="D72" s="28"/>
      <c r="E72" s="29" t="str">
        <f>IF($D72="","",VLOOKUP($D72,'MÃ HH'!$A$2:$C$2292,2,0))</f>
        <v/>
      </c>
      <c r="F72" s="29" t="str">
        <f>IF($D72="","",VLOOKUP($D72,'MÃ HH'!$A$2:$C$1873,3,0))</f>
        <v/>
      </c>
      <c r="G72" s="30"/>
      <c r="H72" s="30"/>
      <c r="I72" s="35"/>
      <c r="J72" s="36">
        <f t="shared" si="1"/>
        <v>0</v>
      </c>
      <c r="K72" s="37"/>
      <c r="L72" s="38"/>
    </row>
    <row r="73" spans="1:12" s="12" customFormat="1" ht="26.1" customHeight="1">
      <c r="A73" s="25"/>
      <c r="B73" s="26" t="str">
        <f>IF($A73="","",VLOOKUP($A73,'MÃ KH'!$A$2:$D$1048573,2,0))</f>
        <v/>
      </c>
      <c r="C73" s="27" t="s">
        <v>4886</v>
      </c>
      <c r="D73" s="28"/>
      <c r="E73" s="29" t="str">
        <f>IF($D73="","",VLOOKUP($D73,'MÃ HH'!$A$2:$C$2292,2,0))</f>
        <v/>
      </c>
      <c r="F73" s="29" t="str">
        <f>IF($D73="","",VLOOKUP($D73,'MÃ HH'!$A$2:$C$1873,3,0))</f>
        <v/>
      </c>
      <c r="G73" s="30"/>
      <c r="H73" s="30"/>
      <c r="I73" s="35"/>
      <c r="J73" s="36">
        <f t="shared" si="1"/>
        <v>0</v>
      </c>
      <c r="K73" s="37"/>
      <c r="L73" s="38"/>
    </row>
    <row r="74" spans="1:14" s="12" customFormat="1" ht="26.1" customHeight="1">
      <c r="A74" s="25" t="s">
        <v>2799</v>
      </c>
      <c r="B74" s="26" t="str">
        <f>IF($A74="","",VLOOKUP($A74,'MÃ KH'!$A$2:$D$1048573,2,0))</f>
        <v xml:space="preserve">THÔNG LONG AN </v>
      </c>
      <c r="C74" s="27" t="s">
        <v>4886</v>
      </c>
      <c r="D74" s="28" t="s">
        <v>3944</v>
      </c>
      <c r="E74" s="29" t="str">
        <f>IF($D74="","",VLOOKUP($D74,'MÃ HH'!$A$2:$C$2292,2,0))</f>
        <v xml:space="preserve">CAM KIẾNG THÙNG XANH 56 - 14KG </v>
      </c>
      <c r="F74" s="29" t="str">
        <f>IF($D74="","",VLOOKUP($D74,'MÃ HH'!$A$2:$C$1873,3,0))</f>
        <v>Thùng</v>
      </c>
      <c r="G74" s="30">
        <v>5</v>
      </c>
      <c r="H74" s="30"/>
      <c r="I74" s="35">
        <v>550</v>
      </c>
      <c r="J74" s="36">
        <f t="shared" si="1"/>
        <v>2750000</v>
      </c>
      <c r="K74" s="37"/>
      <c r="L74" s="38">
        <v>16644</v>
      </c>
      <c r="M74" s="12" t="s">
        <v>4899</v>
      </c>
      <c r="N74" s="12" t="s">
        <v>4900</v>
      </c>
    </row>
    <row r="75" spans="1:14" s="12" customFormat="1" ht="26.1" customHeight="1">
      <c r="A75" s="25" t="s">
        <v>2799</v>
      </c>
      <c r="B75" s="26" t="str">
        <f>IF($A75="","",VLOOKUP($A75,'MÃ KH'!$A$2:$D$1048573,2,0))</f>
        <v xml:space="preserve">THÔNG LONG AN </v>
      </c>
      <c r="C75" s="27" t="s">
        <v>4886</v>
      </c>
      <c r="D75" s="28" t="s">
        <v>4620</v>
      </c>
      <c r="E75" s="29" t="str">
        <f>IF($D75="","",VLOOKUP($D75,'MÃ HH'!$A$2:$C$2292,2,0))</f>
        <v>NHO XANH NP SWEET GLOBE CORE XL - 4.5KG</v>
      </c>
      <c r="F75" s="29" t="str">
        <f>IF($D75="","",VLOOKUP($D75,'MÃ HH'!$A$2:$C$1873,3,0))</f>
        <v>Thùng</v>
      </c>
      <c r="G75" s="30">
        <v>5</v>
      </c>
      <c r="H75" s="30"/>
      <c r="I75" s="35">
        <v>400</v>
      </c>
      <c r="J75" s="36">
        <f t="shared" si="1"/>
        <v>2000000</v>
      </c>
      <c r="K75" s="37"/>
      <c r="L75" s="38">
        <v>16644</v>
      </c>
      <c r="M75" s="12" t="s">
        <v>4901</v>
      </c>
      <c r="N75" s="12" t="s">
        <v>4900</v>
      </c>
    </row>
    <row r="76" spans="1:14" s="12" customFormat="1" ht="26.1" customHeight="1">
      <c r="A76" s="25" t="s">
        <v>2308</v>
      </c>
      <c r="B76" s="26" t="str">
        <f>IF($A76="","",VLOOKUP($A76,'MÃ KH'!$A$2:$D$1048573,2,0))</f>
        <v>OANH ĐÀ LAT</v>
      </c>
      <c r="C76" s="27" t="s">
        <v>4886</v>
      </c>
      <c r="D76" s="28" t="s">
        <v>3498</v>
      </c>
      <c r="E76" s="29" t="str">
        <f>IF($D76="","",VLOOKUP($D76,'MÃ HH'!$A$2:$C$2292,2,0))</f>
        <v>TÁO FUIJ WOW NƠ 36 - 10KG</v>
      </c>
      <c r="F76" s="29" t="str">
        <f>IF($D76="","",VLOOKUP($D76,'MÃ HH'!$A$2:$C$1873,3,0))</f>
        <v>Thùng</v>
      </c>
      <c r="G76" s="30">
        <v>5</v>
      </c>
      <c r="H76" s="30"/>
      <c r="I76" s="35">
        <v>490</v>
      </c>
      <c r="J76" s="36">
        <f t="shared" si="1"/>
        <v>2450000</v>
      </c>
      <c r="K76" s="37"/>
      <c r="L76" s="38">
        <v>16643</v>
      </c>
      <c r="M76" s="12" t="s">
        <v>4902</v>
      </c>
      <c r="N76" s="12" t="s">
        <v>4900</v>
      </c>
    </row>
    <row r="77" spans="1:14" s="12" customFormat="1" ht="26.1" customHeight="1">
      <c r="A77" s="25" t="s">
        <v>2308</v>
      </c>
      <c r="B77" s="26" t="str">
        <f>IF($A77="","",VLOOKUP($A77,'MÃ KH'!$A$2:$D$1048573,2,0))</f>
        <v>OANH ĐÀ LAT</v>
      </c>
      <c r="C77" s="27" t="s">
        <v>4886</v>
      </c>
      <c r="D77" s="28" t="s">
        <v>3848</v>
      </c>
      <c r="E77" s="29" t="str">
        <f>IF($D77="","",VLOOKUP($D77,'MÃ HH'!$A$2:$C$2292,2,0))</f>
        <v>TÁO FUIJ ACE 36 -10KG</v>
      </c>
      <c r="F77" s="29" t="str">
        <f>IF($D77="","",VLOOKUP($D77,'MÃ HH'!$A$2:$C$1873,3,0))</f>
        <v>Thùng</v>
      </c>
      <c r="G77" s="30">
        <v>4</v>
      </c>
      <c r="H77" s="30"/>
      <c r="I77" s="35">
        <v>300</v>
      </c>
      <c r="J77" s="36">
        <f t="shared" si="1"/>
        <v>1200000</v>
      </c>
      <c r="K77" s="37"/>
      <c r="L77" s="38">
        <v>16643</v>
      </c>
      <c r="M77" s="12" t="s">
        <v>4903</v>
      </c>
      <c r="N77" s="12" t="s">
        <v>4900</v>
      </c>
    </row>
    <row r="78" spans="1:14" s="12" customFormat="1" ht="26.1" customHeight="1">
      <c r="A78" s="25" t="s">
        <v>2308</v>
      </c>
      <c r="B78" s="26" t="str">
        <f>IF($A78="","",VLOOKUP($A78,'MÃ KH'!$A$2:$D$1048573,2,0))</f>
        <v>OANH ĐÀ LAT</v>
      </c>
      <c r="C78" s="27" t="s">
        <v>4886</v>
      </c>
      <c r="D78" s="28" t="s">
        <v>3942</v>
      </c>
      <c r="E78" s="29" t="str">
        <f>IF($D78="","",VLOOKUP($D78,'MÃ HH'!$A$2:$C$2292,2,0))</f>
        <v xml:space="preserve">CAM KIẾNG THÙNG XANH 48 - 14KG </v>
      </c>
      <c r="F78" s="29" t="str">
        <f>IF($D78="","",VLOOKUP($D78,'MÃ HH'!$A$2:$C$1873,3,0))</f>
        <v>Thùng</v>
      </c>
      <c r="G78" s="30">
        <v>3</v>
      </c>
      <c r="H78" s="30"/>
      <c r="I78" s="35">
        <v>680</v>
      </c>
      <c r="J78" s="36">
        <f t="shared" si="1"/>
        <v>2040000</v>
      </c>
      <c r="K78" s="37"/>
      <c r="L78" s="38">
        <v>16643</v>
      </c>
      <c r="M78" s="12" t="s">
        <v>4904</v>
      </c>
      <c r="N78" s="12" t="s">
        <v>4900</v>
      </c>
    </row>
    <row r="79" spans="1:14" s="12" customFormat="1" ht="26.1" customHeight="1">
      <c r="A79" s="25" t="s">
        <v>2308</v>
      </c>
      <c r="B79" s="26" t="str">
        <f>IF($A79="","",VLOOKUP($A79,'MÃ KH'!$A$2:$D$1048573,2,0))</f>
        <v>OANH ĐÀ LAT</v>
      </c>
      <c r="C79" s="27" t="s">
        <v>4886</v>
      </c>
      <c r="D79" s="28" t="s">
        <v>4726</v>
      </c>
      <c r="E79" s="29" t="str">
        <f>IF($D79="","",VLOOKUP($D79,'MÃ HH'!$A$2:$C$2292,2,0))</f>
        <v>NHO ĐEN NP TWEESPRUIT XL - 4.5KG</v>
      </c>
      <c r="F79" s="29" t="str">
        <f>IF($D79="","",VLOOKUP($D79,'MÃ HH'!$A$2:$C$1873,3,0))</f>
        <v>THÙNG</v>
      </c>
      <c r="G79" s="30">
        <v>3</v>
      </c>
      <c r="H79" s="30"/>
      <c r="I79" s="35">
        <v>500</v>
      </c>
      <c r="J79" s="36">
        <f t="shared" si="1"/>
        <v>1500000</v>
      </c>
      <c r="K79" s="37"/>
      <c r="L79" s="38">
        <v>16643</v>
      </c>
      <c r="M79" s="12" t="s">
        <v>4905</v>
      </c>
      <c r="N79" s="12" t="s">
        <v>4900</v>
      </c>
    </row>
    <row r="80" spans="1:14" s="12" customFormat="1" ht="26.1" customHeight="1">
      <c r="A80" s="25" t="s">
        <v>2308</v>
      </c>
      <c r="B80" s="26" t="str">
        <f>IF($A80="","",VLOOKUP($A80,'MÃ KH'!$A$2:$D$1048573,2,0))</f>
        <v>OANH ĐÀ LAT</v>
      </c>
      <c r="C80" s="27" t="s">
        <v>4886</v>
      </c>
      <c r="D80" s="28" t="s">
        <v>4620</v>
      </c>
      <c r="E80" s="29" t="str">
        <f>IF($D80="","",VLOOKUP($D80,'MÃ HH'!$A$2:$C$2292,2,0))</f>
        <v>NHO XANH NP SWEET GLOBE CORE XL - 4.5KG</v>
      </c>
      <c r="F80" s="29" t="str">
        <f>IF($D80="","",VLOOKUP($D80,'MÃ HH'!$A$2:$C$1873,3,0))</f>
        <v>Thùng</v>
      </c>
      <c r="G80" s="30">
        <v>1</v>
      </c>
      <c r="H80" s="30"/>
      <c r="I80" s="35">
        <v>400</v>
      </c>
      <c r="J80" s="36">
        <f t="shared" si="1"/>
        <v>400000</v>
      </c>
      <c r="K80" s="37"/>
      <c r="L80" s="38">
        <v>16643</v>
      </c>
      <c r="M80" s="12" t="s">
        <v>4906</v>
      </c>
      <c r="N80" s="12" t="s">
        <v>4900</v>
      </c>
    </row>
    <row r="81" spans="1:14" s="12" customFormat="1" ht="26.1" customHeight="1">
      <c r="A81" s="25" t="s">
        <v>2308</v>
      </c>
      <c r="B81" s="26" t="str">
        <f>IF($A81="","",VLOOKUP($A81,'MÃ KH'!$A$2:$D$1048573,2,0))</f>
        <v>OANH ĐÀ LAT</v>
      </c>
      <c r="C81" s="27" t="s">
        <v>4886</v>
      </c>
      <c r="D81" s="28" t="s">
        <v>4718</v>
      </c>
      <c r="E81" s="29" t="str">
        <f>IF($D81="","",VLOOKUP($D81,'MÃ HH'!$A$2:$C$2292,2,0))</f>
        <v>NHO ĐỎ VERFRUIT 1J - 8.2KG</v>
      </c>
      <c r="F81" s="29" t="str">
        <f>IF($D81="","",VLOOKUP($D81,'MÃ HH'!$A$2:$C$1873,3,0))</f>
        <v>Thùng</v>
      </c>
      <c r="G81" s="30">
        <v>1</v>
      </c>
      <c r="H81" s="30"/>
      <c r="I81" s="35">
        <v>830</v>
      </c>
      <c r="J81" s="36">
        <f t="shared" si="1"/>
        <v>830000</v>
      </c>
      <c r="K81" s="37"/>
      <c r="L81" s="38">
        <v>16643</v>
      </c>
      <c r="M81" s="12" t="s">
        <v>4907</v>
      </c>
      <c r="N81" s="12" t="s">
        <v>4900</v>
      </c>
    </row>
    <row r="82" spans="1:14" s="12" customFormat="1" ht="26.1" customHeight="1">
      <c r="A82" s="25" t="s">
        <v>107</v>
      </c>
      <c r="B82" s="26" t="str">
        <f>IF($A82="","",VLOOKUP($A82,'MÃ KH'!$A$2:$D$1048573,2,0))</f>
        <v>ANH KIỆT CAO LÃNH</v>
      </c>
      <c r="C82" s="27" t="s">
        <v>4886</v>
      </c>
      <c r="D82" s="28" t="s">
        <v>3942</v>
      </c>
      <c r="E82" s="29" t="str">
        <f>IF($D82="","",VLOOKUP($D82,'MÃ HH'!$A$2:$C$2292,2,0))</f>
        <v xml:space="preserve">CAM KIẾNG THÙNG XANH 48 - 14KG </v>
      </c>
      <c r="F82" s="29" t="str">
        <f>IF($D82="","",VLOOKUP($D82,'MÃ HH'!$A$2:$C$1873,3,0))</f>
        <v>Thùng</v>
      </c>
      <c r="G82" s="30">
        <v>1</v>
      </c>
      <c r="H82" s="30"/>
      <c r="I82" s="35">
        <v>690</v>
      </c>
      <c r="J82" s="36">
        <f t="shared" si="1"/>
        <v>690000</v>
      </c>
      <c r="K82" s="37"/>
      <c r="L82" s="38">
        <v>16656</v>
      </c>
      <c r="M82" s="12" t="s">
        <v>4908</v>
      </c>
      <c r="N82" s="12" t="s">
        <v>4900</v>
      </c>
    </row>
    <row r="83" spans="1:14" s="12" customFormat="1" ht="26.1" customHeight="1">
      <c r="A83" s="25" t="s">
        <v>107</v>
      </c>
      <c r="B83" s="26" t="str">
        <f>IF($A83="","",VLOOKUP($A83,'MÃ KH'!$A$2:$D$1048573,2,0))</f>
        <v>ANH KIỆT CAO LÃNH</v>
      </c>
      <c r="C83" s="27" t="s">
        <v>4886</v>
      </c>
      <c r="D83" s="28" t="s">
        <v>3336</v>
      </c>
      <c r="E83" s="29" t="str">
        <f>IF($D83="","",VLOOKUP($D83,'MÃ HH'!$A$2:$C$2292,2,0))</f>
        <v>LÊ HÀN QUỐC 26- 15KG</v>
      </c>
      <c r="F83" s="29" t="str">
        <f>IF($D83="","",VLOOKUP($D83,'MÃ HH'!$A$2:$C$1873,3,0))</f>
        <v>Thùng</v>
      </c>
      <c r="G83" s="30">
        <v>1</v>
      </c>
      <c r="H83" s="30"/>
      <c r="I83" s="35">
        <v>730</v>
      </c>
      <c r="J83" s="36">
        <f t="shared" si="1"/>
        <v>730000</v>
      </c>
      <c r="K83" s="37"/>
      <c r="L83" s="38">
        <v>16656</v>
      </c>
      <c r="M83" s="12" t="s">
        <v>4909</v>
      </c>
      <c r="N83" s="12" t="s">
        <v>4900</v>
      </c>
    </row>
    <row r="84" spans="1:14" s="12" customFormat="1" ht="26.1" customHeight="1">
      <c r="A84" s="25" t="s">
        <v>107</v>
      </c>
      <c r="B84" s="26" t="str">
        <f>IF($A84="","",VLOOKUP($A84,'MÃ KH'!$A$2:$D$1048573,2,0))</f>
        <v>ANH KIỆT CAO LÃNH</v>
      </c>
      <c r="C84" s="27" t="s">
        <v>4886</v>
      </c>
      <c r="D84" s="28" t="s">
        <v>4718</v>
      </c>
      <c r="E84" s="29" t="str">
        <f>IF($D84="","",VLOOKUP($D84,'MÃ HH'!$A$2:$C$2292,2,0))</f>
        <v>NHO ĐỎ VERFRUIT 1J - 8.2KG</v>
      </c>
      <c r="F84" s="29" t="str">
        <f>IF($D84="","",VLOOKUP($D84,'MÃ HH'!$A$2:$C$1873,3,0))</f>
        <v>Thùng</v>
      </c>
      <c r="G84" s="30">
        <v>5</v>
      </c>
      <c r="H84" s="30"/>
      <c r="I84" s="35">
        <v>830</v>
      </c>
      <c r="J84" s="36">
        <f t="shared" si="1"/>
        <v>4150000</v>
      </c>
      <c r="K84" s="37"/>
      <c r="L84" s="38">
        <v>16660</v>
      </c>
      <c r="M84" s="12" t="s">
        <v>4910</v>
      </c>
      <c r="N84" s="12" t="s">
        <v>4900</v>
      </c>
    </row>
    <row r="85" spans="1:14" s="12" customFormat="1" ht="26.1" customHeight="1">
      <c r="A85" s="25" t="s">
        <v>107</v>
      </c>
      <c r="B85" s="26" t="str">
        <f>IF($A85="","",VLOOKUP($A85,'MÃ KH'!$A$2:$D$1048573,2,0))</f>
        <v>ANH KIỆT CAO LÃNH</v>
      </c>
      <c r="C85" s="27" t="s">
        <v>4886</v>
      </c>
      <c r="D85" s="28" t="s">
        <v>4710</v>
      </c>
      <c r="E85" s="29" t="str">
        <f>IF($D85="","",VLOOKUP($D85,'MÃ HH'!$A$2:$C$2292,2,0))</f>
        <v>TÁO 5 GÓC STARR RANCH 36 -10KG</v>
      </c>
      <c r="F85" s="29" t="str">
        <f>IF($D85="","",VLOOKUP($D85,'MÃ HH'!$A$2:$C$1873,3,0))</f>
        <v>Thùng</v>
      </c>
      <c r="G85" s="30">
        <v>5</v>
      </c>
      <c r="H85" s="30"/>
      <c r="I85" s="35">
        <v>630</v>
      </c>
      <c r="J85" s="36">
        <f t="shared" si="1"/>
        <v>3150000</v>
      </c>
      <c r="K85" s="37"/>
      <c r="L85" s="38">
        <v>16660</v>
      </c>
      <c r="M85" s="12" t="s">
        <v>4911</v>
      </c>
      <c r="N85" s="12" t="s">
        <v>4900</v>
      </c>
    </row>
    <row r="86" spans="1:14" s="12" customFormat="1" ht="26.1" customHeight="1">
      <c r="A86" s="25" t="s">
        <v>1358</v>
      </c>
      <c r="B86" s="26" t="str">
        <f>IF($A86="","",VLOOKUP($A86,'MÃ KH'!$A$2:$D$1048573,2,0))</f>
        <v>HÒA ĐÀ LẠT</v>
      </c>
      <c r="C86" s="27" t="s">
        <v>4886</v>
      </c>
      <c r="D86" s="28" t="s">
        <v>3496</v>
      </c>
      <c r="E86" s="29" t="str">
        <f>IF($D86="","",VLOOKUP($D86,'MÃ HH'!$A$2:$C$2292,2,0))</f>
        <v>TÁO FUIJ WOW NƠ 32 - 10KG</v>
      </c>
      <c r="F86" s="29" t="str">
        <f>IF($D86="","",VLOOKUP($D86,'MÃ HH'!$A$2:$C$1873,3,0))</f>
        <v>Thùng</v>
      </c>
      <c r="G86" s="30">
        <v>2</v>
      </c>
      <c r="H86" s="30"/>
      <c r="I86" s="35">
        <v>490</v>
      </c>
      <c r="J86" s="36">
        <f t="shared" si="1"/>
        <v>980000</v>
      </c>
      <c r="K86" s="37"/>
      <c r="L86" s="38">
        <v>16639</v>
      </c>
      <c r="M86" s="12" t="s">
        <v>4912</v>
      </c>
      <c r="N86" s="12" t="s">
        <v>4900</v>
      </c>
    </row>
    <row r="87" spans="1:14" s="12" customFormat="1" ht="26.1" customHeight="1">
      <c r="A87" s="25" t="s">
        <v>1358</v>
      </c>
      <c r="B87" s="26" t="str">
        <f>IF($A87="","",VLOOKUP($A87,'MÃ KH'!$A$2:$D$1048573,2,0))</f>
        <v>HÒA ĐÀ LẠT</v>
      </c>
      <c r="C87" s="27" t="s">
        <v>4886</v>
      </c>
      <c r="D87" s="28" t="s">
        <v>3494</v>
      </c>
      <c r="E87" s="29" t="str">
        <f>IF($D87="","",VLOOKUP($D87,'MÃ HH'!$A$2:$C$2292,2,0))</f>
        <v>TÁO FUIJ WOW NƠ 28 - 10KG</v>
      </c>
      <c r="F87" s="29" t="str">
        <f>IF($D87="","",VLOOKUP($D87,'MÃ HH'!$A$2:$C$1873,3,0))</f>
        <v>Thùng</v>
      </c>
      <c r="G87" s="30">
        <v>4</v>
      </c>
      <c r="H87" s="30"/>
      <c r="I87" s="35">
        <v>490</v>
      </c>
      <c r="J87" s="36">
        <f t="shared" si="1"/>
        <v>1960000</v>
      </c>
      <c r="K87" s="37"/>
      <c r="L87" s="38">
        <v>16639</v>
      </c>
      <c r="M87" s="12" t="s">
        <v>4913</v>
      </c>
      <c r="N87" s="12" t="s">
        <v>4900</v>
      </c>
    </row>
    <row r="88" spans="1:14" s="12" customFormat="1" ht="26.1" customHeight="1">
      <c r="A88" s="25" t="s">
        <v>1358</v>
      </c>
      <c r="B88" s="26" t="str">
        <f>IF($A88="","",VLOOKUP($A88,'MÃ KH'!$A$2:$D$1048573,2,0))</f>
        <v>HÒA ĐÀ LẠT</v>
      </c>
      <c r="C88" s="27" t="s">
        <v>4886</v>
      </c>
      <c r="D88" s="28" t="s">
        <v>4726</v>
      </c>
      <c r="E88" s="29" t="str">
        <f>IF($D88="","",VLOOKUP($D88,'MÃ HH'!$A$2:$C$2292,2,0))</f>
        <v>NHO ĐEN NP TWEESPRUIT XL - 4.5KG</v>
      </c>
      <c r="F88" s="29" t="str">
        <f>IF($D88="","",VLOOKUP($D88,'MÃ HH'!$A$2:$C$1873,3,0))</f>
        <v>THÙNG</v>
      </c>
      <c r="G88" s="30">
        <v>2</v>
      </c>
      <c r="H88" s="30"/>
      <c r="I88" s="35">
        <v>500</v>
      </c>
      <c r="J88" s="36">
        <f t="shared" si="1"/>
        <v>1000000</v>
      </c>
      <c r="K88" s="37"/>
      <c r="L88" s="38">
        <v>16639</v>
      </c>
      <c r="M88" s="12" t="s">
        <v>4914</v>
      </c>
      <c r="N88" s="12" t="s">
        <v>4900</v>
      </c>
    </row>
    <row r="89" spans="1:14" s="12" customFormat="1" ht="26.1" customHeight="1">
      <c r="A89" s="25" t="s">
        <v>1358</v>
      </c>
      <c r="B89" s="26" t="str">
        <f>IF($A89="","",VLOOKUP($A89,'MÃ KH'!$A$2:$D$1048573,2,0))</f>
        <v>HÒA ĐÀ LẠT</v>
      </c>
      <c r="C89" s="27" t="s">
        <v>4886</v>
      </c>
      <c r="D89" s="28" t="s">
        <v>4728</v>
      </c>
      <c r="E89" s="29" t="str">
        <f>IF($D89="","",VLOOKUP($D89,'MÃ HH'!$A$2:$C$2292,2,0))</f>
        <v>NHO XANH NP CRISP MODDERDRIFT XXL - 4.5KG</v>
      </c>
      <c r="F89" s="29" t="str">
        <f>IF($D89="","",VLOOKUP($D89,'MÃ HH'!$A$2:$C$1873,3,0))</f>
        <v>THÙNG</v>
      </c>
      <c r="G89" s="30">
        <v>3</v>
      </c>
      <c r="H89" s="30"/>
      <c r="I89" s="35">
        <v>950</v>
      </c>
      <c r="J89" s="36">
        <f t="shared" si="1"/>
        <v>2850000</v>
      </c>
      <c r="K89" s="37"/>
      <c r="L89" s="38">
        <v>16639</v>
      </c>
      <c r="M89" s="12" t="s">
        <v>4915</v>
      </c>
      <c r="N89" s="12" t="s">
        <v>4900</v>
      </c>
    </row>
    <row r="90" spans="1:14" s="12" customFormat="1" ht="26.1" customHeight="1">
      <c r="A90" s="25" t="s">
        <v>1358</v>
      </c>
      <c r="B90" s="26" t="str">
        <f>IF($A90="","",VLOOKUP($A90,'MÃ KH'!$A$2:$D$1048573,2,0))</f>
        <v>HÒA ĐÀ LẠT</v>
      </c>
      <c r="C90" s="27" t="s">
        <v>4886</v>
      </c>
      <c r="D90" s="28" t="s">
        <v>3301</v>
      </c>
      <c r="E90" s="29" t="str">
        <f>IF($D90="","",VLOOKUP($D90,'MÃ HH'!$A$2:$C$2292,2,0))</f>
        <v>CAM AI CẬP SUNFRESH 48- 15KG</v>
      </c>
      <c r="F90" s="29" t="str">
        <f>IF($D90="","",VLOOKUP($D90,'MÃ HH'!$A$2:$C$1873,3,0))</f>
        <v>Thùng</v>
      </c>
      <c r="G90" s="30">
        <v>4</v>
      </c>
      <c r="H90" s="30"/>
      <c r="I90" s="35">
        <v>600</v>
      </c>
      <c r="J90" s="36">
        <f t="shared" si="1"/>
        <v>2400000</v>
      </c>
      <c r="K90" s="37"/>
      <c r="L90" s="38">
        <v>16639</v>
      </c>
      <c r="M90" s="12" t="s">
        <v>4916</v>
      </c>
      <c r="N90" s="12" t="s">
        <v>4900</v>
      </c>
    </row>
    <row r="91" spans="1:14" s="12" customFormat="1" ht="26.1" customHeight="1">
      <c r="A91" s="25" t="s">
        <v>1019</v>
      </c>
      <c r="B91" s="26" t="str">
        <f>IF($A91="","",VLOOKUP($A91,'MÃ KH'!$A$2:$D$1048573,2,0))</f>
        <v>DIỆP CẦN THƠ</v>
      </c>
      <c r="C91" s="27" t="s">
        <v>4886</v>
      </c>
      <c r="D91" s="28" t="s">
        <v>4726</v>
      </c>
      <c r="E91" s="29" t="str">
        <f>IF($D91="","",VLOOKUP($D91,'MÃ HH'!$A$2:$C$2292,2,0))</f>
        <v>NHO ĐEN NP TWEESPRUIT XL - 4.5KG</v>
      </c>
      <c r="F91" s="29" t="str">
        <f>IF($D91="","",VLOOKUP($D91,'MÃ HH'!$A$2:$C$1873,3,0))</f>
        <v>THÙNG</v>
      </c>
      <c r="G91" s="30">
        <v>170</v>
      </c>
      <c r="H91" s="30"/>
      <c r="I91" s="35">
        <v>500</v>
      </c>
      <c r="J91" s="36">
        <f t="shared" si="1"/>
        <v>85000000</v>
      </c>
      <c r="K91" s="37"/>
      <c r="L91" s="38">
        <v>16686</v>
      </c>
      <c r="M91" s="12" t="s">
        <v>4917</v>
      </c>
      <c r="N91" s="12" t="s">
        <v>4900</v>
      </c>
    </row>
    <row r="92" spans="1:14" s="12" customFormat="1" ht="26.1" customHeight="1">
      <c r="A92" s="25" t="s">
        <v>451</v>
      </c>
      <c r="B92" s="26" t="str">
        <f>IF($A92="","",VLOOKUP($A92,'MÃ KH'!$A$2:$D$1048573,2,0))</f>
        <v>CHỊ HỒNG SÓC TRĂNG</v>
      </c>
      <c r="C92" s="27" t="s">
        <v>4886</v>
      </c>
      <c r="D92" s="28" t="s">
        <v>4648</v>
      </c>
      <c r="E92" s="29" t="str">
        <f>IF($D92="","",VLOOKUP($D92,'MÃ HH'!$A$2:$C$2292,2,0))</f>
        <v>QUÝT APH LẪN SIZE</v>
      </c>
      <c r="F92" s="29" t="str">
        <f>IF($D92="","",VLOOKUP($D92,'MÃ HH'!$A$2:$C$1873,3,0))</f>
        <v>Thùng</v>
      </c>
      <c r="G92" s="30">
        <v>2</v>
      </c>
      <c r="H92" s="30"/>
      <c r="I92" s="35">
        <v>420</v>
      </c>
      <c r="J92" s="36">
        <f t="shared" si="1"/>
        <v>840000</v>
      </c>
      <c r="K92" s="37"/>
      <c r="L92" s="38">
        <v>16627</v>
      </c>
      <c r="M92" s="12" t="s">
        <v>4918</v>
      </c>
      <c r="N92" s="12" t="s">
        <v>4900</v>
      </c>
    </row>
    <row r="93" spans="1:14" s="12" customFormat="1" ht="26.1" customHeight="1">
      <c r="A93" s="25" t="s">
        <v>1701</v>
      </c>
      <c r="B93" s="26" t="str">
        <f>IF($A93="","",VLOOKUP($A93,'MÃ KH'!$A$2:$D$1048573,2,0))</f>
        <v>KHẢI LX</v>
      </c>
      <c r="C93" s="27" t="s">
        <v>4886</v>
      </c>
      <c r="D93" s="28" t="s">
        <v>4341</v>
      </c>
      <c r="E93" s="29" t="str">
        <f>IF($D93="","",VLOOKUP($D93,'MÃ HH'!$A$2:$C$2292,2,0))</f>
        <v>TÁO GALA MỸ STAR RANCH 113-20KG</v>
      </c>
      <c r="F93" s="29" t="str">
        <f>IF($D93="","",VLOOKUP($D93,'MÃ HH'!$A$2:$C$1873,3,0))</f>
        <v>Thùng</v>
      </c>
      <c r="G93" s="30">
        <v>35</v>
      </c>
      <c r="H93" s="30"/>
      <c r="I93" s="35">
        <v>1100</v>
      </c>
      <c r="J93" s="36">
        <f t="shared" si="1"/>
        <v>38500000</v>
      </c>
      <c r="K93" s="37"/>
      <c r="L93" s="38">
        <v>16614</v>
      </c>
      <c r="M93" s="12" t="s">
        <v>4919</v>
      </c>
      <c r="N93" s="12" t="s">
        <v>4900</v>
      </c>
    </row>
    <row r="94" spans="1:14" s="12" customFormat="1" ht="26.1" customHeight="1">
      <c r="A94" s="25" t="s">
        <v>1019</v>
      </c>
      <c r="B94" s="26" t="str">
        <f>IF($A94="","",VLOOKUP($A94,'MÃ KH'!$A$2:$D$1048573,2,0))</f>
        <v>DIỆP CẦN THƠ</v>
      </c>
      <c r="C94" s="27" t="s">
        <v>4886</v>
      </c>
      <c r="D94" s="28" t="s">
        <v>4542</v>
      </c>
      <c r="E94" s="29" t="str">
        <f>IF($D94="","",VLOOKUP($D94,'MÃ HH'!$A$2:$C$2292,2,0))</f>
        <v>TÁO XÁ NP CRIPS RED BOARD 120- 18KG</v>
      </c>
      <c r="F94" s="29" t="str">
        <f>IF($D94="","",VLOOKUP($D94,'MÃ HH'!$A$2:$C$1873,3,0))</f>
        <v>Thùng</v>
      </c>
      <c r="G94" s="30">
        <v>5</v>
      </c>
      <c r="H94" s="30"/>
      <c r="I94" s="35">
        <v>600</v>
      </c>
      <c r="J94" s="36">
        <f t="shared" si="1"/>
        <v>3000000</v>
      </c>
      <c r="K94" s="37"/>
      <c r="L94" s="38">
        <v>16638</v>
      </c>
      <c r="M94" s="12" t="s">
        <v>4920</v>
      </c>
      <c r="N94" s="12" t="s">
        <v>4900</v>
      </c>
    </row>
    <row r="95" spans="1:14" s="12" customFormat="1" ht="26.1" customHeight="1">
      <c r="A95" s="25" t="s">
        <v>1019</v>
      </c>
      <c r="B95" s="26" t="str">
        <f>IF($A95="","",VLOOKUP($A95,'MÃ KH'!$A$2:$D$1048573,2,0))</f>
        <v>DIỆP CẦN THƠ</v>
      </c>
      <c r="C95" s="27" t="s">
        <v>4886</v>
      </c>
      <c r="D95" s="28" t="s">
        <v>4718</v>
      </c>
      <c r="E95" s="29" t="str">
        <f>IF($D95="","",VLOOKUP($D95,'MÃ HH'!$A$2:$C$2292,2,0))</f>
        <v>NHO ĐỎ VERFRUIT 1J - 8.2KG</v>
      </c>
      <c r="F95" s="29" t="str">
        <f>IF($D95="","",VLOOKUP($D95,'MÃ HH'!$A$2:$C$1873,3,0))</f>
        <v>Thùng</v>
      </c>
      <c r="G95" s="30">
        <v>30</v>
      </c>
      <c r="H95" s="30"/>
      <c r="I95" s="35">
        <v>830</v>
      </c>
      <c r="J95" s="36">
        <f t="shared" si="1"/>
        <v>24900000</v>
      </c>
      <c r="K95" s="37"/>
      <c r="L95" s="38">
        <v>16638</v>
      </c>
      <c r="M95" s="12" t="s">
        <v>4921</v>
      </c>
      <c r="N95" s="12" t="s">
        <v>4900</v>
      </c>
    </row>
    <row r="96" spans="1:14" s="12" customFormat="1" ht="26.1" customHeight="1">
      <c r="A96" s="25" t="s">
        <v>1019</v>
      </c>
      <c r="B96" s="26" t="str">
        <f>IF($A96="","",VLOOKUP($A96,'MÃ KH'!$A$2:$D$1048573,2,0))</f>
        <v>DIỆP CẦN THƠ</v>
      </c>
      <c r="C96" s="27" t="s">
        <v>4886</v>
      </c>
      <c r="D96" s="28" t="s">
        <v>4255</v>
      </c>
      <c r="E96" s="29" t="str">
        <f>IF($D96="","",VLOOKUP($D96,'MÃ HH'!$A$2:$C$2292,2,0))</f>
        <v>TÁO ENVY MỸ 28 HG -9KG</v>
      </c>
      <c r="F96" s="29" t="str">
        <f>IF($D96="","",VLOOKUP($D96,'MÃ HH'!$A$2:$C$1873,3,0))</f>
        <v>Thùng</v>
      </c>
      <c r="G96" s="30">
        <v>5</v>
      </c>
      <c r="H96" s="30"/>
      <c r="I96" s="35">
        <v>1350</v>
      </c>
      <c r="J96" s="36">
        <f t="shared" si="1"/>
        <v>6750000</v>
      </c>
      <c r="K96" s="37"/>
      <c r="L96" s="38">
        <v>16638</v>
      </c>
      <c r="M96" s="12" t="s">
        <v>4922</v>
      </c>
      <c r="N96" s="12" t="s">
        <v>4900</v>
      </c>
    </row>
    <row r="97" spans="1:14" s="12" customFormat="1" ht="26.1" customHeight="1">
      <c r="A97" s="25" t="s">
        <v>1019</v>
      </c>
      <c r="B97" s="26" t="str">
        <f>IF($A97="","",VLOOKUP($A97,'MÃ KH'!$A$2:$D$1048573,2,0))</f>
        <v>DIỆP CẦN THƠ</v>
      </c>
      <c r="C97" s="27" t="s">
        <v>4886</v>
      </c>
      <c r="D97" s="28" t="s">
        <v>4560</v>
      </c>
      <c r="E97" s="29" t="str">
        <f>IF($D97="","",VLOOKUP($D97,'MÃ HH'!$A$2:$C$2292,2,0))</f>
        <v>TÁO XANH MỸ GEE WHIZ 100-20KG</v>
      </c>
      <c r="F97" s="29" t="str">
        <f>IF($D97="","",VLOOKUP($D97,'MÃ HH'!$A$2:$C$1873,3,0))</f>
        <v>Thùng</v>
      </c>
      <c r="G97" s="30">
        <v>5</v>
      </c>
      <c r="H97" s="30"/>
      <c r="I97" s="35">
        <v>1300</v>
      </c>
      <c r="J97" s="36">
        <f t="shared" si="1"/>
        <v>6500000</v>
      </c>
      <c r="K97" s="37"/>
      <c r="L97" s="38">
        <v>16638</v>
      </c>
      <c r="M97" s="12" t="s">
        <v>4923</v>
      </c>
      <c r="N97" s="12" t="s">
        <v>4900</v>
      </c>
    </row>
    <row r="98" spans="1:14" s="12" customFormat="1" ht="26.1" customHeight="1">
      <c r="A98" s="25" t="s">
        <v>1019</v>
      </c>
      <c r="B98" s="26" t="str">
        <f>IF($A98="","",VLOOKUP($A98,'MÃ KH'!$A$2:$D$1048573,2,0))</f>
        <v>DIỆP CẦN THƠ</v>
      </c>
      <c r="C98" s="27" t="s">
        <v>4886</v>
      </c>
      <c r="D98" s="28" t="s">
        <v>4303</v>
      </c>
      <c r="E98" s="29" t="str">
        <f>IF($D98="","",VLOOKUP($D98,'MÃ HH'!$A$2:$C$2292,2,0))</f>
        <v>TÁO NHẬT THÙNG HỒNG - 5 KG</v>
      </c>
      <c r="F98" s="29" t="str">
        <f>IF($D98="","",VLOOKUP($D98,'MÃ HH'!$A$2:$C$1873,3,0))</f>
        <v>Thùng</v>
      </c>
      <c r="G98" s="30">
        <v>10</v>
      </c>
      <c r="H98" s="30"/>
      <c r="I98" s="35">
        <v>200</v>
      </c>
      <c r="J98" s="36">
        <f t="shared" si="1"/>
        <v>2000000</v>
      </c>
      <c r="K98" s="37"/>
      <c r="L98" s="38">
        <v>16638</v>
      </c>
      <c r="M98" s="12" t="s">
        <v>4924</v>
      </c>
      <c r="N98" s="12" t="s">
        <v>4900</v>
      </c>
    </row>
    <row r="99" spans="1:14" s="12" customFormat="1" ht="26.1" customHeight="1">
      <c r="A99" s="25" t="s">
        <v>1019</v>
      </c>
      <c r="B99" s="26" t="str">
        <f>IF($A99="","",VLOOKUP($A99,'MÃ KH'!$A$2:$D$1048573,2,0))</f>
        <v>DIỆP CẦN THƠ</v>
      </c>
      <c r="C99" s="27" t="s">
        <v>4886</v>
      </c>
      <c r="D99" s="28" t="s">
        <v>3336</v>
      </c>
      <c r="E99" s="29" t="str">
        <f>IF($D99="","",VLOOKUP($D99,'MÃ HH'!$A$2:$C$2292,2,0))</f>
        <v>LÊ HÀN QUỐC 26- 15KG</v>
      </c>
      <c r="F99" s="29" t="str">
        <f>IF($D99="","",VLOOKUP($D99,'MÃ HH'!$A$2:$C$1873,3,0))</f>
        <v>Thùng</v>
      </c>
      <c r="G99" s="30">
        <v>15</v>
      </c>
      <c r="H99" s="30"/>
      <c r="I99" s="35">
        <v>700</v>
      </c>
      <c r="J99" s="36">
        <f t="shared" si="1"/>
        <v>10500000</v>
      </c>
      <c r="K99" s="37"/>
      <c r="L99" s="38">
        <v>16638</v>
      </c>
      <c r="M99" s="12" t="s">
        <v>4925</v>
      </c>
      <c r="N99" s="12" t="s">
        <v>4900</v>
      </c>
    </row>
    <row r="100" spans="1:14" s="12" customFormat="1" ht="26.1" customHeight="1">
      <c r="A100" s="25" t="s">
        <v>1019</v>
      </c>
      <c r="B100" s="26" t="str">
        <f>IF($A100="","",VLOOKUP($A100,'MÃ KH'!$A$2:$D$1048573,2,0))</f>
        <v>DIỆP CẦN THƠ</v>
      </c>
      <c r="C100" s="27" t="s">
        <v>4886</v>
      </c>
      <c r="D100" s="28" t="s">
        <v>3882</v>
      </c>
      <c r="E100" s="29" t="str">
        <f>IF($D100="","",VLOOKUP($D100,'MÃ HH'!$A$2:$C$2292,2,0))</f>
        <v>NHO KHÔ LON RAISIN MỸ</v>
      </c>
      <c r="F100" s="29" t="str">
        <f>IF($D100="","",VLOOKUP($D100,'MÃ HH'!$A$2:$C$1873,3,0))</f>
        <v>Thùng</v>
      </c>
      <c r="G100" s="30">
        <v>5</v>
      </c>
      <c r="H100" s="30"/>
      <c r="I100" s="35">
        <v>900</v>
      </c>
      <c r="J100" s="36">
        <f t="shared" si="1"/>
        <v>4500000</v>
      </c>
      <c r="K100" s="37"/>
      <c r="L100" s="38">
        <v>16638</v>
      </c>
      <c r="M100" s="12" t="s">
        <v>4926</v>
      </c>
      <c r="N100" s="12" t="s">
        <v>4900</v>
      </c>
    </row>
    <row r="101" spans="1:14" s="12" customFormat="1" ht="26.1" customHeight="1">
      <c r="A101" s="25" t="s">
        <v>1019</v>
      </c>
      <c r="B101" s="26" t="str">
        <f>IF($A101="","",VLOOKUP($A101,'MÃ KH'!$A$2:$D$1048573,2,0))</f>
        <v>DIỆP CẦN THƠ</v>
      </c>
      <c r="C101" s="27" t="s">
        <v>4886</v>
      </c>
      <c r="D101" s="28" t="s">
        <v>4722</v>
      </c>
      <c r="E101" s="29" t="str">
        <f>IF($D101="","",VLOOKUP($D101,'MÃ HH'!$A$2:$C$2292,2,0))</f>
        <v>TÁO 5 GÓC TIGER 100 - 18KG</v>
      </c>
      <c r="F101" s="29" t="str">
        <f>IF($D101="","",VLOOKUP($D101,'MÃ HH'!$A$2:$C$1873,3,0))</f>
        <v>Thùng</v>
      </c>
      <c r="G101" s="30">
        <v>10</v>
      </c>
      <c r="H101" s="30"/>
      <c r="I101" s="35">
        <v>1150</v>
      </c>
      <c r="J101" s="36">
        <f t="shared" si="1"/>
        <v>11500000</v>
      </c>
      <c r="K101" s="37"/>
      <c r="L101" s="38">
        <v>16638</v>
      </c>
      <c r="M101" s="12" t="s">
        <v>4927</v>
      </c>
      <c r="N101" s="12" t="s">
        <v>4900</v>
      </c>
    </row>
    <row r="102" spans="1:14" s="12" customFormat="1" ht="26.1" customHeight="1">
      <c r="A102" s="25" t="s">
        <v>1019</v>
      </c>
      <c r="B102" s="26" t="str">
        <f>IF($A102="","",VLOOKUP($A102,'MÃ KH'!$A$2:$D$1048573,2,0))</f>
        <v>DIỆP CẦN THƠ</v>
      </c>
      <c r="C102" s="27" t="s">
        <v>4886</v>
      </c>
      <c r="D102" s="28" t="s">
        <v>4728</v>
      </c>
      <c r="E102" s="29" t="str">
        <f>IF($D102="","",VLOOKUP($D102,'MÃ HH'!$A$2:$C$2292,2,0))</f>
        <v>NHO XANH NP CRISP MODDERDRIFT XXL - 4.5KG</v>
      </c>
      <c r="F102" s="29" t="str">
        <f>IF($D102="","",VLOOKUP($D102,'MÃ HH'!$A$2:$C$1873,3,0))</f>
        <v>THÙNG</v>
      </c>
      <c r="G102" s="30">
        <v>50</v>
      </c>
      <c r="H102" s="30"/>
      <c r="I102" s="35">
        <v>950</v>
      </c>
      <c r="J102" s="36">
        <f t="shared" si="1"/>
        <v>47500000</v>
      </c>
      <c r="K102" s="37"/>
      <c r="L102" s="38">
        <v>16638</v>
      </c>
      <c r="M102" s="12" t="s">
        <v>4928</v>
      </c>
      <c r="N102" s="12" t="s">
        <v>4900</v>
      </c>
    </row>
    <row r="103" spans="1:14" s="12" customFormat="1" ht="26.1" customHeight="1">
      <c r="A103" s="25" t="s">
        <v>1295</v>
      </c>
      <c r="B103" s="26" t="str">
        <f>IF($A103="","",VLOOKUP($A103,'MÃ KH'!$A$2:$D$1048573,2,0))</f>
        <v>HIỀN ĐẮK LẮK</v>
      </c>
      <c r="C103" s="27" t="s">
        <v>4886</v>
      </c>
      <c r="D103" s="28" t="s">
        <v>4704</v>
      </c>
      <c r="E103" s="29" t="str">
        <f>IF($D103="","",VLOOKUP($D103,'MÃ HH'!$A$2:$C$2292,2,0))</f>
        <v>CHERRY CHILE 2JD - 2KG</v>
      </c>
      <c r="F103" s="29" t="str">
        <f>IF($D103="","",VLOOKUP($D103,'MÃ HH'!$A$2:$C$1873,3,0))</f>
        <v>HỘP</v>
      </c>
      <c r="G103" s="30">
        <v>12</v>
      </c>
      <c r="H103" s="30"/>
      <c r="I103" s="35">
        <v>580</v>
      </c>
      <c r="J103" s="36">
        <f t="shared" si="1"/>
        <v>6960000</v>
      </c>
      <c r="K103" s="37"/>
      <c r="L103" s="38">
        <v>16623</v>
      </c>
      <c r="M103" s="12" t="s">
        <v>4929</v>
      </c>
      <c r="N103" s="12" t="s">
        <v>4900</v>
      </c>
    </row>
    <row r="104" spans="1:14" s="12" customFormat="1" ht="26.1" customHeight="1">
      <c r="A104" s="25" t="s">
        <v>270</v>
      </c>
      <c r="B104" s="26" t="str">
        <f>IF($A104="","",VLOOKUP($A104,'MÃ KH'!$A$2:$D$1048573,2,0))</f>
        <v>BÉ TÂY NINH</v>
      </c>
      <c r="C104" s="27" t="s">
        <v>4886</v>
      </c>
      <c r="D104" s="28" t="s">
        <v>4620</v>
      </c>
      <c r="E104" s="29" t="str">
        <f>IF($D104="","",VLOOKUP($D104,'MÃ HH'!$A$2:$C$2292,2,0))</f>
        <v>NHO XANH NP SWEET GLOBE CORE XL - 4.5KG</v>
      </c>
      <c r="F104" s="29" t="str">
        <f>IF($D104="","",VLOOKUP($D104,'MÃ HH'!$A$2:$C$1873,3,0))</f>
        <v>Thùng</v>
      </c>
      <c r="G104" s="30">
        <v>60</v>
      </c>
      <c r="H104" s="30"/>
      <c r="I104" s="35">
        <v>400</v>
      </c>
      <c r="J104" s="36">
        <f t="shared" si="1"/>
        <v>24000000</v>
      </c>
      <c r="K104" s="37"/>
      <c r="L104" s="38">
        <v>16563</v>
      </c>
      <c r="M104" s="12" t="s">
        <v>4930</v>
      </c>
      <c r="N104" s="12" t="s">
        <v>4900</v>
      </c>
    </row>
    <row r="105" spans="1:14" s="12" customFormat="1" ht="26.1" customHeight="1">
      <c r="A105" s="25" t="s">
        <v>270</v>
      </c>
      <c r="B105" s="26" t="str">
        <f>IF($A105="","",VLOOKUP($A105,'MÃ KH'!$A$2:$D$1048573,2,0))</f>
        <v>BÉ TÂY NINH</v>
      </c>
      <c r="C105" s="27" t="s">
        <v>4886</v>
      </c>
      <c r="D105" s="28" t="s">
        <v>4620</v>
      </c>
      <c r="E105" s="29" t="str">
        <f>IF($D105="","",VLOOKUP($D105,'MÃ HH'!$A$2:$C$2292,2,0))</f>
        <v>NHO XANH NP SWEET GLOBE CORE XL - 4.5KG</v>
      </c>
      <c r="F105" s="29" t="str">
        <f>IF($D105="","",VLOOKUP($D105,'MÃ HH'!$A$2:$C$1873,3,0))</f>
        <v>Thùng</v>
      </c>
      <c r="G105" s="30">
        <v>200</v>
      </c>
      <c r="H105" s="30"/>
      <c r="I105" s="35">
        <v>400</v>
      </c>
      <c r="J105" s="36">
        <f t="shared" si="1"/>
        <v>80000000</v>
      </c>
      <c r="K105" s="37"/>
      <c r="L105" s="38">
        <v>16561</v>
      </c>
      <c r="M105" s="12" t="s">
        <v>4931</v>
      </c>
      <c r="N105" s="12" t="s">
        <v>4900</v>
      </c>
    </row>
    <row r="106" spans="1:14" s="12" customFormat="1" ht="26.1" customHeight="1">
      <c r="A106" s="25" t="s">
        <v>451</v>
      </c>
      <c r="B106" s="26" t="str">
        <f>IF($A106="","",VLOOKUP($A106,'MÃ KH'!$A$2:$D$1048573,2,0))</f>
        <v>CHỊ HỒNG SÓC TRĂNG</v>
      </c>
      <c r="C106" s="27" t="s">
        <v>4886</v>
      </c>
      <c r="D106" s="28" t="s">
        <v>4303</v>
      </c>
      <c r="E106" s="29" t="str">
        <f>IF($D106="","",VLOOKUP($D106,'MÃ HH'!$A$2:$C$2292,2,0))</f>
        <v>TÁO NHẬT THÙNG HỒNG - 5 KG</v>
      </c>
      <c r="F106" s="29" t="str">
        <f>IF($D106="","",VLOOKUP($D106,'MÃ HH'!$A$2:$C$1873,3,0))</f>
        <v>Thùng</v>
      </c>
      <c r="G106" s="30">
        <v>10</v>
      </c>
      <c r="H106" s="30"/>
      <c r="I106" s="35">
        <v>200</v>
      </c>
      <c r="J106" s="36">
        <f t="shared" si="1"/>
        <v>2000000</v>
      </c>
      <c r="K106" s="37"/>
      <c r="L106" s="38">
        <v>16613</v>
      </c>
      <c r="M106" s="12" t="s">
        <v>4924</v>
      </c>
      <c r="N106" s="12" t="s">
        <v>4900</v>
      </c>
    </row>
    <row r="107" spans="1:14" s="12" customFormat="1" ht="26.1" customHeight="1">
      <c r="A107" s="25" t="s">
        <v>451</v>
      </c>
      <c r="B107" s="26" t="str">
        <f>IF($A107="","",VLOOKUP($A107,'MÃ KH'!$A$2:$D$1048573,2,0))</f>
        <v>CHỊ HỒNG SÓC TRĂNG</v>
      </c>
      <c r="C107" s="27" t="s">
        <v>4886</v>
      </c>
      <c r="D107" s="28" t="s">
        <v>4726</v>
      </c>
      <c r="E107" s="29" t="str">
        <f>IF($D107="","",VLOOKUP($D107,'MÃ HH'!$A$2:$C$2292,2,0))</f>
        <v>NHO ĐEN NP TWEESPRUIT XL - 4.5KG</v>
      </c>
      <c r="F107" s="29" t="str">
        <f>IF($D107="","",VLOOKUP($D107,'MÃ HH'!$A$2:$C$1873,3,0))</f>
        <v>THÙNG</v>
      </c>
      <c r="G107" s="30">
        <v>20</v>
      </c>
      <c r="H107" s="30"/>
      <c r="I107" s="35">
        <v>500</v>
      </c>
      <c r="J107" s="36">
        <f t="shared" si="1"/>
        <v>10000000</v>
      </c>
      <c r="K107" s="37"/>
      <c r="L107" s="38">
        <v>16613</v>
      </c>
      <c r="M107" s="12" t="s">
        <v>4932</v>
      </c>
      <c r="N107" s="12" t="s">
        <v>4900</v>
      </c>
    </row>
    <row r="108" spans="1:14" s="12" customFormat="1" ht="26.1" customHeight="1">
      <c r="A108" s="25" t="s">
        <v>451</v>
      </c>
      <c r="B108" s="26" t="str">
        <f>IF($A108="","",VLOOKUP($A108,'MÃ KH'!$A$2:$D$1048573,2,0))</f>
        <v>CHỊ HỒNG SÓC TRĂNG</v>
      </c>
      <c r="C108" s="27" t="s">
        <v>4886</v>
      </c>
      <c r="D108" s="28" t="s">
        <v>3944</v>
      </c>
      <c r="E108" s="29" t="str">
        <f>IF($D108="","",VLOOKUP($D108,'MÃ HH'!$A$2:$C$2292,2,0))</f>
        <v xml:space="preserve">CAM KIẾNG THÙNG XANH 56 - 14KG </v>
      </c>
      <c r="F108" s="29" t="str">
        <f>IF($D108="","",VLOOKUP($D108,'MÃ HH'!$A$2:$C$1873,3,0))</f>
        <v>Thùng</v>
      </c>
      <c r="G108" s="30">
        <v>1</v>
      </c>
      <c r="H108" s="30"/>
      <c r="I108" s="35">
        <v>550</v>
      </c>
      <c r="J108" s="36">
        <f t="shared" si="1"/>
        <v>550000</v>
      </c>
      <c r="K108" s="37"/>
      <c r="L108" s="38">
        <v>16613</v>
      </c>
      <c r="M108" s="12" t="s">
        <v>4933</v>
      </c>
      <c r="N108" s="12" t="s">
        <v>4900</v>
      </c>
    </row>
    <row r="109" spans="1:14" s="12" customFormat="1" ht="26.1" customHeight="1">
      <c r="A109" s="25" t="s">
        <v>451</v>
      </c>
      <c r="B109" s="26" t="str">
        <f>IF($A109="","",VLOOKUP($A109,'MÃ KH'!$A$2:$D$1048573,2,0))</f>
        <v>CHỊ HỒNG SÓC TRĂNG</v>
      </c>
      <c r="C109" s="27" t="s">
        <v>4886</v>
      </c>
      <c r="D109" s="28" t="s">
        <v>4704</v>
      </c>
      <c r="E109" s="29" t="str">
        <f>IF($D109="","",VLOOKUP($D109,'MÃ HH'!$A$2:$C$2292,2,0))</f>
        <v>CHERRY CHILE 2JD - 2KG</v>
      </c>
      <c r="F109" s="29" t="str">
        <f>IF($D109="","",VLOOKUP($D109,'MÃ HH'!$A$2:$C$1873,3,0))</f>
        <v>HỘP</v>
      </c>
      <c r="G109" s="30">
        <v>30</v>
      </c>
      <c r="H109" s="30"/>
      <c r="I109" s="35">
        <v>570</v>
      </c>
      <c r="J109" s="36">
        <f t="shared" si="1"/>
        <v>17100000</v>
      </c>
      <c r="K109" s="37"/>
      <c r="L109" s="38">
        <v>16613</v>
      </c>
      <c r="M109" s="12" t="s">
        <v>4934</v>
      </c>
      <c r="N109" s="12" t="s">
        <v>4900</v>
      </c>
    </row>
    <row r="110" spans="1:14" s="12" customFormat="1" ht="26.1" customHeight="1">
      <c r="A110" s="25" t="s">
        <v>451</v>
      </c>
      <c r="B110" s="26" t="str">
        <f>IF($A110="","",VLOOKUP($A110,'MÃ KH'!$A$2:$D$1048573,2,0))</f>
        <v>CHỊ HỒNG SÓC TRĂNG</v>
      </c>
      <c r="C110" s="27" t="s">
        <v>4886</v>
      </c>
      <c r="D110" s="28" t="s">
        <v>4341</v>
      </c>
      <c r="E110" s="29" t="str">
        <f>IF($D110="","",VLOOKUP($D110,'MÃ HH'!$A$2:$C$2292,2,0))</f>
        <v>TÁO GALA MỸ STAR RANCH 113-20KG</v>
      </c>
      <c r="F110" s="29" t="str">
        <f>IF($D110="","",VLOOKUP($D110,'MÃ HH'!$A$2:$C$1873,3,0))</f>
        <v>Thùng</v>
      </c>
      <c r="G110" s="30">
        <v>3</v>
      </c>
      <c r="H110" s="30"/>
      <c r="I110" s="35">
        <v>1100</v>
      </c>
      <c r="J110" s="36">
        <f t="shared" si="1"/>
        <v>3300000</v>
      </c>
      <c r="K110" s="37"/>
      <c r="L110" s="38">
        <v>16613</v>
      </c>
      <c r="M110" s="12" t="s">
        <v>4935</v>
      </c>
      <c r="N110" s="12" t="s">
        <v>4900</v>
      </c>
    </row>
    <row r="111" spans="1:14" s="12" customFormat="1" ht="26.1" customHeight="1">
      <c r="A111" s="25" t="s">
        <v>451</v>
      </c>
      <c r="B111" s="26" t="str">
        <f>IF($A111="","",VLOOKUP($A111,'MÃ KH'!$A$2:$D$1048573,2,0))</f>
        <v>CHỊ HỒNG SÓC TRĂNG</v>
      </c>
      <c r="C111" s="27" t="s">
        <v>4886</v>
      </c>
      <c r="D111" s="28" t="s">
        <v>4620</v>
      </c>
      <c r="E111" s="29" t="str">
        <f>IF($D111="","",VLOOKUP($D111,'MÃ HH'!$A$2:$C$2292,2,0))</f>
        <v>NHO XANH NP SWEET GLOBE CORE XL - 4.5KG</v>
      </c>
      <c r="F111" s="29" t="str">
        <f>IF($D111="","",VLOOKUP($D111,'MÃ HH'!$A$2:$C$1873,3,0))</f>
        <v>Thùng</v>
      </c>
      <c r="G111" s="30">
        <v>10</v>
      </c>
      <c r="H111" s="30"/>
      <c r="I111" s="35">
        <v>400</v>
      </c>
      <c r="J111" s="36">
        <f t="shared" si="1"/>
        <v>4000000</v>
      </c>
      <c r="K111" s="37"/>
      <c r="L111" s="38">
        <v>16613</v>
      </c>
      <c r="M111" s="12" t="s">
        <v>4936</v>
      </c>
      <c r="N111" s="12" t="s">
        <v>4900</v>
      </c>
    </row>
    <row r="112" spans="1:14" s="12" customFormat="1" ht="26.1" customHeight="1">
      <c r="A112" s="25" t="s">
        <v>451</v>
      </c>
      <c r="B112" s="26" t="str">
        <f>IF($A112="","",VLOOKUP($A112,'MÃ KH'!$A$2:$D$1048573,2,0))</f>
        <v>CHỊ HỒNG SÓC TRĂNG</v>
      </c>
      <c r="C112" s="27" t="s">
        <v>4886</v>
      </c>
      <c r="D112" s="28" t="s">
        <v>3942</v>
      </c>
      <c r="E112" s="29" t="str">
        <f>IF($D112="","",VLOOKUP($D112,'MÃ HH'!$A$2:$C$2292,2,0))</f>
        <v xml:space="preserve">CAM KIẾNG THÙNG XANH 48 - 14KG </v>
      </c>
      <c r="F112" s="29" t="str">
        <f>IF($D112="","",VLOOKUP($D112,'MÃ HH'!$A$2:$C$1873,3,0))</f>
        <v>Thùng</v>
      </c>
      <c r="G112" s="30">
        <v>2</v>
      </c>
      <c r="H112" s="30"/>
      <c r="I112" s="35">
        <v>700</v>
      </c>
      <c r="J112" s="36">
        <f t="shared" si="1"/>
        <v>1400000</v>
      </c>
      <c r="K112" s="37"/>
      <c r="L112" s="38">
        <v>16613</v>
      </c>
      <c r="M112" s="12" t="s">
        <v>4937</v>
      </c>
      <c r="N112" s="12" t="s">
        <v>4900</v>
      </c>
    </row>
    <row r="113" spans="1:14" s="12" customFormat="1" ht="26.1" customHeight="1">
      <c r="A113" s="25" t="s">
        <v>270</v>
      </c>
      <c r="B113" s="26" t="str">
        <f>IF($A113="","",VLOOKUP($A113,'MÃ KH'!$A$2:$D$1048573,2,0))</f>
        <v>BÉ TÂY NINH</v>
      </c>
      <c r="C113" s="27" t="s">
        <v>4886</v>
      </c>
      <c r="D113" s="28" t="s">
        <v>3944</v>
      </c>
      <c r="E113" s="29" t="str">
        <f>IF($D113="","",VLOOKUP($D113,'MÃ HH'!$A$2:$C$2292,2,0))</f>
        <v xml:space="preserve">CAM KIẾNG THÙNG XANH 56 - 14KG </v>
      </c>
      <c r="F113" s="29" t="str">
        <f>IF($D113="","",VLOOKUP($D113,'MÃ HH'!$A$2:$C$1873,3,0))</f>
        <v>Thùng</v>
      </c>
      <c r="G113" s="30">
        <v>80</v>
      </c>
      <c r="H113" s="30"/>
      <c r="I113" s="35">
        <v>500</v>
      </c>
      <c r="J113" s="36">
        <f t="shared" si="1"/>
        <v>40000000</v>
      </c>
      <c r="K113" s="37"/>
      <c r="L113" s="38">
        <v>16562</v>
      </c>
      <c r="M113" s="12" t="s">
        <v>4938</v>
      </c>
      <c r="N113" s="12" t="s">
        <v>4900</v>
      </c>
    </row>
    <row r="114" spans="1:14" s="12" customFormat="1" ht="26.1" customHeight="1">
      <c r="A114" s="25" t="s">
        <v>270</v>
      </c>
      <c r="B114" s="26" t="str">
        <f>IF($A114="","",VLOOKUP($A114,'MÃ KH'!$A$2:$D$1048573,2,0))</f>
        <v>BÉ TÂY NINH</v>
      </c>
      <c r="C114" s="27" t="s">
        <v>4886</v>
      </c>
      <c r="D114" s="28" t="s">
        <v>4620</v>
      </c>
      <c r="E114" s="29" t="str">
        <f>IF($D114="","",VLOOKUP($D114,'MÃ HH'!$A$2:$C$2292,2,0))</f>
        <v>NHO XANH NP SWEET GLOBE CORE XL - 4.5KG</v>
      </c>
      <c r="F114" s="29" t="str">
        <f>IF($D114="","",VLOOKUP($D114,'MÃ HH'!$A$2:$C$1873,3,0))</f>
        <v>Thùng</v>
      </c>
      <c r="G114" s="30">
        <v>70</v>
      </c>
      <c r="H114" s="30"/>
      <c r="I114" s="35">
        <v>400</v>
      </c>
      <c r="J114" s="36">
        <f t="shared" si="1"/>
        <v>28000000</v>
      </c>
      <c r="K114" s="37"/>
      <c r="L114" s="38">
        <v>16562</v>
      </c>
      <c r="M114" s="12" t="s">
        <v>4939</v>
      </c>
      <c r="N114" s="12" t="s">
        <v>4900</v>
      </c>
    </row>
    <row r="115" spans="1:14" s="12" customFormat="1" ht="26.1" customHeight="1">
      <c r="A115" s="25" t="s">
        <v>270</v>
      </c>
      <c r="B115" s="26" t="str">
        <f>IF($A115="","",VLOOKUP($A115,'MÃ KH'!$A$2:$D$1048573,2,0))</f>
        <v>BÉ TÂY NINH</v>
      </c>
      <c r="C115" s="27" t="s">
        <v>4886</v>
      </c>
      <c r="D115" s="28" t="s">
        <v>3944</v>
      </c>
      <c r="E115" s="29" t="str">
        <f>IF($D115="","",VLOOKUP($D115,'MÃ HH'!$A$2:$C$2292,2,0))</f>
        <v xml:space="preserve">CAM KIẾNG THÙNG XANH 56 - 14KG </v>
      </c>
      <c r="F115" s="29" t="str">
        <f>IF($D115="","",VLOOKUP($D115,'MÃ HH'!$A$2:$C$1873,3,0))</f>
        <v>Thùng</v>
      </c>
      <c r="G115" s="30">
        <v>90</v>
      </c>
      <c r="H115" s="30"/>
      <c r="I115" s="35">
        <v>500</v>
      </c>
      <c r="J115" s="36">
        <f t="shared" si="1"/>
        <v>45000000</v>
      </c>
      <c r="K115" s="37"/>
      <c r="L115" s="38">
        <v>16564</v>
      </c>
      <c r="M115" s="12" t="s">
        <v>4940</v>
      </c>
      <c r="N115" s="12" t="s">
        <v>4900</v>
      </c>
    </row>
    <row r="116" spans="1:14" s="12" customFormat="1" ht="26.1" customHeight="1">
      <c r="A116" s="25" t="s">
        <v>270</v>
      </c>
      <c r="B116" s="26" t="str">
        <f>IF($A116="","",VLOOKUP($A116,'MÃ KH'!$A$2:$D$1048573,2,0))</f>
        <v>BÉ TÂY NINH</v>
      </c>
      <c r="C116" s="27" t="s">
        <v>4886</v>
      </c>
      <c r="D116" s="28" t="s">
        <v>4724</v>
      </c>
      <c r="E116" s="29" t="str">
        <f>IF($D116="","",VLOOKUP($D116,'MÃ HH'!$A$2:$C$2292,2,0))</f>
        <v>NHO ĐEN NP FRUIT 4U XL - 4.5 KG</v>
      </c>
      <c r="F116" s="29" t="str">
        <f>IF($D116="","",VLOOKUP($D116,'MÃ HH'!$A$2:$C$1873,3,0))</f>
        <v>THÙNG</v>
      </c>
      <c r="G116" s="30">
        <v>50</v>
      </c>
      <c r="H116" s="30"/>
      <c r="I116" s="35">
        <v>430</v>
      </c>
      <c r="J116" s="36">
        <f t="shared" si="1"/>
        <v>21500000</v>
      </c>
      <c r="K116" s="37"/>
      <c r="L116" s="38">
        <v>16569</v>
      </c>
      <c r="M116" s="12" t="s">
        <v>4941</v>
      </c>
      <c r="N116" s="12" t="s">
        <v>4900</v>
      </c>
    </row>
    <row r="117" spans="1:14" s="12" customFormat="1" ht="26.1" customHeight="1">
      <c r="A117" s="25" t="s">
        <v>1701</v>
      </c>
      <c r="B117" s="26" t="str">
        <f>IF($A117="","",VLOOKUP($A117,'MÃ KH'!$A$2:$D$1048573,2,0))</f>
        <v>KHẢI LX</v>
      </c>
      <c r="C117" s="27" t="s">
        <v>4886</v>
      </c>
      <c r="D117" s="28" t="s">
        <v>4694</v>
      </c>
      <c r="E117" s="29" t="str">
        <f>IF($D117="","",VLOOKUP($D117,'MÃ HH'!$A$2:$C$2292,2,0))</f>
        <v>TÁO 5 GÓC TOP RED 113 -18KG</v>
      </c>
      <c r="F117" s="29" t="str">
        <f>IF($D117="","",VLOOKUP($D117,'MÃ HH'!$A$2:$C$1873,3,0))</f>
        <v>Thùng</v>
      </c>
      <c r="G117" s="30">
        <v>5</v>
      </c>
      <c r="H117" s="30"/>
      <c r="I117" s="35">
        <v>1080</v>
      </c>
      <c r="J117" s="36">
        <f t="shared" si="1"/>
        <v>5400000</v>
      </c>
      <c r="K117" s="37"/>
      <c r="L117" s="38">
        <v>16568</v>
      </c>
      <c r="M117" s="12" t="s">
        <v>4942</v>
      </c>
      <c r="N117" s="12" t="s">
        <v>4900</v>
      </c>
    </row>
    <row r="118" spans="1:14" s="12" customFormat="1" ht="26.1" customHeight="1">
      <c r="A118" s="25" t="s">
        <v>1701</v>
      </c>
      <c r="B118" s="26" t="str">
        <f>IF($A118="","",VLOOKUP($A118,'MÃ KH'!$A$2:$D$1048573,2,0))</f>
        <v>KHẢI LX</v>
      </c>
      <c r="C118" s="27" t="s">
        <v>4886</v>
      </c>
      <c r="D118" s="28" t="s">
        <v>3498</v>
      </c>
      <c r="E118" s="29" t="str">
        <f>IF($D118="","",VLOOKUP($D118,'MÃ HH'!$A$2:$C$2292,2,0))</f>
        <v>TÁO FUIJ WOW NƠ 36 - 10KG</v>
      </c>
      <c r="F118" s="29" t="str">
        <f>IF($D118="","",VLOOKUP($D118,'MÃ HH'!$A$2:$C$1873,3,0))</f>
        <v>Thùng</v>
      </c>
      <c r="G118" s="30">
        <v>5</v>
      </c>
      <c r="H118" s="30"/>
      <c r="I118" s="35">
        <v>500</v>
      </c>
      <c r="J118" s="36">
        <f t="shared" si="1"/>
        <v>2500000</v>
      </c>
      <c r="K118" s="37"/>
      <c r="L118" s="38">
        <v>16568</v>
      </c>
      <c r="M118" s="12" t="s">
        <v>4943</v>
      </c>
      <c r="N118" s="12" t="s">
        <v>4900</v>
      </c>
    </row>
    <row r="119" spans="1:14" s="12" customFormat="1" ht="26.1" customHeight="1">
      <c r="A119" s="25" t="s">
        <v>1701</v>
      </c>
      <c r="B119" s="26" t="str">
        <f>IF($A119="","",VLOOKUP($A119,'MÃ KH'!$A$2:$D$1048573,2,0))</f>
        <v>KHẢI LX</v>
      </c>
      <c r="C119" s="27" t="s">
        <v>4886</v>
      </c>
      <c r="D119" s="28" t="s">
        <v>4704</v>
      </c>
      <c r="E119" s="29" t="str">
        <f>IF($D119="","",VLOOKUP($D119,'MÃ HH'!$A$2:$C$2292,2,0))</f>
        <v>CHERRY CHILE 2JD - 2KG</v>
      </c>
      <c r="F119" s="29" t="str">
        <f>IF($D119="","",VLOOKUP($D119,'MÃ HH'!$A$2:$C$1873,3,0))</f>
        <v>HỘP</v>
      </c>
      <c r="G119" s="30">
        <v>60</v>
      </c>
      <c r="H119" s="30"/>
      <c r="I119" s="35">
        <v>550</v>
      </c>
      <c r="J119" s="36">
        <f t="shared" si="1"/>
        <v>33000000</v>
      </c>
      <c r="K119" s="37"/>
      <c r="L119" s="38">
        <v>16568</v>
      </c>
      <c r="M119" s="12" t="s">
        <v>4944</v>
      </c>
      <c r="N119" s="12" t="s">
        <v>4900</v>
      </c>
    </row>
    <row r="120" spans="1:14" s="12" customFormat="1" ht="26.1" customHeight="1">
      <c r="A120" s="25" t="s">
        <v>1701</v>
      </c>
      <c r="B120" s="26" t="str">
        <f>IF($A120="","",VLOOKUP($A120,'MÃ KH'!$A$2:$D$1048573,2,0))</f>
        <v>KHẢI LX</v>
      </c>
      <c r="C120" s="27" t="s">
        <v>4886</v>
      </c>
      <c r="D120" s="28" t="s">
        <v>3944</v>
      </c>
      <c r="E120" s="29" t="str">
        <f>IF($D120="","",VLOOKUP($D120,'MÃ HH'!$A$2:$C$2292,2,0))</f>
        <v xml:space="preserve">CAM KIẾNG THÙNG XANH 56 - 14KG </v>
      </c>
      <c r="F120" s="29" t="str">
        <f>IF($D120="","",VLOOKUP($D120,'MÃ HH'!$A$2:$C$1873,3,0))</f>
        <v>Thùng</v>
      </c>
      <c r="G120" s="30">
        <v>10</v>
      </c>
      <c r="H120" s="30"/>
      <c r="I120" s="35">
        <v>550</v>
      </c>
      <c r="J120" s="36">
        <f t="shared" si="1"/>
        <v>5500000</v>
      </c>
      <c r="K120" s="37"/>
      <c r="L120" s="38">
        <v>16568</v>
      </c>
      <c r="M120" s="12" t="s">
        <v>4945</v>
      </c>
      <c r="N120" s="12" t="s">
        <v>4900</v>
      </c>
    </row>
    <row r="121" spans="1:14" s="12" customFormat="1" ht="26.1" customHeight="1">
      <c r="A121" s="25" t="s">
        <v>1701</v>
      </c>
      <c r="B121" s="26" t="str">
        <f>IF($A121="","",VLOOKUP($A121,'MÃ KH'!$A$2:$D$1048573,2,0))</f>
        <v>KHẢI LX</v>
      </c>
      <c r="C121" s="27" t="s">
        <v>4886</v>
      </c>
      <c r="D121" s="28" t="s">
        <v>4726</v>
      </c>
      <c r="E121" s="29" t="str">
        <f>IF($D121="","",VLOOKUP($D121,'MÃ HH'!$A$2:$C$2292,2,0))</f>
        <v>NHO ĐEN NP TWEESPRUIT XL - 4.5KG</v>
      </c>
      <c r="F121" s="29" t="str">
        <f>IF($D121="","",VLOOKUP($D121,'MÃ HH'!$A$2:$C$1873,3,0))</f>
        <v>THÙNG</v>
      </c>
      <c r="G121" s="30">
        <v>20</v>
      </c>
      <c r="H121" s="30"/>
      <c r="I121" s="35">
        <v>480</v>
      </c>
      <c r="J121" s="36">
        <f t="shared" si="1"/>
        <v>9600000</v>
      </c>
      <c r="K121" s="37"/>
      <c r="L121" s="38">
        <v>16573</v>
      </c>
      <c r="M121" s="12" t="s">
        <v>4946</v>
      </c>
      <c r="N121" s="12" t="s">
        <v>4900</v>
      </c>
    </row>
    <row r="122" spans="1:14" s="12" customFormat="1" ht="26.1" customHeight="1">
      <c r="A122" s="25" t="s">
        <v>2889</v>
      </c>
      <c r="B122" s="26" t="str">
        <f>IF($A122="","",VLOOKUP($A122,'MÃ KH'!$A$2:$D$1048573,2,0))</f>
        <v>THÚY TIỀN GIANG</v>
      </c>
      <c r="C122" s="27" t="s">
        <v>4886</v>
      </c>
      <c r="D122" s="28" t="s">
        <v>4726</v>
      </c>
      <c r="E122" s="29" t="str">
        <f>IF($D122="","",VLOOKUP($D122,'MÃ HH'!$A$2:$C$2292,2,0))</f>
        <v>NHO ĐEN NP TWEESPRUIT XL - 4.5KG</v>
      </c>
      <c r="F122" s="29" t="str">
        <f>IF($D122="","",VLOOKUP($D122,'MÃ HH'!$A$2:$C$1873,3,0))</f>
        <v>THÙNG</v>
      </c>
      <c r="G122" s="30">
        <v>20</v>
      </c>
      <c r="H122" s="30"/>
      <c r="I122" s="35">
        <v>500</v>
      </c>
      <c r="J122" s="36">
        <f t="shared" si="1"/>
        <v>10000000</v>
      </c>
      <c r="K122" s="37"/>
      <c r="L122" s="38">
        <v>16611</v>
      </c>
      <c r="M122" s="12" t="s">
        <v>4932</v>
      </c>
      <c r="N122" s="12" t="s">
        <v>4900</v>
      </c>
    </row>
    <row r="123" spans="1:14" s="12" customFormat="1" ht="26.1" customHeight="1">
      <c r="A123" s="25" t="s">
        <v>3096</v>
      </c>
      <c r="B123" s="26" t="str">
        <f>IF($A123="","",VLOOKUP($A123,'MÃ KH'!$A$2:$D$1048573,2,0))</f>
        <v>TUYẾT LỤA BẠC LIÊU</v>
      </c>
      <c r="C123" s="27" t="s">
        <v>4886</v>
      </c>
      <c r="D123" s="28" t="s">
        <v>4692</v>
      </c>
      <c r="E123" s="29" t="str">
        <f>IF($D123="","",VLOOKUP($D123,'MÃ HH'!$A$2:$C$2292,2,0))</f>
        <v>NHO ĐỎ RỖ V 1J -8.6 KG</v>
      </c>
      <c r="F123" s="29" t="str">
        <f>IF($D123="","",VLOOKUP($D123,'MÃ HH'!$A$2:$C$1873,3,0))</f>
        <v>Thùng</v>
      </c>
      <c r="G123" s="30">
        <v>10</v>
      </c>
      <c r="H123" s="30"/>
      <c r="I123" s="35">
        <v>550</v>
      </c>
      <c r="J123" s="36">
        <f t="shared" si="1"/>
        <v>5500000</v>
      </c>
      <c r="K123" s="37"/>
      <c r="L123" s="38">
        <v>16596</v>
      </c>
      <c r="M123" s="12" t="s">
        <v>4947</v>
      </c>
      <c r="N123" s="12" t="s">
        <v>4900</v>
      </c>
    </row>
    <row r="124" spans="1:14" s="12" customFormat="1" ht="26.1" customHeight="1">
      <c r="A124" s="25" t="s">
        <v>2586</v>
      </c>
      <c r="B124" s="26" t="str">
        <f>IF($A124="","",VLOOKUP($A124,'MÃ KH'!$A$2:$D$1048573,2,0))</f>
        <v>TÁM ĐẸT</v>
      </c>
      <c r="C124" s="27" t="s">
        <v>4886</v>
      </c>
      <c r="D124" s="28" t="s">
        <v>4726</v>
      </c>
      <c r="E124" s="29" t="str">
        <f>IF($D124="","",VLOOKUP($D124,'MÃ HH'!$A$2:$C$2292,2,0))</f>
        <v>NHO ĐEN NP TWEESPRUIT XL - 4.5KG</v>
      </c>
      <c r="F124" s="29" t="str">
        <f>IF($D124="","",VLOOKUP($D124,'MÃ HH'!$A$2:$C$1873,3,0))</f>
        <v>THÙNG</v>
      </c>
      <c r="G124" s="30">
        <v>20</v>
      </c>
      <c r="H124" s="30"/>
      <c r="I124" s="35">
        <v>500</v>
      </c>
      <c r="J124" s="36">
        <f t="shared" si="1"/>
        <v>10000000</v>
      </c>
      <c r="K124" s="37"/>
      <c r="L124" s="38">
        <v>16570</v>
      </c>
      <c r="M124" s="12" t="s">
        <v>4932</v>
      </c>
      <c r="N124" s="12" t="s">
        <v>4900</v>
      </c>
    </row>
    <row r="125" spans="1:14" s="12" customFormat="1" ht="26.1" customHeight="1">
      <c r="A125" s="25" t="s">
        <v>2586</v>
      </c>
      <c r="B125" s="26" t="str">
        <f>IF($A125="","",VLOOKUP($A125,'MÃ KH'!$A$2:$D$1048573,2,0))</f>
        <v>TÁM ĐẸT</v>
      </c>
      <c r="C125" s="27" t="s">
        <v>4886</v>
      </c>
      <c r="D125" s="28" t="s">
        <v>3944</v>
      </c>
      <c r="E125" s="29" t="str">
        <f>IF($D125="","",VLOOKUP($D125,'MÃ HH'!$A$2:$C$2292,2,0))</f>
        <v xml:space="preserve">CAM KIẾNG THÙNG XANH 56 - 14KG </v>
      </c>
      <c r="F125" s="29" t="str">
        <f>IF($D125="","",VLOOKUP($D125,'MÃ HH'!$A$2:$C$1873,3,0))</f>
        <v>Thùng</v>
      </c>
      <c r="G125" s="30">
        <v>3</v>
      </c>
      <c r="H125" s="30"/>
      <c r="I125" s="35">
        <v>550</v>
      </c>
      <c r="J125" s="36">
        <f t="shared" si="1"/>
        <v>1650000</v>
      </c>
      <c r="K125" s="37"/>
      <c r="L125" s="38">
        <v>16570</v>
      </c>
      <c r="M125" s="12" t="s">
        <v>4948</v>
      </c>
      <c r="N125" s="12" t="s">
        <v>4900</v>
      </c>
    </row>
    <row r="126" spans="1:14" s="12" customFormat="1" ht="26.1" customHeight="1">
      <c r="A126" s="25" t="s">
        <v>2586</v>
      </c>
      <c r="B126" s="26" t="str">
        <f>IF($A126="","",VLOOKUP($A126,'MÃ KH'!$A$2:$D$1048573,2,0))</f>
        <v>TÁM ĐẸT</v>
      </c>
      <c r="C126" s="27" t="s">
        <v>4886</v>
      </c>
      <c r="D126" s="28" t="s">
        <v>3942</v>
      </c>
      <c r="E126" s="29" t="str">
        <f>IF($D126="","",VLOOKUP($D126,'MÃ HH'!$A$2:$C$2292,2,0))</f>
        <v xml:space="preserve">CAM KIẾNG THÙNG XANH 48 - 14KG </v>
      </c>
      <c r="F126" s="29" t="str">
        <f>IF($D126="","",VLOOKUP($D126,'MÃ HH'!$A$2:$C$1873,3,0))</f>
        <v>Thùng</v>
      </c>
      <c r="G126" s="30">
        <v>5</v>
      </c>
      <c r="H126" s="30"/>
      <c r="I126" s="35">
        <v>700</v>
      </c>
      <c r="J126" s="36">
        <f t="shared" si="1"/>
        <v>3500000</v>
      </c>
      <c r="K126" s="37"/>
      <c r="L126" s="38">
        <v>16570</v>
      </c>
      <c r="M126" s="12" t="s">
        <v>4949</v>
      </c>
      <c r="N126" s="12" t="s">
        <v>4900</v>
      </c>
    </row>
    <row r="127" spans="1:14" s="12" customFormat="1" ht="26.1" customHeight="1">
      <c r="A127" s="25" t="s">
        <v>2308</v>
      </c>
      <c r="B127" s="26" t="str">
        <f>IF($A127="","",VLOOKUP($A127,'MÃ KH'!$A$2:$D$1048573,2,0))</f>
        <v>OANH ĐÀ LAT</v>
      </c>
      <c r="C127" s="27" t="s">
        <v>4886</v>
      </c>
      <c r="D127" s="28" t="s">
        <v>4718</v>
      </c>
      <c r="E127" s="29" t="str">
        <f>IF($D127="","",VLOOKUP($D127,'MÃ HH'!$A$2:$C$2292,2,0))</f>
        <v>NHO ĐỎ VERFRUIT 1J - 8.2KG</v>
      </c>
      <c r="F127" s="29" t="str">
        <f>IF($D127="","",VLOOKUP($D127,'MÃ HH'!$A$2:$C$1873,3,0))</f>
        <v>Thùng</v>
      </c>
      <c r="G127" s="30">
        <v>20</v>
      </c>
      <c r="H127" s="30"/>
      <c r="I127" s="35">
        <v>830</v>
      </c>
      <c r="J127" s="36">
        <f t="shared" si="1"/>
        <v>16600000</v>
      </c>
      <c r="K127" s="37"/>
      <c r="L127" s="38">
        <v>16573</v>
      </c>
      <c r="M127" s="12" t="s">
        <v>4950</v>
      </c>
      <c r="N127" s="12" t="s">
        <v>4900</v>
      </c>
    </row>
    <row r="128" spans="1:14" s="12" customFormat="1" ht="26.1" customHeight="1">
      <c r="A128" s="25" t="s">
        <v>935</v>
      </c>
      <c r="B128" s="26" t="str">
        <f>IF($A128="","",VLOOKUP($A128,'MÃ KH'!$A$2:$D$1048573,2,0))</f>
        <v>CƯỜNG BẠC LIÊU</v>
      </c>
      <c r="C128" s="27" t="s">
        <v>4886</v>
      </c>
      <c r="D128" s="28" t="s">
        <v>4592</v>
      </c>
      <c r="E128" s="29" t="str">
        <f>IF($D128="","",VLOOKUP($D128,'MÃ HH'!$A$2:$C$2292,2,0))</f>
        <v>CHERY CHILE 2JD -5KG</v>
      </c>
      <c r="F128" s="29" t="str">
        <f>IF($D128="","",VLOOKUP($D128,'MÃ HH'!$A$2:$C$1873,3,0))</f>
        <v>Thùng</v>
      </c>
      <c r="G128" s="30">
        <v>5</v>
      </c>
      <c r="H128" s="30"/>
      <c r="I128" s="35">
        <v>1340</v>
      </c>
      <c r="J128" s="36">
        <f t="shared" si="1"/>
        <v>6700000</v>
      </c>
      <c r="K128" s="37"/>
      <c r="L128" s="38">
        <v>16594</v>
      </c>
      <c r="M128" s="12" t="s">
        <v>4951</v>
      </c>
      <c r="N128" s="12" t="s">
        <v>4900</v>
      </c>
    </row>
    <row r="129" spans="1:14" s="12" customFormat="1" ht="26.1" customHeight="1">
      <c r="A129" s="25" t="s">
        <v>935</v>
      </c>
      <c r="B129" s="26" t="str">
        <f>IF($A129="","",VLOOKUP($A129,'MÃ KH'!$A$2:$D$1048573,2,0))</f>
        <v>CƯỜNG BẠC LIÊU</v>
      </c>
      <c r="C129" s="27" t="s">
        <v>4886</v>
      </c>
      <c r="D129" s="28" t="s">
        <v>4718</v>
      </c>
      <c r="E129" s="29" t="str">
        <f>IF($D129="","",VLOOKUP($D129,'MÃ HH'!$A$2:$C$2292,2,0))</f>
        <v>NHO ĐỎ VERFRUIT 1J - 8.2KG</v>
      </c>
      <c r="F129" s="29" t="str">
        <f>IF($D129="","",VLOOKUP($D129,'MÃ HH'!$A$2:$C$1873,3,0))</f>
        <v>Thùng</v>
      </c>
      <c r="G129" s="30">
        <v>20</v>
      </c>
      <c r="H129" s="30"/>
      <c r="I129" s="35">
        <v>830</v>
      </c>
      <c r="J129" s="36">
        <f t="shared" si="1"/>
        <v>16600000</v>
      </c>
      <c r="K129" s="37"/>
      <c r="L129" s="38">
        <v>16594</v>
      </c>
      <c r="M129" s="12" t="s">
        <v>4950</v>
      </c>
      <c r="N129" s="12" t="s">
        <v>4900</v>
      </c>
    </row>
    <row r="130" spans="1:14" s="12" customFormat="1" ht="26.1" customHeight="1">
      <c r="A130" s="25" t="s">
        <v>2308</v>
      </c>
      <c r="B130" s="26" t="str">
        <f>IF($A130="","",VLOOKUP($A130,'MÃ KH'!$A$2:$D$1048573,2,0))</f>
        <v>OANH ĐÀ LAT</v>
      </c>
      <c r="C130" s="27" t="s">
        <v>4886</v>
      </c>
      <c r="D130" s="28" t="s">
        <v>4694</v>
      </c>
      <c r="E130" s="29" t="str">
        <f>IF($D130="","",VLOOKUP($D130,'MÃ HH'!$A$2:$C$2292,2,0))</f>
        <v>TÁO 5 GÓC TOP RED 113 -18KG</v>
      </c>
      <c r="F130" s="29" t="str">
        <f>IF($D130="","",VLOOKUP($D130,'MÃ HH'!$A$2:$C$1873,3,0))</f>
        <v>Thùng</v>
      </c>
      <c r="G130" s="30">
        <v>10</v>
      </c>
      <c r="H130" s="30"/>
      <c r="I130" s="35">
        <v>1130</v>
      </c>
      <c r="J130" s="36">
        <f t="shared" si="2" ref="J130:J191">I130*G130*1000</f>
        <v>11300000</v>
      </c>
      <c r="K130" s="37"/>
      <c r="L130" s="38">
        <v>16588</v>
      </c>
      <c r="M130" s="12" t="s">
        <v>4952</v>
      </c>
      <c r="N130" s="12" t="s">
        <v>4900</v>
      </c>
    </row>
    <row r="131" spans="1:14" s="12" customFormat="1" ht="26.1" customHeight="1">
      <c r="A131" s="25" t="s">
        <v>2308</v>
      </c>
      <c r="B131" s="26" t="str">
        <f>IF($A131="","",VLOOKUP($A131,'MÃ KH'!$A$2:$D$1048573,2,0))</f>
        <v>OANH ĐÀ LAT</v>
      </c>
      <c r="C131" s="27" t="s">
        <v>4886</v>
      </c>
      <c r="D131" s="28" t="s">
        <v>4103</v>
      </c>
      <c r="E131" s="29" t="str">
        <f>IF($D131="","",VLOOKUP($D131,'MÃ HH'!$A$2:$C$2292,2,0))</f>
        <v>TÁO XÁ NP YOYA 110 - 18KG</v>
      </c>
      <c r="F131" s="29" t="str">
        <f>IF($D131="","",VLOOKUP($D131,'MÃ HH'!$A$2:$C$1873,3,0))</f>
        <v>Thùng</v>
      </c>
      <c r="G131" s="30">
        <v>10</v>
      </c>
      <c r="H131" s="30"/>
      <c r="I131" s="35">
        <v>900</v>
      </c>
      <c r="J131" s="36">
        <f t="shared" si="2"/>
        <v>9000000</v>
      </c>
      <c r="K131" s="37"/>
      <c r="L131" s="38">
        <v>16588</v>
      </c>
      <c r="M131" s="12" t="s">
        <v>4953</v>
      </c>
      <c r="N131" s="12" t="s">
        <v>4900</v>
      </c>
    </row>
    <row r="132" spans="1:14" s="12" customFormat="1" ht="26.1" customHeight="1">
      <c r="A132" s="25" t="s">
        <v>2308</v>
      </c>
      <c r="B132" s="26" t="str">
        <f>IF($A132="","",VLOOKUP($A132,'MÃ KH'!$A$2:$D$1048573,2,0))</f>
        <v>OANH ĐÀ LAT</v>
      </c>
      <c r="C132" s="27" t="s">
        <v>4886</v>
      </c>
      <c r="D132" s="28" t="s">
        <v>3942</v>
      </c>
      <c r="E132" s="29" t="str">
        <f>IF($D132="","",VLOOKUP($D132,'MÃ HH'!$A$2:$C$2292,2,0))</f>
        <v xml:space="preserve">CAM KIẾNG THÙNG XANH 48 - 14KG </v>
      </c>
      <c r="F132" s="29" t="str">
        <f>IF($D132="","",VLOOKUP($D132,'MÃ HH'!$A$2:$C$1873,3,0))</f>
        <v>Thùng</v>
      </c>
      <c r="G132" s="30">
        <v>10</v>
      </c>
      <c r="H132" s="30"/>
      <c r="I132" s="35">
        <v>680</v>
      </c>
      <c r="J132" s="36">
        <f t="shared" si="2"/>
        <v>6800000</v>
      </c>
      <c r="K132" s="37"/>
      <c r="L132" s="38">
        <v>16588</v>
      </c>
      <c r="M132" s="12" t="s">
        <v>4954</v>
      </c>
      <c r="N132" s="12" t="s">
        <v>4900</v>
      </c>
    </row>
    <row r="133" spans="1:14" s="12" customFormat="1" ht="26.1" customHeight="1">
      <c r="A133" s="25" t="s">
        <v>835</v>
      </c>
      <c r="B133" s="26" t="str">
        <f>IF($A133="","",VLOOKUP($A133,'MÃ KH'!$A$2:$D$1048573,2,0))</f>
        <v>CÔ LÝ CL</v>
      </c>
      <c r="C133" s="27" t="s">
        <v>4886</v>
      </c>
      <c r="D133" s="28" t="s">
        <v>4726</v>
      </c>
      <c r="E133" s="29" t="str">
        <f>IF($D133="","",VLOOKUP($D133,'MÃ HH'!$A$2:$C$2292,2,0))</f>
        <v>NHO ĐEN NP TWEESPRUIT XL - 4.5KG</v>
      </c>
      <c r="F133" s="29" t="str">
        <f>IF($D133="","",VLOOKUP($D133,'MÃ HH'!$A$2:$C$1873,3,0))</f>
        <v>THÙNG</v>
      </c>
      <c r="G133" s="30">
        <v>20</v>
      </c>
      <c r="H133" s="30"/>
      <c r="I133" s="35">
        <v>500</v>
      </c>
      <c r="J133" s="36">
        <f t="shared" si="2"/>
        <v>10000000</v>
      </c>
      <c r="K133" s="37"/>
      <c r="L133" s="38">
        <v>16587</v>
      </c>
      <c r="M133" s="12" t="s">
        <v>4932</v>
      </c>
      <c r="N133" s="12" t="s">
        <v>4900</v>
      </c>
    </row>
    <row r="134" spans="1:14" s="12" customFormat="1" ht="26.1" customHeight="1">
      <c r="A134" s="25" t="s">
        <v>3096</v>
      </c>
      <c r="B134" s="26" t="str">
        <f>IF($A134="","",VLOOKUP($A134,'MÃ KH'!$A$2:$D$1048573,2,0))</f>
        <v>TUYẾT LỤA BẠC LIÊU</v>
      </c>
      <c r="C134" s="27" t="s">
        <v>4886</v>
      </c>
      <c r="D134" s="28" t="s">
        <v>4688</v>
      </c>
      <c r="E134" s="29" t="str">
        <f>IF($D134="","",VLOOKUP($D134,'MÃ HH'!$A$2:$C$2292,2,0))</f>
        <v>NHO ĐEN NP FRUIT 2U XL - 4.5KG</v>
      </c>
      <c r="F134" s="29" t="str">
        <f>IF($D134="","",VLOOKUP($D134,'MÃ HH'!$A$2:$C$1873,3,0))</f>
        <v>THÙNG</v>
      </c>
      <c r="G134" s="30">
        <v>10</v>
      </c>
      <c r="H134" s="30"/>
      <c r="I134" s="35">
        <v>350</v>
      </c>
      <c r="J134" s="36">
        <f t="shared" si="2"/>
        <v>3500000</v>
      </c>
      <c r="K134" s="37"/>
      <c r="L134" s="38">
        <v>16579</v>
      </c>
      <c r="M134" s="12" t="s">
        <v>4955</v>
      </c>
      <c r="N134" s="12" t="s">
        <v>4900</v>
      </c>
    </row>
    <row r="135" spans="1:14" s="12" customFormat="1" ht="26.1" customHeight="1">
      <c r="A135" s="25" t="s">
        <v>3096</v>
      </c>
      <c r="B135" s="26" t="str">
        <f>IF($A135="","",VLOOKUP($A135,'MÃ KH'!$A$2:$D$1048573,2,0))</f>
        <v>TUYẾT LỤA BẠC LIÊU</v>
      </c>
      <c r="C135" s="27" t="s">
        <v>4886</v>
      </c>
      <c r="D135" s="28" t="s">
        <v>4620</v>
      </c>
      <c r="E135" s="29" t="str">
        <f>IF($D135="","",VLOOKUP($D135,'MÃ HH'!$A$2:$C$2292,2,0))</f>
        <v>NHO XANH NP SWEET GLOBE CORE XL - 4.5KG</v>
      </c>
      <c r="F135" s="29" t="str">
        <f>IF($D135="","",VLOOKUP($D135,'MÃ HH'!$A$2:$C$1873,3,0))</f>
        <v>Thùng</v>
      </c>
      <c r="G135" s="30">
        <v>14</v>
      </c>
      <c r="H135" s="30"/>
      <c r="I135" s="35">
        <v>400</v>
      </c>
      <c r="J135" s="36">
        <f t="shared" si="2"/>
        <v>5600000</v>
      </c>
      <c r="K135" s="37"/>
      <c r="L135" s="38">
        <v>16579</v>
      </c>
      <c r="M135" s="12" t="s">
        <v>4956</v>
      </c>
      <c r="N135" s="12" t="s">
        <v>4900</v>
      </c>
    </row>
    <row r="136" spans="1:14" s="12" customFormat="1" ht="26.1" customHeight="1">
      <c r="A136" s="25" t="s">
        <v>3096</v>
      </c>
      <c r="B136" s="26" t="str">
        <f>IF($A136="","",VLOOKUP($A136,'MÃ KH'!$A$2:$D$1048573,2,0))</f>
        <v>TUYẾT LỤA BẠC LIÊU</v>
      </c>
      <c r="C136" s="27" t="s">
        <v>4886</v>
      </c>
      <c r="D136" s="28" t="s">
        <v>4694</v>
      </c>
      <c r="E136" s="29" t="str">
        <f>IF($D136="","",VLOOKUP($D136,'MÃ HH'!$A$2:$C$2292,2,0))</f>
        <v>TÁO 5 GÓC TOP RED 113 -18KG</v>
      </c>
      <c r="F136" s="29" t="str">
        <f>IF($D136="","",VLOOKUP($D136,'MÃ HH'!$A$2:$C$1873,3,0))</f>
        <v>Thùng</v>
      </c>
      <c r="G136" s="30">
        <v>10</v>
      </c>
      <c r="H136" s="30"/>
      <c r="I136" s="35">
        <v>1150</v>
      </c>
      <c r="J136" s="36">
        <f t="shared" si="2"/>
        <v>11500000</v>
      </c>
      <c r="K136" s="37"/>
      <c r="L136" s="38">
        <v>16579</v>
      </c>
      <c r="M136" s="12" t="s">
        <v>4957</v>
      </c>
      <c r="N136" s="12" t="s">
        <v>4900</v>
      </c>
    </row>
    <row r="137" spans="1:14" s="12" customFormat="1" ht="26.1" customHeight="1">
      <c r="A137" s="25" t="s">
        <v>3096</v>
      </c>
      <c r="B137" s="26" t="str">
        <f>IF($A137="","",VLOOKUP($A137,'MÃ KH'!$A$2:$D$1048573,2,0))</f>
        <v>TUYẾT LỤA BẠC LIÊU</v>
      </c>
      <c r="C137" s="27" t="s">
        <v>4886</v>
      </c>
      <c r="D137" s="28" t="s">
        <v>4718</v>
      </c>
      <c r="E137" s="29" t="str">
        <f>IF($D137="","",VLOOKUP($D137,'MÃ HH'!$A$2:$C$2292,2,0))</f>
        <v>NHO ĐỎ VERFRUIT 1J - 8.2KG</v>
      </c>
      <c r="F137" s="29" t="str">
        <f>IF($D137="","",VLOOKUP($D137,'MÃ HH'!$A$2:$C$1873,3,0))</f>
        <v>Thùng</v>
      </c>
      <c r="G137" s="30">
        <v>10</v>
      </c>
      <c r="H137" s="30"/>
      <c r="I137" s="35">
        <v>850</v>
      </c>
      <c r="J137" s="36">
        <f t="shared" si="2"/>
        <v>8500000</v>
      </c>
      <c r="K137" s="37"/>
      <c r="L137" s="38">
        <v>16579</v>
      </c>
      <c r="M137" s="12" t="s">
        <v>4958</v>
      </c>
      <c r="N137" s="12" t="s">
        <v>4900</v>
      </c>
    </row>
    <row r="138" spans="1:14" s="12" customFormat="1" ht="26.1" customHeight="1">
      <c r="A138" s="25" t="s">
        <v>180</v>
      </c>
      <c r="B138" s="26" t="str">
        <f>IF($A138="","",VLOOKUP($A138,'MÃ KH'!$A$2:$D$1048573,2,0))</f>
        <v>ANH THIỆN( LỘC) BL</v>
      </c>
      <c r="C138" s="27" t="s">
        <v>4886</v>
      </c>
      <c r="D138" s="28" t="s">
        <v>3498</v>
      </c>
      <c r="E138" s="29" t="str">
        <f>IF($D138="","",VLOOKUP($D138,'MÃ HH'!$A$2:$C$2292,2,0))</f>
        <v>TÁO FUIJ WOW NƠ 36 - 10KG</v>
      </c>
      <c r="F138" s="29" t="str">
        <f>IF($D138="","",VLOOKUP($D138,'MÃ HH'!$A$2:$C$1873,3,0))</f>
        <v>Thùng</v>
      </c>
      <c r="G138" s="30">
        <v>5</v>
      </c>
      <c r="H138" s="30"/>
      <c r="I138" s="35">
        <v>500</v>
      </c>
      <c r="J138" s="36">
        <f t="shared" si="2"/>
        <v>2500000</v>
      </c>
      <c r="K138" s="37"/>
      <c r="L138" s="38">
        <v>16583</v>
      </c>
      <c r="M138" s="12" t="s">
        <v>4943</v>
      </c>
      <c r="N138" s="12" t="s">
        <v>4959</v>
      </c>
    </row>
    <row r="139" spans="1:14" s="12" customFormat="1" ht="26.1" customHeight="1">
      <c r="A139" s="25" t="s">
        <v>180</v>
      </c>
      <c r="B139" s="26" t="str">
        <f>IF($A139="","",VLOOKUP($A139,'MÃ KH'!$A$2:$D$1048573,2,0))</f>
        <v>ANH THIỆN( LỘC) BL</v>
      </c>
      <c r="C139" s="27" t="s">
        <v>4886</v>
      </c>
      <c r="D139" s="28" t="s">
        <v>3342</v>
      </c>
      <c r="E139" s="29" t="str">
        <f>IF($D139="","",VLOOKUP($D139,'MÃ HH'!$A$2:$C$2292,2,0))</f>
        <v>LÊ HÀN QUỐC 32- 15KG</v>
      </c>
      <c r="F139" s="29" t="str">
        <f>IF($D139="","",VLOOKUP($D139,'MÃ HH'!$A$2:$C$1873,3,0))</f>
        <v>Thùng</v>
      </c>
      <c r="G139" s="30">
        <v>2</v>
      </c>
      <c r="H139" s="30"/>
      <c r="I139" s="35">
        <v>750</v>
      </c>
      <c r="J139" s="36">
        <f t="shared" si="2"/>
        <v>1500000</v>
      </c>
      <c r="K139" s="37"/>
      <c r="L139" s="38">
        <v>16583</v>
      </c>
      <c r="M139" s="12" t="s">
        <v>4960</v>
      </c>
      <c r="N139" s="12" t="s">
        <v>4959</v>
      </c>
    </row>
    <row r="140" spans="1:14" s="12" customFormat="1" ht="26.1" customHeight="1">
      <c r="A140" s="25" t="s">
        <v>180</v>
      </c>
      <c r="B140" s="26" t="str">
        <f>IF($A140="","",VLOOKUP($A140,'MÃ KH'!$A$2:$D$1048573,2,0))</f>
        <v>ANH THIỆN( LỘC) BL</v>
      </c>
      <c r="C140" s="27" t="s">
        <v>4886</v>
      </c>
      <c r="D140" s="28" t="s">
        <v>4213</v>
      </c>
      <c r="E140" s="29" t="str">
        <f>IF($D140="","",VLOOKUP($D140,'MÃ HH'!$A$2:$C$2292,2,0))</f>
        <v>TÁO PINK GIRL 100 - 17KG</v>
      </c>
      <c r="F140" s="29" t="str">
        <f>IF($D140="","",VLOOKUP($D140,'MÃ HH'!$A$2:$C$1873,3,0))</f>
        <v>Thùng</v>
      </c>
      <c r="G140" s="30">
        <v>3</v>
      </c>
      <c r="H140" s="30"/>
      <c r="I140" s="35">
        <v>700</v>
      </c>
      <c r="J140" s="36">
        <f t="shared" si="2"/>
        <v>2100000</v>
      </c>
      <c r="K140" s="37"/>
      <c r="L140" s="38">
        <v>16583</v>
      </c>
      <c r="M140" s="12" t="s">
        <v>4961</v>
      </c>
      <c r="N140" s="12" t="s">
        <v>4959</v>
      </c>
    </row>
    <row r="141" spans="1:14" s="12" customFormat="1" ht="26.1" customHeight="1">
      <c r="A141" s="25" t="s">
        <v>180</v>
      </c>
      <c r="B141" s="26" t="str">
        <f>IF($A141="","",VLOOKUP($A141,'MÃ KH'!$A$2:$D$1048573,2,0))</f>
        <v>ANH THIỆN( LỘC) BL</v>
      </c>
      <c r="C141" s="27" t="s">
        <v>4886</v>
      </c>
      <c r="D141" s="28" t="s">
        <v>4718</v>
      </c>
      <c r="E141" s="29" t="str">
        <f>IF($D141="","",VLOOKUP($D141,'MÃ HH'!$A$2:$C$2292,2,0))</f>
        <v>NHO ĐỎ VERFRUIT 1J - 8.2KG</v>
      </c>
      <c r="F141" s="29" t="str">
        <f>IF($D141="","",VLOOKUP($D141,'MÃ HH'!$A$2:$C$1873,3,0))</f>
        <v>Thùng</v>
      </c>
      <c r="G141" s="30">
        <v>5</v>
      </c>
      <c r="H141" s="30"/>
      <c r="I141" s="35">
        <v>850</v>
      </c>
      <c r="J141" s="36">
        <f t="shared" si="2"/>
        <v>4250000</v>
      </c>
      <c r="K141" s="37"/>
      <c r="L141" s="38">
        <v>16583</v>
      </c>
      <c r="M141" s="12" t="s">
        <v>4962</v>
      </c>
      <c r="N141" s="12" t="s">
        <v>4959</v>
      </c>
    </row>
    <row r="142" spans="1:14" s="12" customFormat="1" ht="26.1" customHeight="1">
      <c r="A142" s="25" t="s">
        <v>180</v>
      </c>
      <c r="B142" s="26" t="str">
        <f>IF($A142="","",VLOOKUP($A142,'MÃ KH'!$A$2:$D$1048573,2,0))</f>
        <v>ANH THIỆN( LỘC) BL</v>
      </c>
      <c r="C142" s="27" t="s">
        <v>4886</v>
      </c>
      <c r="D142" s="28" t="s">
        <v>4726</v>
      </c>
      <c r="E142" s="29" t="str">
        <f>IF($D142="","",VLOOKUP($D142,'MÃ HH'!$A$2:$C$2292,2,0))</f>
        <v>NHO ĐEN NP TWEESPRUIT XL - 4.5KG</v>
      </c>
      <c r="F142" s="29" t="str">
        <f>IF($D142="","",VLOOKUP($D142,'MÃ HH'!$A$2:$C$1873,3,0))</f>
        <v>THÙNG</v>
      </c>
      <c r="G142" s="30">
        <v>4</v>
      </c>
      <c r="H142" s="30"/>
      <c r="I142" s="35">
        <v>500</v>
      </c>
      <c r="J142" s="36">
        <f t="shared" si="2"/>
        <v>2000000</v>
      </c>
      <c r="K142" s="37"/>
      <c r="L142" s="38">
        <v>16586</v>
      </c>
      <c r="M142" s="12" t="s">
        <v>4963</v>
      </c>
      <c r="N142" s="12" t="s">
        <v>4959</v>
      </c>
    </row>
    <row r="143" spans="1:14" s="12" customFormat="1" ht="26.1" customHeight="1">
      <c r="A143" s="25" t="s">
        <v>799</v>
      </c>
      <c r="B143" s="26" t="str">
        <f>IF($A143="","",VLOOKUP($A143,'MÃ KH'!$A$2:$D$1048573,2,0))</f>
        <v>CÔ BẢY VT</v>
      </c>
      <c r="C143" s="27" t="s">
        <v>4886</v>
      </c>
      <c r="D143" s="28" t="s">
        <v>4103</v>
      </c>
      <c r="E143" s="29" t="str">
        <f>IF($D143="","",VLOOKUP($D143,'MÃ HH'!$A$2:$C$2292,2,0))</f>
        <v>TÁO XÁ NP YOYA 110 - 18KG</v>
      </c>
      <c r="F143" s="29" t="str">
        <f>IF($D143="","",VLOOKUP($D143,'MÃ HH'!$A$2:$C$1873,3,0))</f>
        <v>Thùng</v>
      </c>
      <c r="G143" s="30">
        <v>5</v>
      </c>
      <c r="H143" s="30"/>
      <c r="I143" s="35">
        <v>900</v>
      </c>
      <c r="J143" s="36">
        <f t="shared" si="2"/>
        <v>4500000</v>
      </c>
      <c r="K143" s="37"/>
      <c r="L143" s="38">
        <v>16663</v>
      </c>
      <c r="M143" s="12" t="s">
        <v>4964</v>
      </c>
      <c r="N143" s="12" t="s">
        <v>4959</v>
      </c>
    </row>
    <row r="144" spans="1:14" s="12" customFormat="1" ht="26.1" customHeight="1">
      <c r="A144" s="25" t="s">
        <v>4965</v>
      </c>
      <c r="B144" s="26" t="e">
        <f>IF($A144="","",VLOOKUP($A144,'MÃ KH'!$A$2:$D$1048573,2,0))</f>
        <v>#N/A</v>
      </c>
      <c r="C144" s="27" t="s">
        <v>4886</v>
      </c>
      <c r="D144" s="28" t="s">
        <v>4303</v>
      </c>
      <c r="E144" s="29" t="str">
        <f>IF($D144="","",VLOOKUP($D144,'MÃ HH'!$A$2:$C$2292,2,0))</f>
        <v>TÁO NHẬT THÙNG HỒNG - 5 KG</v>
      </c>
      <c r="F144" s="29" t="str">
        <f>IF($D144="","",VLOOKUP($D144,'MÃ HH'!$A$2:$C$1873,3,0))</f>
        <v>Thùng</v>
      </c>
      <c r="G144" s="30">
        <v>4</v>
      </c>
      <c r="H144" s="30"/>
      <c r="I144" s="35">
        <v>200</v>
      </c>
      <c r="J144" s="36">
        <f t="shared" si="2"/>
        <v>800000</v>
      </c>
      <c r="K144" s="37"/>
      <c r="L144" s="38">
        <v>16565</v>
      </c>
      <c r="M144" s="12" t="s">
        <v>4966</v>
      </c>
      <c r="N144" s="12" t="s">
        <v>4967</v>
      </c>
    </row>
    <row r="145" spans="1:14" s="12" customFormat="1" ht="26.1" customHeight="1">
      <c r="A145" s="25" t="s">
        <v>4965</v>
      </c>
      <c r="B145" s="26" t="e">
        <f>IF($A145="","",VLOOKUP($A145,'MÃ KH'!$A$2:$D$1048573,2,0))</f>
        <v>#N/A</v>
      </c>
      <c r="C145" s="27" t="s">
        <v>4886</v>
      </c>
      <c r="D145" s="28" t="s">
        <v>3342</v>
      </c>
      <c r="E145" s="29" t="str">
        <f>IF($D145="","",VLOOKUP($D145,'MÃ HH'!$A$2:$C$2292,2,0))</f>
        <v>LÊ HÀN QUỐC 32- 15KG</v>
      </c>
      <c r="F145" s="29" t="str">
        <f>IF($D145="","",VLOOKUP($D145,'MÃ HH'!$A$2:$C$1873,3,0))</f>
        <v>Thùng</v>
      </c>
      <c r="G145" s="30">
        <v>2</v>
      </c>
      <c r="H145" s="30"/>
      <c r="I145" s="35">
        <v>750</v>
      </c>
      <c r="J145" s="36">
        <f t="shared" si="2"/>
        <v>1500000</v>
      </c>
      <c r="K145" s="37"/>
      <c r="L145" s="38">
        <v>16565</v>
      </c>
      <c r="M145" s="12" t="s">
        <v>4968</v>
      </c>
      <c r="N145" s="12" t="s">
        <v>4967</v>
      </c>
    </row>
    <row r="146" spans="1:14" s="12" customFormat="1" ht="26.1" customHeight="1">
      <c r="A146" s="25" t="s">
        <v>4965</v>
      </c>
      <c r="B146" s="26" t="e">
        <f>IF($A146="","",VLOOKUP($A146,'MÃ KH'!$A$2:$D$1048573,2,0))</f>
        <v>#N/A</v>
      </c>
      <c r="C146" s="27" t="s">
        <v>4886</v>
      </c>
      <c r="D146" s="28" t="s">
        <v>3942</v>
      </c>
      <c r="E146" s="29" t="str">
        <f>IF($D146="","",VLOOKUP($D146,'MÃ HH'!$A$2:$C$2292,2,0))</f>
        <v xml:space="preserve">CAM KIẾNG THÙNG XANH 48 - 14KG </v>
      </c>
      <c r="F146" s="29" t="str">
        <f>IF($D146="","",VLOOKUP($D146,'MÃ HH'!$A$2:$C$1873,3,0))</f>
        <v>Thùng</v>
      </c>
      <c r="G146" s="30">
        <v>2</v>
      </c>
      <c r="H146" s="30"/>
      <c r="I146" s="35">
        <v>700</v>
      </c>
      <c r="J146" s="36">
        <f t="shared" si="2"/>
        <v>1400000</v>
      </c>
      <c r="K146" s="37"/>
      <c r="L146" s="38">
        <v>16565</v>
      </c>
      <c r="M146" s="12" t="s">
        <v>4969</v>
      </c>
      <c r="N146" s="12" t="s">
        <v>4967</v>
      </c>
    </row>
    <row r="147" spans="1:14" s="12" customFormat="1" ht="26.1" customHeight="1">
      <c r="A147" s="25" t="s">
        <v>1940</v>
      </c>
      <c r="B147" s="26" t="str">
        <f>IF($A147="","",VLOOKUP($A147,'MÃ KH'!$A$2:$D$1048573,2,0))</f>
        <v>LỢI CÀ MAU</v>
      </c>
      <c r="C147" s="27" t="s">
        <v>4886</v>
      </c>
      <c r="D147" s="28" t="s">
        <v>4718</v>
      </c>
      <c r="E147" s="29" t="str">
        <f>IF($D147="","",VLOOKUP($D147,'MÃ HH'!$A$2:$C$2292,2,0))</f>
        <v>NHO ĐỎ VERFRUIT 1J - 8.2KG</v>
      </c>
      <c r="F147" s="29" t="str">
        <f>IF($D147="","",VLOOKUP($D147,'MÃ HH'!$A$2:$C$1873,3,0))</f>
        <v>Thùng</v>
      </c>
      <c r="G147" s="30">
        <v>5</v>
      </c>
      <c r="H147" s="30"/>
      <c r="I147" s="35">
        <v>850</v>
      </c>
      <c r="J147" s="36">
        <f t="shared" si="2"/>
        <v>4250000</v>
      </c>
      <c r="K147" s="37"/>
      <c r="L147" s="38">
        <v>16578</v>
      </c>
      <c r="M147" s="12" t="s">
        <v>4970</v>
      </c>
      <c r="N147" s="12" t="s">
        <v>4967</v>
      </c>
    </row>
    <row r="148" spans="1:14" s="12" customFormat="1" ht="26.1" customHeight="1">
      <c r="A148" s="25" t="s">
        <v>1940</v>
      </c>
      <c r="B148" s="26" t="str">
        <f>IF($A148="","",VLOOKUP($A148,'MÃ KH'!$A$2:$D$1048573,2,0))</f>
        <v>LỢI CÀ MAU</v>
      </c>
      <c r="C148" s="27" t="s">
        <v>4886</v>
      </c>
      <c r="D148" s="28" t="s">
        <v>4704</v>
      </c>
      <c r="E148" s="29" t="str">
        <f>IF($D148="","",VLOOKUP($D148,'MÃ HH'!$A$2:$C$2292,2,0))</f>
        <v>CHERRY CHILE 2JD - 2KG</v>
      </c>
      <c r="F148" s="29" t="str">
        <f>IF($D148="","",VLOOKUP($D148,'MÃ HH'!$A$2:$C$1873,3,0))</f>
        <v>HỘP</v>
      </c>
      <c r="G148" s="30">
        <v>6</v>
      </c>
      <c r="H148" s="30"/>
      <c r="I148" s="35">
        <v>600</v>
      </c>
      <c r="J148" s="36">
        <f t="shared" si="2"/>
        <v>3600000</v>
      </c>
      <c r="K148" s="37"/>
      <c r="L148" s="38">
        <v>16578</v>
      </c>
      <c r="M148" s="12" t="s">
        <v>4971</v>
      </c>
      <c r="N148" s="12" t="s">
        <v>4967</v>
      </c>
    </row>
    <row r="149" spans="1:14" s="12" customFormat="1" ht="26.1" customHeight="1">
      <c r="A149" s="25" t="s">
        <v>833</v>
      </c>
      <c r="B149" s="26" t="str">
        <f>IF($A149="","",VLOOKUP($A149,'MÃ KH'!$A$2:$D$1048573,2,0))</f>
        <v>CÔ LOAN TĐ</v>
      </c>
      <c r="C149" s="27" t="s">
        <v>4886</v>
      </c>
      <c r="D149" s="28" t="s">
        <v>4728</v>
      </c>
      <c r="E149" s="29" t="str">
        <f>IF($D149="","",VLOOKUP($D149,'MÃ HH'!$A$2:$C$2292,2,0))</f>
        <v>NHO XANH NP CRISP MODDERDRIFT XXL - 4.5KG</v>
      </c>
      <c r="F149" s="29" t="str">
        <f>IF($D149="","",VLOOKUP($D149,'MÃ HH'!$A$2:$C$1873,3,0))</f>
        <v>THÙNG</v>
      </c>
      <c r="G149" s="30">
        <v>10</v>
      </c>
      <c r="H149" s="30"/>
      <c r="I149" s="35">
        <v>950</v>
      </c>
      <c r="J149" s="36">
        <f t="shared" si="2"/>
        <v>9500000</v>
      </c>
      <c r="K149" s="37"/>
      <c r="L149" s="38">
        <v>16622</v>
      </c>
      <c r="M149" s="12" t="s">
        <v>4972</v>
      </c>
      <c r="N149" s="12" t="s">
        <v>4967</v>
      </c>
    </row>
    <row r="150" spans="1:14" s="12" customFormat="1" ht="26.1" customHeight="1">
      <c r="A150" s="25" t="s">
        <v>3235</v>
      </c>
      <c r="B150" s="26" t="str">
        <f>IF($A150="","",VLOOKUP($A150,'MÃ KH'!$A$2:$D$1048573,2,0))</f>
        <v>XA BÌNH ĐIỀN</v>
      </c>
      <c r="C150" s="27" t="s">
        <v>4886</v>
      </c>
      <c r="D150" s="28" t="s">
        <v>4101</v>
      </c>
      <c r="E150" s="29" t="str">
        <f>IF($D150="","",VLOOKUP($D150,'MÃ HH'!$A$2:$C$2292,2,0))</f>
        <v>TÁO XÁ NP YOYA 100 - 18KG</v>
      </c>
      <c r="F150" s="29" t="str">
        <f>IF($D150="","",VLOOKUP($D150,'MÃ HH'!$A$2:$C$1873,3,0))</f>
        <v>Thùng</v>
      </c>
      <c r="G150" s="30">
        <v>36</v>
      </c>
      <c r="H150" s="30"/>
      <c r="I150" s="35">
        <v>900</v>
      </c>
      <c r="J150" s="36">
        <f t="shared" si="2"/>
        <v>32400000</v>
      </c>
      <c r="K150" s="37"/>
      <c r="L150" s="38">
        <v>16629</v>
      </c>
      <c r="M150" s="12" t="s">
        <v>4973</v>
      </c>
      <c r="N150" s="12" t="s">
        <v>4967</v>
      </c>
    </row>
    <row r="151" spans="1:14" s="12" customFormat="1" ht="26.1" customHeight="1">
      <c r="A151" s="25" t="s">
        <v>3100</v>
      </c>
      <c r="B151" s="26" t="str">
        <f>IF($A151="","",VLOOKUP($A151,'MÃ KH'!$A$2:$D$1048573,2,0))</f>
        <v>TUYẾT PHAN THIẾT</v>
      </c>
      <c r="C151" s="27" t="s">
        <v>4886</v>
      </c>
      <c r="D151" s="28" t="s">
        <v>4101</v>
      </c>
      <c r="E151" s="29" t="str">
        <f>IF($D151="","",VLOOKUP($D151,'MÃ HH'!$A$2:$C$2292,2,0))</f>
        <v>TÁO XÁ NP YOYA 100 - 18KG</v>
      </c>
      <c r="F151" s="29" t="str">
        <f>IF($D151="","",VLOOKUP($D151,'MÃ HH'!$A$2:$C$1873,3,0))</f>
        <v>Thùng</v>
      </c>
      <c r="G151" s="30">
        <v>20</v>
      </c>
      <c r="H151" s="30"/>
      <c r="I151" s="35">
        <v>900</v>
      </c>
      <c r="J151" s="36">
        <f t="shared" si="2"/>
        <v>18000000</v>
      </c>
      <c r="K151" s="37"/>
      <c r="L151" s="38">
        <v>16608</v>
      </c>
      <c r="M151" s="12" t="s">
        <v>4974</v>
      </c>
      <c r="N151" s="12" t="s">
        <v>4967</v>
      </c>
    </row>
    <row r="152" spans="1:14" s="12" customFormat="1" ht="26.1" customHeight="1">
      <c r="A152" s="25" t="s">
        <v>3059</v>
      </c>
      <c r="B152" s="26" t="str">
        <f>IF($A152="","",VLOOKUP($A152,'MÃ KH'!$A$2:$D$1048573,2,0))</f>
        <v>TUẤN HÓC MÔN</v>
      </c>
      <c r="C152" s="27" t="s">
        <v>4886</v>
      </c>
      <c r="D152" s="28" t="s">
        <v>4726</v>
      </c>
      <c r="E152" s="29" t="str">
        <f>IF($D152="","",VLOOKUP($D152,'MÃ HH'!$A$2:$C$2292,2,0))</f>
        <v>NHO ĐEN NP TWEESPRUIT XL - 4.5KG</v>
      </c>
      <c r="F152" s="29" t="str">
        <f>IF($D152="","",VLOOKUP($D152,'MÃ HH'!$A$2:$C$1873,3,0))</f>
        <v>THÙNG</v>
      </c>
      <c r="G152" s="30">
        <v>50</v>
      </c>
      <c r="H152" s="30"/>
      <c r="I152" s="35">
        <v>500</v>
      </c>
      <c r="J152" s="36">
        <f t="shared" si="2"/>
        <v>25000000</v>
      </c>
      <c r="K152" s="37"/>
      <c r="L152" s="38">
        <v>16604</v>
      </c>
      <c r="M152" s="12" t="s">
        <v>4975</v>
      </c>
      <c r="N152" s="12" t="s">
        <v>4967</v>
      </c>
    </row>
    <row r="153" spans="1:14" s="12" customFormat="1" ht="26.1" customHeight="1">
      <c r="A153" s="25" t="s">
        <v>542</v>
      </c>
      <c r="B153" s="26" t="str">
        <f>IF($A153="","",VLOOKUP($A153,'MÃ KH'!$A$2:$D$1048573,2,0))</f>
        <v>CHỊ NGỌC HM</v>
      </c>
      <c r="C153" s="27" t="s">
        <v>4886</v>
      </c>
      <c r="D153" s="28" t="s">
        <v>4726</v>
      </c>
      <c r="E153" s="29" t="str">
        <f>IF($D153="","",VLOOKUP($D153,'MÃ HH'!$A$2:$C$2292,2,0))</f>
        <v>NHO ĐEN NP TWEESPRUIT XL - 4.5KG</v>
      </c>
      <c r="F153" s="29" t="str">
        <f>IF($D153="","",VLOOKUP($D153,'MÃ HH'!$A$2:$C$1873,3,0))</f>
        <v>THÙNG</v>
      </c>
      <c r="G153" s="30">
        <v>105</v>
      </c>
      <c r="H153" s="30"/>
      <c r="I153" s="35">
        <v>500</v>
      </c>
      <c r="J153" s="36">
        <f t="shared" si="2"/>
        <v>52500000</v>
      </c>
      <c r="K153" s="37"/>
      <c r="L153" s="38">
        <v>16642</v>
      </c>
      <c r="M153" s="12" t="s">
        <v>4976</v>
      </c>
      <c r="N153" s="12" t="s">
        <v>4967</v>
      </c>
    </row>
    <row r="154" spans="1:14" s="12" customFormat="1" ht="26.1" customHeight="1">
      <c r="A154" s="25" t="s">
        <v>3100</v>
      </c>
      <c r="B154" s="26" t="str">
        <f>IF($A154="","",VLOOKUP($A154,'MÃ KH'!$A$2:$D$1048573,2,0))</f>
        <v>TUYẾT PHAN THIẾT</v>
      </c>
      <c r="C154" s="27" t="s">
        <v>4886</v>
      </c>
      <c r="D154" s="28" t="s">
        <v>4726</v>
      </c>
      <c r="E154" s="29" t="str">
        <f>IF($D154="","",VLOOKUP($D154,'MÃ HH'!$A$2:$C$2292,2,0))</f>
        <v>NHO ĐEN NP TWEESPRUIT XL - 4.5KG</v>
      </c>
      <c r="F154" s="29" t="str">
        <f>IF($D154="","",VLOOKUP($D154,'MÃ HH'!$A$2:$C$1873,3,0))</f>
        <v>THÙNG</v>
      </c>
      <c r="G154" s="30">
        <v>10</v>
      </c>
      <c r="H154" s="30"/>
      <c r="I154" s="35">
        <v>500</v>
      </c>
      <c r="J154" s="36">
        <f t="shared" si="2"/>
        <v>5000000</v>
      </c>
      <c r="K154" s="37"/>
      <c r="L154" s="38">
        <v>16655</v>
      </c>
      <c r="M154" s="12" t="s">
        <v>4977</v>
      </c>
      <c r="N154" s="12" t="s">
        <v>4967</v>
      </c>
    </row>
    <row r="155" spans="1:14" s="12" customFormat="1" ht="26.1" customHeight="1">
      <c r="A155" s="25" t="s">
        <v>1159</v>
      </c>
      <c r="B155" s="26" t="str">
        <f>IF($A155="","",VLOOKUP($A155,'MÃ KH'!$A$2:$D$1048573,2,0))</f>
        <v>EM THI</v>
      </c>
      <c r="C155" s="27" t="s">
        <v>4886</v>
      </c>
      <c r="D155" s="28" t="s">
        <v>3354</v>
      </c>
      <c r="E155" s="29" t="str">
        <f>IF($D155="","",VLOOKUP($D155,'MÃ HH'!$A$2:$C$2292,2,0))</f>
        <v>LÊ SỮA 28  - 15KG</v>
      </c>
      <c r="F155" s="29" t="str">
        <f>IF($D155="","",VLOOKUP($D155,'MÃ HH'!$A$2:$C$1873,3,0))</f>
        <v>Thùng</v>
      </c>
      <c r="G155" s="30">
        <v>1</v>
      </c>
      <c r="H155" s="30"/>
      <c r="I155" s="35">
        <v>780</v>
      </c>
      <c r="J155" s="36">
        <f t="shared" si="2"/>
        <v>780000</v>
      </c>
      <c r="K155" s="37"/>
      <c r="L155" s="38">
        <v>16661</v>
      </c>
      <c r="M155" s="12" t="s">
        <v>4978</v>
      </c>
      <c r="N155" s="12" t="s">
        <v>4967</v>
      </c>
    </row>
    <row r="156" spans="1:14" s="12" customFormat="1" ht="26.1" customHeight="1">
      <c r="A156" s="25" t="s">
        <v>1865</v>
      </c>
      <c r="B156" s="26" t="str">
        <f>IF($A156="","",VLOOKUP($A156,'MÃ KH'!$A$2:$D$1048573,2,0))</f>
        <v>LIỄU TĐ</v>
      </c>
      <c r="C156" s="27" t="s">
        <v>4886</v>
      </c>
      <c r="D156" s="28" t="s">
        <v>4726</v>
      </c>
      <c r="E156" s="29" t="str">
        <f>IF($D156="","",VLOOKUP($D156,'MÃ HH'!$A$2:$C$2292,2,0))</f>
        <v>NHO ĐEN NP TWEESPRUIT XL - 4.5KG</v>
      </c>
      <c r="F156" s="29" t="str">
        <f>IF($D156="","",VLOOKUP($D156,'MÃ HH'!$A$2:$C$1873,3,0))</f>
        <v>THÙNG</v>
      </c>
      <c r="G156" s="30">
        <v>30</v>
      </c>
      <c r="H156" s="30"/>
      <c r="I156" s="35">
        <v>500</v>
      </c>
      <c r="J156" s="36">
        <f t="shared" si="2"/>
        <v>15000000</v>
      </c>
      <c r="K156" s="37"/>
      <c r="L156" s="38">
        <v>16649</v>
      </c>
      <c r="M156" s="12" t="s">
        <v>4979</v>
      </c>
      <c r="N156" s="12" t="s">
        <v>4967</v>
      </c>
    </row>
    <row r="157" spans="1:14" s="12" customFormat="1" ht="26.1" customHeight="1">
      <c r="A157" s="25" t="s">
        <v>1865</v>
      </c>
      <c r="B157" s="26" t="str">
        <f>IF($A157="","",VLOOKUP($A157,'MÃ KH'!$A$2:$D$1048573,2,0))</f>
        <v>LIỄU TĐ</v>
      </c>
      <c r="C157" s="27" t="s">
        <v>4886</v>
      </c>
      <c r="D157" s="28" t="s">
        <v>4341</v>
      </c>
      <c r="E157" s="29" t="str">
        <f>IF($D157="","",VLOOKUP($D157,'MÃ HH'!$A$2:$C$2292,2,0))</f>
        <v>TÁO GALA MỸ STAR RANCH 113-20KG</v>
      </c>
      <c r="F157" s="29" t="str">
        <f>IF($D157="","",VLOOKUP($D157,'MÃ HH'!$A$2:$C$1873,3,0))</f>
        <v>Thùng</v>
      </c>
      <c r="G157" s="30">
        <v>21</v>
      </c>
      <c r="H157" s="30"/>
      <c r="I157" s="35">
        <v>1100</v>
      </c>
      <c r="J157" s="36">
        <f t="shared" si="2"/>
        <v>23100000</v>
      </c>
      <c r="K157" s="37"/>
      <c r="L157" s="38">
        <v>16658</v>
      </c>
      <c r="M157" s="12" t="s">
        <v>4980</v>
      </c>
      <c r="N157" s="12" t="s">
        <v>4967</v>
      </c>
    </row>
    <row r="158" spans="1:14" s="12" customFormat="1" ht="26.1" customHeight="1">
      <c r="A158" s="25" t="s">
        <v>176</v>
      </c>
      <c r="B158" s="26" t="str">
        <f>IF($A158="","",VLOOKUP($A158,'MÃ KH'!$A$2:$D$1048573,2,0))</f>
        <v>ANH THẾ TÀI</v>
      </c>
      <c r="C158" s="27" t="s">
        <v>4886</v>
      </c>
      <c r="D158" s="28" t="s">
        <v>4726</v>
      </c>
      <c r="E158" s="29" t="str">
        <f>IF($D158="","",VLOOKUP($D158,'MÃ HH'!$A$2:$C$2292,2,0))</f>
        <v>NHO ĐEN NP TWEESPRUIT XL - 4.5KG</v>
      </c>
      <c r="F158" s="29" t="str">
        <f>IF($D158="","",VLOOKUP($D158,'MÃ HH'!$A$2:$C$1873,3,0))</f>
        <v>THÙNG</v>
      </c>
      <c r="G158" s="30">
        <v>30</v>
      </c>
      <c r="H158" s="30"/>
      <c r="I158" s="35">
        <v>500</v>
      </c>
      <c r="J158" s="36">
        <f t="shared" si="2"/>
        <v>15000000</v>
      </c>
      <c r="K158" s="37"/>
      <c r="L158" s="38">
        <v>16673</v>
      </c>
      <c r="M158" s="12" t="s">
        <v>4979</v>
      </c>
      <c r="N158" s="12" t="s">
        <v>4967</v>
      </c>
    </row>
    <row r="159" spans="1:14" s="12" customFormat="1" ht="26.1" customHeight="1">
      <c r="A159" s="25" t="s">
        <v>851</v>
      </c>
      <c r="B159" s="26" t="str">
        <f>IF($A159="","",VLOOKUP($A159,'MÃ KH'!$A$2:$D$1048573,2,0))</f>
        <v>CÔ PHÚC CL</v>
      </c>
      <c r="C159" s="27" t="s">
        <v>4886</v>
      </c>
      <c r="D159" s="28" t="s">
        <v>4726</v>
      </c>
      <c r="E159" s="29" t="str">
        <f>IF($D159="","",VLOOKUP($D159,'MÃ HH'!$A$2:$C$2292,2,0))</f>
        <v>NHO ĐEN NP TWEESPRUIT XL - 4.5KG</v>
      </c>
      <c r="F159" s="29" t="str">
        <f>IF($D159="","",VLOOKUP($D159,'MÃ HH'!$A$2:$C$1873,3,0))</f>
        <v>THÙNG</v>
      </c>
      <c r="G159" s="30">
        <v>20</v>
      </c>
      <c r="H159" s="30"/>
      <c r="I159" s="35">
        <v>500</v>
      </c>
      <c r="J159" s="36">
        <f t="shared" si="2"/>
        <v>10000000</v>
      </c>
      <c r="K159" s="37"/>
      <c r="L159" s="38">
        <v>16674</v>
      </c>
      <c r="M159" s="12" t="s">
        <v>4981</v>
      </c>
      <c r="N159" s="12" t="s">
        <v>4967</v>
      </c>
    </row>
    <row r="160" spans="1:14" s="12" customFormat="1" ht="26.1" customHeight="1">
      <c r="A160" s="25" t="s">
        <v>1467</v>
      </c>
      <c r="B160" s="26" t="str">
        <f>IF($A160="","",VLOOKUP($A160,'MÃ KH'!$A$2:$D$1048573,2,0))</f>
        <v>HUỆ CHỢ LỚN</v>
      </c>
      <c r="C160" s="27" t="s">
        <v>4886</v>
      </c>
      <c r="D160" s="28" t="s">
        <v>4704</v>
      </c>
      <c r="E160" s="29" t="str">
        <f>IF($D160="","",VLOOKUP($D160,'MÃ HH'!$A$2:$C$2292,2,0))</f>
        <v>CHERRY CHILE 2JD - 2KG</v>
      </c>
      <c r="F160" s="29" t="str">
        <f>IF($D160="","",VLOOKUP($D160,'MÃ HH'!$A$2:$C$1873,3,0))</f>
        <v>HỘP</v>
      </c>
      <c r="G160" s="30">
        <v>6</v>
      </c>
      <c r="H160" s="30"/>
      <c r="I160" s="35">
        <v>1800</v>
      </c>
      <c r="J160" s="36">
        <f t="shared" si="2"/>
        <v>10800000</v>
      </c>
      <c r="K160" s="37"/>
      <c r="L160" s="38">
        <v>16672</v>
      </c>
      <c r="M160" s="12" t="s">
        <v>4971</v>
      </c>
      <c r="N160" s="12" t="s">
        <v>4967</v>
      </c>
    </row>
    <row r="161" spans="1:14" s="12" customFormat="1" ht="26.1" customHeight="1">
      <c r="A161" s="25" t="s">
        <v>199</v>
      </c>
      <c r="B161" s="26" t="str">
        <f>IF($A161="","",VLOOKUP($A161,'MÃ KH'!$A$2:$D$1048573,2,0))</f>
        <v>ANH TY TĐ</v>
      </c>
      <c r="C161" s="27" t="s">
        <v>4886</v>
      </c>
      <c r="D161" s="28" t="s">
        <v>3944</v>
      </c>
      <c r="E161" s="29" t="str">
        <f>IF($D161="","",VLOOKUP($D161,'MÃ HH'!$A$2:$C$2292,2,0))</f>
        <v xml:space="preserve">CAM KIẾNG THÙNG XANH 56 - 14KG </v>
      </c>
      <c r="F161" s="29" t="str">
        <f>IF($D161="","",VLOOKUP($D161,'MÃ HH'!$A$2:$C$1873,3,0))</f>
        <v>Thùng</v>
      </c>
      <c r="G161" s="30">
        <v>2</v>
      </c>
      <c r="H161" s="30"/>
      <c r="I161" s="35">
        <v>600</v>
      </c>
      <c r="J161" s="36">
        <f t="shared" si="2"/>
        <v>1200000</v>
      </c>
      <c r="K161" s="37"/>
      <c r="L161" s="38">
        <v>16690</v>
      </c>
      <c r="M161" s="12" t="s">
        <v>4982</v>
      </c>
      <c r="N161" s="12" t="s">
        <v>4967</v>
      </c>
    </row>
    <row r="162" spans="1:14" s="12" customFormat="1" ht="26.1" customHeight="1">
      <c r="A162" s="25" t="s">
        <v>48</v>
      </c>
      <c r="B162" s="26" t="str">
        <f>IF($A162="","",VLOOKUP($A162,'MÃ KH'!$A$2:$D$1048573,2,0))</f>
        <v>ANH CHÍ</v>
      </c>
      <c r="C162" s="27" t="s">
        <v>4886</v>
      </c>
      <c r="D162" s="28" t="s">
        <v>3944</v>
      </c>
      <c r="E162" s="29" t="str">
        <f>IF($D162="","",VLOOKUP($D162,'MÃ HH'!$A$2:$C$2292,2,0))</f>
        <v xml:space="preserve">CAM KIẾNG THÙNG XANH 56 - 14KG </v>
      </c>
      <c r="F162" s="29" t="str">
        <f>IF($D162="","",VLOOKUP($D162,'MÃ HH'!$A$2:$C$1873,3,0))</f>
        <v>Thùng</v>
      </c>
      <c r="G162" s="30">
        <v>10</v>
      </c>
      <c r="H162" s="30"/>
      <c r="I162" s="35">
        <v>550</v>
      </c>
      <c r="J162" s="36">
        <f t="shared" si="2"/>
        <v>5500000</v>
      </c>
      <c r="K162" s="37"/>
      <c r="L162" s="38">
        <v>16675</v>
      </c>
      <c r="M162" s="12" t="s">
        <v>4983</v>
      </c>
      <c r="N162" s="12" t="s">
        <v>4967</v>
      </c>
    </row>
    <row r="163" spans="1:14" s="12" customFormat="1" ht="26.1" customHeight="1">
      <c r="A163" s="25" t="s">
        <v>48</v>
      </c>
      <c r="B163" s="26" t="str">
        <f>IF($A163="","",VLOOKUP($A163,'MÃ KH'!$A$2:$D$1048573,2,0))</f>
        <v>ANH CHÍ</v>
      </c>
      <c r="C163" s="27" t="s">
        <v>4886</v>
      </c>
      <c r="D163" s="28" t="s">
        <v>4718</v>
      </c>
      <c r="E163" s="29" t="str">
        <f>IF($D163="","",VLOOKUP($D163,'MÃ HH'!$A$2:$C$2292,2,0))</f>
        <v>NHO ĐỎ VERFRUIT 1J - 8.2KG</v>
      </c>
      <c r="F163" s="29" t="str">
        <f>IF($D163="","",VLOOKUP($D163,'MÃ HH'!$A$2:$C$1873,3,0))</f>
        <v>Thùng</v>
      </c>
      <c r="G163" s="30">
        <v>1</v>
      </c>
      <c r="H163" s="30"/>
      <c r="I163" s="35">
        <v>850</v>
      </c>
      <c r="J163" s="36">
        <f t="shared" si="2"/>
        <v>850000</v>
      </c>
      <c r="K163" s="37"/>
      <c r="L163" s="38">
        <v>16675</v>
      </c>
      <c r="M163" s="12" t="s">
        <v>4984</v>
      </c>
      <c r="N163" s="12" t="s">
        <v>4967</v>
      </c>
    </row>
    <row r="164" spans="1:14" s="12" customFormat="1" ht="26.1" customHeight="1">
      <c r="A164" s="25" t="s">
        <v>1767</v>
      </c>
      <c r="B164" s="26" t="str">
        <f>IF($A164="","",VLOOKUP($A164,'MÃ KH'!$A$2:$D$1048573,2,0))</f>
        <v>KIỆT HỒNG</v>
      </c>
      <c r="C164" s="27" t="s">
        <v>4886</v>
      </c>
      <c r="D164" s="28" t="s">
        <v>4726</v>
      </c>
      <c r="E164" s="29" t="str">
        <f>IF($D164="","",VLOOKUP($D164,'MÃ HH'!$A$2:$C$2292,2,0))</f>
        <v>NHO ĐEN NP TWEESPRUIT XL - 4.5KG</v>
      </c>
      <c r="F164" s="29" t="str">
        <f>IF($D164="","",VLOOKUP($D164,'MÃ HH'!$A$2:$C$1873,3,0))</f>
        <v>THÙNG</v>
      </c>
      <c r="G164" s="30">
        <v>50</v>
      </c>
      <c r="H164" s="30"/>
      <c r="I164" s="35">
        <v>500</v>
      </c>
      <c r="J164" s="36">
        <f t="shared" si="2"/>
        <v>25000000</v>
      </c>
      <c r="K164" s="37"/>
      <c r="L164" s="38">
        <v>16634</v>
      </c>
      <c r="M164" s="12" t="s">
        <v>4975</v>
      </c>
      <c r="N164" s="12" t="s">
        <v>4967</v>
      </c>
    </row>
    <row r="165" spans="1:14" s="12" customFormat="1" ht="26.1" customHeight="1">
      <c r="A165" s="25" t="s">
        <v>236</v>
      </c>
      <c r="B165" s="26" t="str">
        <f>IF($A165="","",VLOOKUP($A165,'MÃ KH'!$A$2:$D$1048573,2,0))</f>
        <v>BẢO CHỢ LỚN</v>
      </c>
      <c r="C165" s="27" t="s">
        <v>4886</v>
      </c>
      <c r="D165" s="28" t="s">
        <v>4726</v>
      </c>
      <c r="E165" s="29" t="str">
        <f>IF($D165="","",VLOOKUP($D165,'MÃ HH'!$A$2:$C$2292,2,0))</f>
        <v>NHO ĐEN NP TWEESPRUIT XL - 4.5KG</v>
      </c>
      <c r="F165" s="29" t="str">
        <f>IF($D165="","",VLOOKUP($D165,'MÃ HH'!$A$2:$C$1873,3,0))</f>
        <v>THÙNG</v>
      </c>
      <c r="G165" s="30">
        <v>10</v>
      </c>
      <c r="H165" s="30"/>
      <c r="I165" s="35">
        <v>500</v>
      </c>
      <c r="J165" s="36">
        <f t="shared" si="2"/>
        <v>5000000</v>
      </c>
      <c r="K165" s="37"/>
      <c r="L165" s="38">
        <v>16689</v>
      </c>
      <c r="M165" s="12" t="s">
        <v>4977</v>
      </c>
      <c r="N165" s="12" t="s">
        <v>4967</v>
      </c>
    </row>
    <row r="166" spans="1:14" s="12" customFormat="1" ht="26.1" customHeight="1">
      <c r="A166" s="25" t="s">
        <v>1767</v>
      </c>
      <c r="B166" s="26" t="str">
        <f>IF($A166="","",VLOOKUP($A166,'MÃ KH'!$A$2:$D$1048573,2,0))</f>
        <v>KIỆT HỒNG</v>
      </c>
      <c r="C166" s="27" t="s">
        <v>4886</v>
      </c>
      <c r="D166" s="28" t="s">
        <v>3354</v>
      </c>
      <c r="E166" s="29" t="str">
        <f>IF($D166="","",VLOOKUP($D166,'MÃ HH'!$A$2:$C$2292,2,0))</f>
        <v>LÊ SỮA 28  - 15KG</v>
      </c>
      <c r="F166" s="29" t="str">
        <f>IF($D166="","",VLOOKUP($D166,'MÃ HH'!$A$2:$C$1873,3,0))</f>
        <v>Thùng</v>
      </c>
      <c r="G166" s="30">
        <v>2</v>
      </c>
      <c r="H166" s="30"/>
      <c r="I166" s="35">
        <v>780</v>
      </c>
      <c r="J166" s="36">
        <f t="shared" si="2"/>
        <v>1560000</v>
      </c>
      <c r="K166" s="37"/>
      <c r="L166" s="38">
        <v>16693</v>
      </c>
      <c r="M166" s="12" t="s">
        <v>4985</v>
      </c>
      <c r="N166" s="12" t="s">
        <v>4967</v>
      </c>
    </row>
    <row r="167" spans="1:14" s="12" customFormat="1" ht="26.1" customHeight="1">
      <c r="A167" s="25" t="s">
        <v>4986</v>
      </c>
      <c r="B167" s="26" t="e">
        <f>IF($A167="","",VLOOKUP($A167,'MÃ KH'!$A$2:$D$1048573,2,0))</f>
        <v>#N/A</v>
      </c>
      <c r="C167" s="27" t="s">
        <v>4886</v>
      </c>
      <c r="D167" s="28" t="s">
        <v>4726</v>
      </c>
      <c r="E167" s="29" t="str">
        <f>IF($D167="","",VLOOKUP($D167,'MÃ HH'!$A$2:$C$2292,2,0))</f>
        <v>NHO ĐEN NP TWEESPRUIT XL - 4.5KG</v>
      </c>
      <c r="F167" s="29" t="str">
        <f>IF($D167="","",VLOOKUP($D167,'MÃ HH'!$A$2:$C$1873,3,0))</f>
        <v>THÙNG</v>
      </c>
      <c r="G167" s="30">
        <v>50</v>
      </c>
      <c r="H167" s="30"/>
      <c r="I167" s="35">
        <v>500</v>
      </c>
      <c r="J167" s="36">
        <f t="shared" si="2"/>
        <v>25000000</v>
      </c>
      <c r="K167" s="37"/>
      <c r="L167" s="38">
        <v>16676</v>
      </c>
      <c r="M167" s="12" t="s">
        <v>4975</v>
      </c>
      <c r="N167" s="12" t="s">
        <v>4967</v>
      </c>
    </row>
    <row r="168" spans="1:14" s="12" customFormat="1" ht="26.1" customHeight="1">
      <c r="A168" s="25" t="s">
        <v>849</v>
      </c>
      <c r="B168" s="26" t="str">
        <f>IF($A168="","",VLOOKUP($A168,'MÃ KH'!$A$2:$D$1048573,2,0))</f>
        <v>CÔ PHÁT TĐ</v>
      </c>
      <c r="C168" s="27" t="s">
        <v>4886</v>
      </c>
      <c r="D168" s="28" t="s">
        <v>4303</v>
      </c>
      <c r="E168" s="29" t="str">
        <f>IF($D168="","",VLOOKUP($D168,'MÃ HH'!$A$2:$C$2292,2,0))</f>
        <v>TÁO NHẬT THÙNG HỒNG - 5 KG</v>
      </c>
      <c r="F168" s="29" t="str">
        <f>IF($D168="","",VLOOKUP($D168,'MÃ HH'!$A$2:$C$1873,3,0))</f>
        <v>Thùng</v>
      </c>
      <c r="G168" s="30">
        <v>10</v>
      </c>
      <c r="H168" s="30"/>
      <c r="I168" s="35">
        <v>200</v>
      </c>
      <c r="J168" s="36">
        <f t="shared" si="2"/>
        <v>2000000</v>
      </c>
      <c r="K168" s="37"/>
      <c r="L168" s="38">
        <v>16696</v>
      </c>
      <c r="M168" s="12" t="s">
        <v>4987</v>
      </c>
      <c r="N168" s="12" t="s">
        <v>4967</v>
      </c>
    </row>
    <row r="169" spans="1:14" s="12" customFormat="1" ht="26.1" customHeight="1">
      <c r="A169" s="25" t="s">
        <v>955</v>
      </c>
      <c r="B169" s="26" t="str">
        <f>IF($A169="","",VLOOKUP($A169,'MÃ KH'!$A$2:$D$1048573,2,0))</f>
        <v>ĐÀ NẴNG</v>
      </c>
      <c r="C169" s="27" t="s">
        <v>4886</v>
      </c>
      <c r="D169" s="28" t="s">
        <v>4103</v>
      </c>
      <c r="E169" s="29" t="str">
        <f>IF($D169="","",VLOOKUP($D169,'MÃ HH'!$A$2:$C$2292,2,0))</f>
        <v>TÁO XÁ NP YOYA 110 - 18KG</v>
      </c>
      <c r="F169" s="29" t="str">
        <f>IF($D169="","",VLOOKUP($D169,'MÃ HH'!$A$2:$C$1873,3,0))</f>
        <v>Thùng</v>
      </c>
      <c r="G169" s="30">
        <v>56</v>
      </c>
      <c r="H169" s="30"/>
      <c r="I169" s="35">
        <v>110</v>
      </c>
      <c r="J169" s="36">
        <f t="shared" si="2"/>
        <v>6160000</v>
      </c>
      <c r="K169" s="37"/>
      <c r="L169" s="38">
        <v>16698</v>
      </c>
      <c r="M169" s="12" t="s">
        <v>4988</v>
      </c>
      <c r="N169" s="12" t="s">
        <v>4967</v>
      </c>
    </row>
    <row r="170" spans="1:14" s="12" customFormat="1" ht="26.1" customHeight="1">
      <c r="A170" s="25" t="s">
        <v>955</v>
      </c>
      <c r="B170" s="26" t="str">
        <f>IF($A170="","",VLOOKUP($A170,'MÃ KH'!$A$2:$D$1048573,2,0))</f>
        <v>ĐÀ NẴNG</v>
      </c>
      <c r="C170" s="27" t="s">
        <v>4886</v>
      </c>
      <c r="D170" s="28" t="s">
        <v>4560</v>
      </c>
      <c r="E170" s="29" t="str">
        <f>IF($D170="","",VLOOKUP($D170,'MÃ HH'!$A$2:$C$2292,2,0))</f>
        <v>TÁO XANH MỸ GEE WHIZ 100-20KG</v>
      </c>
      <c r="F170" s="29" t="str">
        <f>IF($D170="","",VLOOKUP($D170,'MÃ HH'!$A$2:$C$1873,3,0))</f>
        <v>Thùng</v>
      </c>
      <c r="G170" s="30">
        <v>42</v>
      </c>
      <c r="H170" s="30"/>
      <c r="I170" s="35">
        <v>0</v>
      </c>
      <c r="J170" s="36">
        <f t="shared" si="2"/>
        <v>0</v>
      </c>
      <c r="K170" s="37"/>
      <c r="L170" s="38">
        <v>16698</v>
      </c>
      <c r="M170" s="12" t="s">
        <v>4989</v>
      </c>
      <c r="N170" s="12" t="s">
        <v>4967</v>
      </c>
    </row>
    <row r="171" spans="1:14" s="12" customFormat="1" ht="26.1" customHeight="1">
      <c r="A171" s="25" t="s">
        <v>955</v>
      </c>
      <c r="B171" s="26" t="str">
        <f>IF($A171="","",VLOOKUP($A171,'MÃ KH'!$A$2:$D$1048573,2,0))</f>
        <v>ĐÀ NẴNG</v>
      </c>
      <c r="C171" s="27" t="s">
        <v>4886</v>
      </c>
      <c r="D171" s="39" t="s">
        <v>4151</v>
      </c>
      <c r="E171" s="29" t="str">
        <f>IF($D171="","",VLOOKUP($D171,'MÃ HH'!$A$2:$C$2292,2,0))</f>
        <v xml:space="preserve">TÁO XÁ NP CRIPS RED CORE 90- 18KG </v>
      </c>
      <c r="F171" s="29" t="str">
        <f>IF($D171="","",VLOOKUP($D171,'MÃ HH'!$A$2:$C$1873,3,0))</f>
        <v>Thùng</v>
      </c>
      <c r="G171" s="30">
        <v>35</v>
      </c>
      <c r="H171" s="30"/>
      <c r="I171" s="35">
        <v>90</v>
      </c>
      <c r="J171" s="36">
        <f t="shared" si="2"/>
        <v>3150000</v>
      </c>
      <c r="K171" s="37"/>
      <c r="L171" s="38">
        <v>16698</v>
      </c>
      <c r="M171" s="12" t="s">
        <v>4990</v>
      </c>
      <c r="N171" s="12" t="s">
        <v>4967</v>
      </c>
    </row>
    <row r="172" spans="1:14" s="12" customFormat="1" ht="26.1" customHeight="1">
      <c r="A172" s="25" t="s">
        <v>1043</v>
      </c>
      <c r="B172" s="26" t="str">
        <f>IF($A172="","",VLOOKUP($A172,'MÃ KH'!$A$2:$D$1048573,2,0))</f>
        <v>ĐOÀI ĐẮK LẮK</v>
      </c>
      <c r="C172" s="27" t="s">
        <v>4886</v>
      </c>
      <c r="D172" s="28" t="s">
        <v>4726</v>
      </c>
      <c r="E172" s="29" t="str">
        <f>IF($D172="","",VLOOKUP($D172,'MÃ HH'!$A$2:$C$2292,2,0))</f>
        <v>NHO ĐEN NP TWEESPRUIT XL - 4.5KG</v>
      </c>
      <c r="F172" s="29" t="str">
        <f>IF($D172="","",VLOOKUP($D172,'MÃ HH'!$A$2:$C$1873,3,0))</f>
        <v>THÙNG</v>
      </c>
      <c r="G172" s="30">
        <v>40</v>
      </c>
      <c r="H172" s="30"/>
      <c r="I172" s="35">
        <v>500</v>
      </c>
      <c r="J172" s="36">
        <f t="shared" si="2"/>
        <v>20000000</v>
      </c>
      <c r="K172" s="37"/>
      <c r="L172" s="38">
        <v>16695</v>
      </c>
      <c r="M172" s="12" t="s">
        <v>4991</v>
      </c>
      <c r="N172" s="12" t="s">
        <v>4967</v>
      </c>
    </row>
    <row r="173" spans="1:14" s="12" customFormat="1" ht="26.1" customHeight="1">
      <c r="A173" s="25" t="s">
        <v>871</v>
      </c>
      <c r="B173" s="26" t="str">
        <f>IF($A173="","",VLOOKUP($A173,'MÃ KH'!$A$2:$D$1048573,2,0))</f>
        <v>CÔ TÚ</v>
      </c>
      <c r="C173" s="27" t="s">
        <v>4886</v>
      </c>
      <c r="D173" s="28" t="s">
        <v>4688</v>
      </c>
      <c r="E173" s="29" t="str">
        <f>IF($D173="","",VLOOKUP($D173,'MÃ HH'!$A$2:$C$2292,2,0))</f>
        <v>NHO ĐEN NP FRUIT 2U XL - 4.5KG</v>
      </c>
      <c r="F173" s="29" t="str">
        <f>IF($D173="","",VLOOKUP($D173,'MÃ HH'!$A$2:$C$1873,3,0))</f>
        <v>THÙNG</v>
      </c>
      <c r="G173" s="30">
        <v>55</v>
      </c>
      <c r="H173" s="30"/>
      <c r="I173" s="35">
        <v>0</v>
      </c>
      <c r="J173" s="36">
        <f t="shared" si="2"/>
        <v>0</v>
      </c>
      <c r="K173" s="37"/>
      <c r="L173" s="38">
        <v>16699</v>
      </c>
      <c r="M173" s="12" t="s">
        <v>4992</v>
      </c>
      <c r="N173" s="12" t="s">
        <v>4967</v>
      </c>
    </row>
    <row r="174" spans="1:14" s="12" customFormat="1" ht="26.1" customHeight="1">
      <c r="A174" s="25" t="s">
        <v>871</v>
      </c>
      <c r="B174" s="26" t="str">
        <f>IF($A174="","",VLOOKUP($A174,'MÃ KH'!$A$2:$D$1048573,2,0))</f>
        <v>CÔ TÚ</v>
      </c>
      <c r="C174" s="27" t="s">
        <v>4886</v>
      </c>
      <c r="D174" s="28" t="s">
        <v>4650</v>
      </c>
      <c r="E174" s="29" t="str">
        <f>IF($D174="","",VLOOKUP($D174,'MÃ HH'!$A$2:$C$2292,2,0))</f>
        <v>NHO ĐEN NP DOLE XL - 4.5KG</v>
      </c>
      <c r="F174" s="29" t="str">
        <f>IF($D174="","",VLOOKUP($D174,'MÃ HH'!$A$2:$C$1873,3,0))</f>
        <v>THÙNG</v>
      </c>
      <c r="G174" s="30">
        <v>3</v>
      </c>
      <c r="H174" s="30"/>
      <c r="I174" s="35">
        <v>0</v>
      </c>
      <c r="J174" s="36">
        <f t="shared" si="2"/>
        <v>0</v>
      </c>
      <c r="K174" s="37"/>
      <c r="L174" s="38">
        <v>16699</v>
      </c>
      <c r="M174" s="12" t="s">
        <v>4993</v>
      </c>
      <c r="N174" s="12" t="s">
        <v>4967</v>
      </c>
    </row>
    <row r="175" spans="1:14" s="12" customFormat="1" ht="26.1" customHeight="1">
      <c r="A175" s="25" t="s">
        <v>871</v>
      </c>
      <c r="B175" s="26" t="str">
        <f>IF($A175="","",VLOOKUP($A175,'MÃ KH'!$A$2:$D$1048573,2,0))</f>
        <v>CÔ TÚ</v>
      </c>
      <c r="C175" s="27" t="s">
        <v>4886</v>
      </c>
      <c r="D175" s="28" t="s">
        <v>4994</v>
      </c>
      <c r="E175" s="29" t="str">
        <f>IF($D175="","",VLOOKUP($D175,'MÃ HH'!$A$2:$C$2292,2,0))</f>
        <v>QUÝT APH 48 - 7.3KG</v>
      </c>
      <c r="F175" s="29" t="str">
        <f>IF($D175="","",VLOOKUP($D175,'MÃ HH'!$A$2:$C$1873,3,0))</f>
        <v>Thùng</v>
      </c>
      <c r="G175" s="30">
        <v>1</v>
      </c>
      <c r="H175" s="30"/>
      <c r="I175" s="35">
        <v>0</v>
      </c>
      <c r="J175" s="36">
        <f t="shared" si="2"/>
        <v>0</v>
      </c>
      <c r="K175" s="37"/>
      <c r="L175" s="38">
        <v>16699</v>
      </c>
      <c r="M175" s="12" t="s">
        <v>4995</v>
      </c>
      <c r="N175" s="12" t="s">
        <v>4967</v>
      </c>
    </row>
    <row r="176" spans="1:14" s="12" customFormat="1" ht="26.1" customHeight="1">
      <c r="A176" s="25" t="s">
        <v>871</v>
      </c>
      <c r="B176" s="26" t="str">
        <f>IF($A176="","",VLOOKUP($A176,'MÃ KH'!$A$2:$D$1048573,2,0))</f>
        <v>CÔ TÚ</v>
      </c>
      <c r="C176" s="27" t="s">
        <v>4886</v>
      </c>
      <c r="D176" s="28" t="s">
        <v>4726</v>
      </c>
      <c r="E176" s="29" t="str">
        <f>IF($D176="","",VLOOKUP($D176,'MÃ HH'!$A$2:$C$2292,2,0))</f>
        <v>NHO ĐEN NP TWEESPRUIT XL - 4.5KG</v>
      </c>
      <c r="F176" s="29" t="str">
        <f>IF($D176="","",VLOOKUP($D176,'MÃ HH'!$A$2:$C$1873,3,0))</f>
        <v>THÙNG</v>
      </c>
      <c r="G176" s="30">
        <v>10</v>
      </c>
      <c r="H176" s="30"/>
      <c r="I176" s="35">
        <v>500</v>
      </c>
      <c r="J176" s="36">
        <f t="shared" si="2"/>
        <v>5000000</v>
      </c>
      <c r="K176" s="37"/>
      <c r="L176" s="38">
        <v>16607</v>
      </c>
      <c r="M176" s="12" t="s">
        <v>4996</v>
      </c>
      <c r="N176" s="12" t="s">
        <v>4997</v>
      </c>
    </row>
    <row r="177" spans="1:14" s="12" customFormat="1" ht="26.1" customHeight="1">
      <c r="A177" s="25" t="s">
        <v>1823</v>
      </c>
      <c r="B177" s="26" t="str">
        <f>IF($A177="","",VLOOKUP($A177,'MÃ KH'!$A$2:$D$1048573,2,0))</f>
        <v>LAN TUẤN LỘC NGA</v>
      </c>
      <c r="C177" s="27" t="s">
        <v>4886</v>
      </c>
      <c r="D177" s="28" t="s">
        <v>3942</v>
      </c>
      <c r="E177" s="29" t="str">
        <f>IF($D177="","",VLOOKUP($D177,'MÃ HH'!$A$2:$C$2292,2,0))</f>
        <v xml:space="preserve">CAM KIẾNG THÙNG XANH 48 - 14KG </v>
      </c>
      <c r="F177" s="29" t="str">
        <f>IF($D177="","",VLOOKUP($D177,'MÃ HH'!$A$2:$C$1873,3,0))</f>
        <v>Thùng</v>
      </c>
      <c r="G177" s="30">
        <v>2</v>
      </c>
      <c r="H177" s="30"/>
      <c r="I177" s="35">
        <v>700</v>
      </c>
      <c r="J177" s="36">
        <f t="shared" si="2"/>
        <v>1400000</v>
      </c>
      <c r="K177" s="37"/>
      <c r="L177" s="38">
        <v>16650</v>
      </c>
      <c r="M177" s="12" t="s">
        <v>4969</v>
      </c>
      <c r="N177" s="12" t="s">
        <v>4997</v>
      </c>
    </row>
    <row r="178" spans="1:14" s="12" customFormat="1" ht="26.1" customHeight="1">
      <c r="A178" s="25" t="s">
        <v>1823</v>
      </c>
      <c r="B178" s="26" t="str">
        <f>IF($A178="","",VLOOKUP($A178,'MÃ KH'!$A$2:$D$1048573,2,0))</f>
        <v>LAN TUẤN LỘC NGA</v>
      </c>
      <c r="C178" s="27" t="s">
        <v>4886</v>
      </c>
      <c r="D178" s="28" t="s">
        <v>4694</v>
      </c>
      <c r="E178" s="29" t="str">
        <f>IF($D178="","",VLOOKUP($D178,'MÃ HH'!$A$2:$C$2292,2,0))</f>
        <v>TÁO 5 GÓC TOP RED 113 -18KG</v>
      </c>
      <c r="F178" s="29" t="str">
        <f>IF($D178="","",VLOOKUP($D178,'MÃ HH'!$A$2:$C$1873,3,0))</f>
        <v>Thùng</v>
      </c>
      <c r="G178" s="30">
        <v>1</v>
      </c>
      <c r="H178" s="30"/>
      <c r="I178" s="35">
        <v>1150</v>
      </c>
      <c r="J178" s="36">
        <f t="shared" si="2"/>
        <v>1150000</v>
      </c>
      <c r="K178" s="37"/>
      <c r="L178" s="38">
        <v>16650</v>
      </c>
      <c r="M178" s="12" t="s">
        <v>4998</v>
      </c>
      <c r="N178" s="12" t="s">
        <v>4997</v>
      </c>
    </row>
    <row r="179" spans="1:14" s="12" customFormat="1" ht="26.1" customHeight="1">
      <c r="A179" s="25" t="s">
        <v>258</v>
      </c>
      <c r="B179" s="26" t="str">
        <f>IF($A179="","",VLOOKUP($A179,'MÃ KH'!$A$2:$D$1048573,2,0))</f>
        <v>BÉ ĐÀ LẠT</v>
      </c>
      <c r="C179" s="27" t="s">
        <v>4886</v>
      </c>
      <c r="D179" s="28" t="s">
        <v>4726</v>
      </c>
      <c r="E179" s="29" t="str">
        <f>IF($D179="","",VLOOKUP($D179,'MÃ HH'!$A$2:$C$2292,2,0))</f>
        <v>NHO ĐEN NP TWEESPRUIT XL - 4.5KG</v>
      </c>
      <c r="F179" s="29" t="str">
        <f>IF($D179="","",VLOOKUP($D179,'MÃ HH'!$A$2:$C$1873,3,0))</f>
        <v>THÙNG</v>
      </c>
      <c r="G179" s="30">
        <v>3</v>
      </c>
      <c r="H179" s="30"/>
      <c r="I179" s="35">
        <v>500</v>
      </c>
      <c r="J179" s="36">
        <f t="shared" si="2"/>
        <v>1500000</v>
      </c>
      <c r="K179" s="37"/>
      <c r="L179" s="38">
        <v>16609</v>
      </c>
      <c r="M179" s="12" t="s">
        <v>4999</v>
      </c>
      <c r="N179" s="12" t="s">
        <v>5000</v>
      </c>
    </row>
    <row r="180" spans="1:14" s="12" customFormat="1" ht="26.1" customHeight="1">
      <c r="A180" s="25" t="s">
        <v>2993</v>
      </c>
      <c r="B180" s="26" t="str">
        <f>IF($A180="","",VLOOKUP($A180,'MÃ KH'!$A$2:$D$1048573,2,0))</f>
        <v>TRANG SÓC TRĂNG</v>
      </c>
      <c r="C180" s="27" t="s">
        <v>4886</v>
      </c>
      <c r="D180" s="28" t="s">
        <v>4726</v>
      </c>
      <c r="E180" s="29" t="str">
        <f>IF($D180="","",VLOOKUP($D180,'MÃ HH'!$A$2:$C$2292,2,0))</f>
        <v>NHO ĐEN NP TWEESPRUIT XL - 4.5KG</v>
      </c>
      <c r="F180" s="29" t="str">
        <f>IF($D180="","",VLOOKUP($D180,'MÃ HH'!$A$2:$C$1873,3,0))</f>
        <v>THÙNG</v>
      </c>
      <c r="G180" s="30">
        <v>10</v>
      </c>
      <c r="H180" s="30"/>
      <c r="I180" s="35">
        <v>500</v>
      </c>
      <c r="J180" s="36">
        <f t="shared" si="2"/>
        <v>5000000</v>
      </c>
      <c r="K180" s="37"/>
      <c r="L180" s="38">
        <v>16632</v>
      </c>
      <c r="M180" s="12" t="s">
        <v>5001</v>
      </c>
      <c r="N180" s="12" t="s">
        <v>5000</v>
      </c>
    </row>
    <row r="181" spans="1:14" s="12" customFormat="1" ht="26.1" customHeight="1">
      <c r="A181" s="25" t="s">
        <v>499</v>
      </c>
      <c r="B181" s="26" t="str">
        <f>IF($A181="","",VLOOKUP($A181,'MÃ KH'!$A$2:$D$1048573,2,0))</f>
        <v>CHỊ LOAN BR</v>
      </c>
      <c r="C181" s="27" t="s">
        <v>4886</v>
      </c>
      <c r="D181" s="28" t="s">
        <v>4620</v>
      </c>
      <c r="E181" s="29" t="str">
        <f>IF($D181="","",VLOOKUP($D181,'MÃ HH'!$A$2:$C$2292,2,0))</f>
        <v>NHO XANH NP SWEET GLOBE CORE XL - 4.5KG</v>
      </c>
      <c r="F181" s="29" t="str">
        <f>IF($D181="","",VLOOKUP($D181,'MÃ HH'!$A$2:$C$1873,3,0))</f>
        <v>Thùng</v>
      </c>
      <c r="G181" s="30">
        <v>10</v>
      </c>
      <c r="H181" s="30"/>
      <c r="I181" s="35">
        <v>450</v>
      </c>
      <c r="J181" s="36">
        <f t="shared" si="2"/>
        <v>4500000</v>
      </c>
      <c r="K181" s="37"/>
      <c r="L181" s="38">
        <v>16597</v>
      </c>
      <c r="M181" s="12" t="s">
        <v>5002</v>
      </c>
      <c r="N181" s="12" t="s">
        <v>5000</v>
      </c>
    </row>
    <row r="182" spans="1:14" s="12" customFormat="1" ht="26.1" customHeight="1">
      <c r="A182" s="25" t="s">
        <v>550</v>
      </c>
      <c r="B182" s="26" t="str">
        <f>IF($A182="","",VLOOKUP($A182,'MÃ KH'!$A$2:$D$1048573,2,0))</f>
        <v>CHỊ NHI CAO LÃNH</v>
      </c>
      <c r="C182" s="27" t="s">
        <v>4886</v>
      </c>
      <c r="D182" s="28" t="s">
        <v>3942</v>
      </c>
      <c r="E182" s="29" t="str">
        <f>IF($D182="","",VLOOKUP($D182,'MÃ HH'!$A$2:$C$2292,2,0))</f>
        <v xml:space="preserve">CAM KIẾNG THÙNG XANH 48 - 14KG </v>
      </c>
      <c r="F182" s="29" t="str">
        <f>IF($D182="","",VLOOKUP($D182,'MÃ HH'!$A$2:$C$1873,3,0))</f>
        <v>Thùng</v>
      </c>
      <c r="G182" s="30">
        <v>2</v>
      </c>
      <c r="H182" s="30"/>
      <c r="I182" s="35">
        <v>700</v>
      </c>
      <c r="J182" s="36">
        <f t="shared" si="2"/>
        <v>1400000</v>
      </c>
      <c r="K182" s="37"/>
      <c r="L182" s="38">
        <v>16662</v>
      </c>
      <c r="M182" s="12" t="s">
        <v>5003</v>
      </c>
      <c r="N182" s="12" t="s">
        <v>5000</v>
      </c>
    </row>
    <row r="183" spans="1:14" s="12" customFormat="1" ht="26.1" customHeight="1">
      <c r="A183" s="25" t="s">
        <v>550</v>
      </c>
      <c r="B183" s="26" t="str">
        <f>IF($A183="","",VLOOKUP($A183,'MÃ KH'!$A$2:$D$1048573,2,0))</f>
        <v>CHỊ NHI CAO LÃNH</v>
      </c>
      <c r="C183" s="27" t="s">
        <v>4886</v>
      </c>
      <c r="D183" s="28" t="s">
        <v>4726</v>
      </c>
      <c r="E183" s="29" t="str">
        <f>IF($D183="","",VLOOKUP($D183,'MÃ HH'!$A$2:$C$2292,2,0))</f>
        <v>NHO ĐEN NP TWEESPRUIT XL - 4.5KG</v>
      </c>
      <c r="F183" s="29" t="str">
        <f>IF($D183="","",VLOOKUP($D183,'MÃ HH'!$A$2:$C$1873,3,0))</f>
        <v>THÙNG</v>
      </c>
      <c r="G183" s="30">
        <v>2</v>
      </c>
      <c r="H183" s="30"/>
      <c r="I183" s="35">
        <v>500</v>
      </c>
      <c r="J183" s="36">
        <f t="shared" si="2"/>
        <v>1000000</v>
      </c>
      <c r="K183" s="37"/>
      <c r="L183" s="38">
        <v>16662</v>
      </c>
      <c r="M183" s="12" t="s">
        <v>5004</v>
      </c>
      <c r="N183" s="12" t="s">
        <v>5000</v>
      </c>
    </row>
    <row r="184" spans="1:14" s="12" customFormat="1" ht="26.1" customHeight="1">
      <c r="A184" s="25" t="s">
        <v>1417</v>
      </c>
      <c r="B184" s="26" t="str">
        <f>IF($A184="","",VLOOKUP($A184,'MÃ KH'!$A$2:$D$1048573,2,0))</f>
        <v>HỢI BÌNH PHƯỚC</v>
      </c>
      <c r="C184" s="27" t="s">
        <v>4886</v>
      </c>
      <c r="D184" s="28" t="s">
        <v>4728</v>
      </c>
      <c r="E184" s="29" t="str">
        <f>IF($D184="","",VLOOKUP($D184,'MÃ HH'!$A$2:$C$2292,2,0))</f>
        <v>NHO XANH NP CRISP MODDERDRIFT XXL - 4.5KG</v>
      </c>
      <c r="F184" s="29" t="str">
        <f>IF($D184="","",VLOOKUP($D184,'MÃ HH'!$A$2:$C$1873,3,0))</f>
        <v>THÙNG</v>
      </c>
      <c r="G184" s="30">
        <v>1</v>
      </c>
      <c r="H184" s="30"/>
      <c r="I184" s="35">
        <v>950</v>
      </c>
      <c r="J184" s="36">
        <f t="shared" si="2"/>
        <v>950000</v>
      </c>
      <c r="K184" s="37"/>
      <c r="L184" s="38">
        <v>16666</v>
      </c>
      <c r="M184" s="12" t="s">
        <v>5005</v>
      </c>
      <c r="N184" s="12" t="s">
        <v>5000</v>
      </c>
    </row>
    <row r="185" spans="1:14" s="12" customFormat="1" ht="26.1" customHeight="1">
      <c r="A185" s="25" t="s">
        <v>2115</v>
      </c>
      <c r="B185" s="26" t="str">
        <f>IF($A185="","",VLOOKUP($A185,'MÃ KH'!$A$2:$D$1048573,2,0))</f>
        <v>NĂM HOÀN LX</v>
      </c>
      <c r="C185" s="27" t="s">
        <v>4886</v>
      </c>
      <c r="D185" s="28" t="s">
        <v>4704</v>
      </c>
      <c r="E185" s="29" t="str">
        <f>IF($D185="","",VLOOKUP($D185,'MÃ HH'!$A$2:$C$2292,2,0))</f>
        <v>CHERRY CHILE 2JD - 2KG</v>
      </c>
      <c r="F185" s="29" t="str">
        <f>IF($D185="","",VLOOKUP($D185,'MÃ HH'!$A$2:$C$1873,3,0))</f>
        <v>HỘP</v>
      </c>
      <c r="G185" s="30">
        <v>12</v>
      </c>
      <c r="H185" s="30"/>
      <c r="I185" s="35">
        <v>600</v>
      </c>
      <c r="J185" s="36">
        <f t="shared" si="2"/>
        <v>7200000</v>
      </c>
      <c r="K185" s="37"/>
      <c r="L185" s="38">
        <v>16624</v>
      </c>
      <c r="M185" s="12" t="s">
        <v>5006</v>
      </c>
      <c r="N185" s="12" t="s">
        <v>5007</v>
      </c>
    </row>
    <row r="186" spans="1:14" s="12" customFormat="1" ht="26.1" customHeight="1">
      <c r="A186" s="25" t="s">
        <v>1954</v>
      </c>
      <c r="B186" s="26" t="str">
        <f>IF($A186="","",VLOOKUP($A186,'MÃ KH'!$A$2:$D$1048573,2,0))</f>
        <v>LONG TRÀ VINH</v>
      </c>
      <c r="C186" s="27" t="s">
        <v>4886</v>
      </c>
      <c r="D186" s="28" t="s">
        <v>3342</v>
      </c>
      <c r="E186" s="29" t="str">
        <f>IF($D186="","",VLOOKUP($D186,'MÃ HH'!$A$2:$C$2292,2,0))</f>
        <v>LÊ HÀN QUỐC 32- 15KG</v>
      </c>
      <c r="F186" s="29" t="str">
        <f>IF($D186="","",VLOOKUP($D186,'MÃ HH'!$A$2:$C$1873,3,0))</f>
        <v>Thùng</v>
      </c>
      <c r="G186" s="30">
        <v>2</v>
      </c>
      <c r="H186" s="30"/>
      <c r="I186" s="35">
        <v>750</v>
      </c>
      <c r="J186" s="36">
        <f t="shared" si="2"/>
        <v>1500000</v>
      </c>
      <c r="K186" s="37"/>
      <c r="L186" s="38">
        <v>16571</v>
      </c>
      <c r="M186" s="12" t="s">
        <v>5008</v>
      </c>
      <c r="N186" s="12" t="s">
        <v>5007</v>
      </c>
    </row>
    <row r="187" spans="1:14" s="12" customFormat="1" ht="26.1" customHeight="1">
      <c r="A187" s="25" t="s">
        <v>1954</v>
      </c>
      <c r="B187" s="26" t="str">
        <f>IF($A187="","",VLOOKUP($A187,'MÃ KH'!$A$2:$D$1048573,2,0))</f>
        <v>LONG TRÀ VINH</v>
      </c>
      <c r="C187" s="27" t="s">
        <v>4886</v>
      </c>
      <c r="D187" s="28" t="s">
        <v>3498</v>
      </c>
      <c r="E187" s="29" t="str">
        <f>IF($D187="","",VLOOKUP($D187,'MÃ HH'!$A$2:$C$2292,2,0))</f>
        <v>TÁO FUIJ WOW NƠ 36 - 10KG</v>
      </c>
      <c r="F187" s="29" t="str">
        <f>IF($D187="","",VLOOKUP($D187,'MÃ HH'!$A$2:$C$1873,3,0))</f>
        <v>Thùng</v>
      </c>
      <c r="G187" s="30">
        <v>5</v>
      </c>
      <c r="H187" s="30"/>
      <c r="I187" s="35">
        <v>500</v>
      </c>
      <c r="J187" s="36">
        <f t="shared" si="2"/>
        <v>2500000</v>
      </c>
      <c r="K187" s="37"/>
      <c r="L187" s="38">
        <v>16571</v>
      </c>
      <c r="M187" s="12" t="s">
        <v>5009</v>
      </c>
      <c r="N187" s="12" t="s">
        <v>5007</v>
      </c>
    </row>
    <row r="188" spans="1:14" s="12" customFormat="1" ht="26.1" customHeight="1">
      <c r="A188" s="25" t="s">
        <v>1954</v>
      </c>
      <c r="B188" s="26" t="str">
        <f>IF($A188="","",VLOOKUP($A188,'MÃ KH'!$A$2:$D$1048573,2,0))</f>
        <v>LONG TRÀ VINH</v>
      </c>
      <c r="C188" s="27" t="s">
        <v>4886</v>
      </c>
      <c r="D188" s="28" t="s">
        <v>4560</v>
      </c>
      <c r="E188" s="29" t="str">
        <f>IF($D188="","",VLOOKUP($D188,'MÃ HH'!$A$2:$C$2292,2,0))</f>
        <v>TÁO XANH MỸ GEE WHIZ 100-20KG</v>
      </c>
      <c r="F188" s="29" t="str">
        <f>IF($D188="","",VLOOKUP($D188,'MÃ HH'!$A$2:$C$1873,3,0))</f>
        <v>Thùng</v>
      </c>
      <c r="G188" s="30">
        <v>2</v>
      </c>
      <c r="H188" s="30"/>
      <c r="I188" s="35">
        <v>1330</v>
      </c>
      <c r="J188" s="36">
        <f t="shared" si="2"/>
        <v>2660000</v>
      </c>
      <c r="K188" s="37"/>
      <c r="L188" s="38">
        <v>16582</v>
      </c>
      <c r="M188" s="12" t="s">
        <v>5010</v>
      </c>
      <c r="N188" s="12" t="s">
        <v>5007</v>
      </c>
    </row>
    <row r="189" spans="1:14" s="12" customFormat="1" ht="26.1" customHeight="1">
      <c r="A189" s="25" t="s">
        <v>385</v>
      </c>
      <c r="B189" s="26" t="str">
        <f>IF($A189="","",VLOOKUP($A189,'MÃ KH'!$A$2:$D$1048573,2,0))</f>
        <v>CHỊ ĐIỆP TN</v>
      </c>
      <c r="C189" s="27" t="s">
        <v>4886</v>
      </c>
      <c r="D189" s="28" t="s">
        <v>4726</v>
      </c>
      <c r="E189" s="29" t="str">
        <f>IF($D189="","",VLOOKUP($D189,'MÃ HH'!$A$2:$C$2292,2,0))</f>
        <v>NHO ĐEN NP TWEESPRUIT XL - 4.5KG</v>
      </c>
      <c r="F189" s="29" t="str">
        <f>IF($D189="","",VLOOKUP($D189,'MÃ HH'!$A$2:$C$1873,3,0))</f>
        <v>THÙNG</v>
      </c>
      <c r="G189" s="30">
        <v>5</v>
      </c>
      <c r="H189" s="30"/>
      <c r="I189" s="35">
        <v>500</v>
      </c>
      <c r="J189" s="36">
        <f t="shared" si="2"/>
        <v>2500000</v>
      </c>
      <c r="K189" s="37"/>
      <c r="L189" s="38">
        <v>16621</v>
      </c>
      <c r="M189" s="12" t="s">
        <v>5011</v>
      </c>
      <c r="N189" s="12" t="s">
        <v>5007</v>
      </c>
    </row>
    <row r="190" spans="1:14" s="12" customFormat="1" ht="26.1" customHeight="1">
      <c r="A190" s="25" t="s">
        <v>385</v>
      </c>
      <c r="B190" s="26" t="str">
        <f>IF($A190="","",VLOOKUP($A190,'MÃ KH'!$A$2:$D$1048573,2,0))</f>
        <v>CHỊ ĐIỆP TN</v>
      </c>
      <c r="C190" s="27" t="s">
        <v>4886</v>
      </c>
      <c r="D190" s="28" t="s">
        <v>4560</v>
      </c>
      <c r="E190" s="29" t="str">
        <f>IF($D190="","",VLOOKUP($D190,'MÃ HH'!$A$2:$C$2292,2,0))</f>
        <v>TÁO XANH MỸ GEE WHIZ 100-20KG</v>
      </c>
      <c r="F190" s="29" t="str">
        <f>IF($D190="","",VLOOKUP($D190,'MÃ HH'!$A$2:$C$1873,3,0))</f>
        <v>Thùng</v>
      </c>
      <c r="G190" s="30">
        <v>1</v>
      </c>
      <c r="H190" s="30"/>
      <c r="I190" s="35">
        <v>1330</v>
      </c>
      <c r="J190" s="36">
        <f t="shared" si="2"/>
        <v>1330000</v>
      </c>
      <c r="K190" s="37"/>
      <c r="L190" s="38">
        <v>16621</v>
      </c>
      <c r="M190" s="12" t="s">
        <v>5012</v>
      </c>
      <c r="N190" s="12" t="s">
        <v>5007</v>
      </c>
    </row>
    <row r="191" spans="1:14" s="12" customFormat="1" ht="26.1" customHeight="1">
      <c r="A191" s="25" t="s">
        <v>385</v>
      </c>
      <c r="B191" s="26" t="str">
        <f>IF($A191="","",VLOOKUP($A191,'MÃ KH'!$A$2:$D$1048573,2,0))</f>
        <v>CHỊ ĐIỆP TN</v>
      </c>
      <c r="C191" s="27" t="s">
        <v>4886</v>
      </c>
      <c r="D191" s="28" t="s">
        <v>4213</v>
      </c>
      <c r="E191" s="29" t="str">
        <f>IF($D191="","",VLOOKUP($D191,'MÃ HH'!$A$2:$C$2292,2,0))</f>
        <v>TÁO PINK GIRL 100 - 17KG</v>
      </c>
      <c r="F191" s="29" t="str">
        <f>IF($D191="","",VLOOKUP($D191,'MÃ HH'!$A$2:$C$1873,3,0))</f>
        <v>Thùng</v>
      </c>
      <c r="G191" s="30">
        <v>2</v>
      </c>
      <c r="H191" s="30"/>
      <c r="I191" s="35">
        <v>750</v>
      </c>
      <c r="J191" s="36">
        <f t="shared" si="2"/>
        <v>1500000</v>
      </c>
      <c r="K191" s="37"/>
      <c r="L191" s="38">
        <v>16621</v>
      </c>
      <c r="M191" s="12" t="s">
        <v>5013</v>
      </c>
      <c r="N191" s="12" t="s">
        <v>5007</v>
      </c>
    </row>
    <row r="192" spans="1:14" s="12" customFormat="1" ht="26.1" customHeight="1">
      <c r="A192" s="25" t="s">
        <v>385</v>
      </c>
      <c r="B192" s="26" t="str">
        <f>IF($A192="","",VLOOKUP($A192,'MÃ KH'!$A$2:$D$1048573,2,0))</f>
        <v>CHỊ ĐIỆP TN</v>
      </c>
      <c r="C192" s="27" t="s">
        <v>4886</v>
      </c>
      <c r="D192" s="28" t="s">
        <v>3338</v>
      </c>
      <c r="E192" s="29" t="str">
        <f>IF($D192="","",VLOOKUP($D192,'MÃ HH'!$A$2:$C$2292,2,0))</f>
        <v>LÊ HÀN QUỐC 28- 15KG</v>
      </c>
      <c r="F192" s="29" t="str">
        <f>IF($D192="","",VLOOKUP($D192,'MÃ HH'!$A$2:$C$1873,3,0))</f>
        <v>Thùng</v>
      </c>
      <c r="G192" s="30">
        <v>1</v>
      </c>
      <c r="H192" s="30"/>
      <c r="I192" s="35">
        <v>750</v>
      </c>
      <c r="J192" s="36">
        <f t="shared" si="3" ref="J192:J255">I192*G192*1000</f>
        <v>750000</v>
      </c>
      <c r="K192" s="37"/>
      <c r="L192" s="38">
        <v>16621</v>
      </c>
      <c r="M192" s="12" t="s">
        <v>5014</v>
      </c>
      <c r="N192" s="12" t="s">
        <v>5007</v>
      </c>
    </row>
    <row r="193" spans="1:14" s="12" customFormat="1" ht="26.1" customHeight="1">
      <c r="A193" s="25" t="s">
        <v>2911</v>
      </c>
      <c r="B193" s="26" t="str">
        <f>IF($A193="","",VLOOKUP($A193,'MÃ KH'!$A$2:$D$1048573,2,0))</f>
        <v>TIẾN SÓC TRĂNG</v>
      </c>
      <c r="C193" s="27" t="s">
        <v>4886</v>
      </c>
      <c r="D193" s="28" t="s">
        <v>4726</v>
      </c>
      <c r="E193" s="29" t="str">
        <f>IF($D193="","",VLOOKUP($D193,'MÃ HH'!$A$2:$C$2292,2,0))</f>
        <v>NHO ĐEN NP TWEESPRUIT XL - 4.5KG</v>
      </c>
      <c r="F193" s="29" t="str">
        <f>IF($D193="","",VLOOKUP($D193,'MÃ HH'!$A$2:$C$1873,3,0))</f>
        <v>THÙNG</v>
      </c>
      <c r="G193" s="30">
        <v>20</v>
      </c>
      <c r="H193" s="30"/>
      <c r="I193" s="35">
        <v>500</v>
      </c>
      <c r="J193" s="36">
        <f t="shared" si="3"/>
        <v>10000000</v>
      </c>
      <c r="K193" s="37"/>
      <c r="L193" s="38">
        <v>16610</v>
      </c>
      <c r="M193" s="12" t="s">
        <v>5015</v>
      </c>
      <c r="N193" s="12" t="s">
        <v>5007</v>
      </c>
    </row>
    <row r="194" spans="1:14" s="12" customFormat="1" ht="26.1" customHeight="1">
      <c r="A194" s="25" t="s">
        <v>2911</v>
      </c>
      <c r="B194" s="26" t="str">
        <f>IF($A194="","",VLOOKUP($A194,'MÃ KH'!$A$2:$D$1048573,2,0))</f>
        <v>TIẾN SÓC TRĂNG</v>
      </c>
      <c r="C194" s="27" t="s">
        <v>4886</v>
      </c>
      <c r="D194" s="28" t="s">
        <v>3342</v>
      </c>
      <c r="E194" s="29" t="str">
        <f>IF($D194="","",VLOOKUP($D194,'MÃ HH'!$A$2:$C$2292,2,0))</f>
        <v>LÊ HÀN QUỐC 32- 15KG</v>
      </c>
      <c r="F194" s="29" t="str">
        <f>IF($D194="","",VLOOKUP($D194,'MÃ HH'!$A$2:$C$1873,3,0))</f>
        <v>Thùng</v>
      </c>
      <c r="G194" s="30">
        <v>1</v>
      </c>
      <c r="H194" s="30"/>
      <c r="I194" s="35">
        <v>750</v>
      </c>
      <c r="J194" s="36">
        <f t="shared" si="3"/>
        <v>750000</v>
      </c>
      <c r="K194" s="37"/>
      <c r="L194" s="38">
        <v>16610</v>
      </c>
      <c r="M194" s="12" t="s">
        <v>5016</v>
      </c>
      <c r="N194" s="12" t="s">
        <v>5007</v>
      </c>
    </row>
    <row r="195" spans="1:14" s="12" customFormat="1" ht="26.1" customHeight="1">
      <c r="A195" s="25" t="s">
        <v>2911</v>
      </c>
      <c r="B195" s="26" t="str">
        <f>IF($A195="","",VLOOKUP($A195,'MÃ KH'!$A$2:$D$1048573,2,0))</f>
        <v>TIẾN SÓC TRĂNG</v>
      </c>
      <c r="C195" s="27" t="s">
        <v>4886</v>
      </c>
      <c r="D195" s="28" t="s">
        <v>3356</v>
      </c>
      <c r="E195" s="29" t="str">
        <f>IF($D195="","",VLOOKUP($D195,'MÃ HH'!$A$2:$C$2292,2,0))</f>
        <v>LÊ SỮA 30 - 15KG</v>
      </c>
      <c r="F195" s="29" t="str">
        <f>IF($D195="","",VLOOKUP($D195,'MÃ HH'!$A$2:$C$1873,3,0))</f>
        <v>Thùng</v>
      </c>
      <c r="G195" s="30">
        <v>1</v>
      </c>
      <c r="H195" s="30"/>
      <c r="I195" s="35">
        <v>750</v>
      </c>
      <c r="J195" s="36">
        <f t="shared" si="3"/>
        <v>750000</v>
      </c>
      <c r="K195" s="37"/>
      <c r="L195" s="38">
        <v>16610</v>
      </c>
      <c r="M195" s="12" t="s">
        <v>5017</v>
      </c>
      <c r="N195" s="12" t="s">
        <v>5007</v>
      </c>
    </row>
    <row r="196" spans="1:14" s="12" customFormat="1" ht="26.1" customHeight="1">
      <c r="A196" s="25" t="s">
        <v>2911</v>
      </c>
      <c r="B196" s="26" t="str">
        <f>IF($A196="","",VLOOKUP($A196,'MÃ KH'!$A$2:$D$1048573,2,0))</f>
        <v>TIẾN SÓC TRĂNG</v>
      </c>
      <c r="C196" s="27" t="s">
        <v>4886</v>
      </c>
      <c r="D196" s="28" t="s">
        <v>3298</v>
      </c>
      <c r="E196" s="29" t="str">
        <f>IF($D196="","",VLOOKUP($D196,'MÃ HH'!$A$2:$C$2292,2,0))</f>
        <v>CAM AI CẬP SUNFRESH 42- 15KG</v>
      </c>
      <c r="F196" s="29" t="str">
        <f>IF($D196="","",VLOOKUP($D196,'MÃ HH'!$A$2:$C$1873,3,0))</f>
        <v>Thùng</v>
      </c>
      <c r="G196" s="30">
        <v>1</v>
      </c>
      <c r="H196" s="30"/>
      <c r="I196" s="35">
        <v>600</v>
      </c>
      <c r="J196" s="36">
        <f t="shared" si="3"/>
        <v>600000</v>
      </c>
      <c r="K196" s="37"/>
      <c r="L196" s="38">
        <v>16610</v>
      </c>
      <c r="M196" s="12" t="s">
        <v>5018</v>
      </c>
      <c r="N196" s="12" t="s">
        <v>5007</v>
      </c>
    </row>
    <row r="197" spans="1:14" s="12" customFormat="1" ht="26.1" customHeight="1">
      <c r="A197" s="25" t="s">
        <v>2911</v>
      </c>
      <c r="B197" s="26" t="str">
        <f>IF($A197="","",VLOOKUP($A197,'MÃ KH'!$A$2:$D$1048573,2,0))</f>
        <v>TIẾN SÓC TRĂNG</v>
      </c>
      <c r="C197" s="27" t="s">
        <v>4886</v>
      </c>
      <c r="D197" s="28" t="s">
        <v>4592</v>
      </c>
      <c r="E197" s="29" t="str">
        <f>IF($D197="","",VLOOKUP($D197,'MÃ HH'!$A$2:$C$2292,2,0))</f>
        <v>CHERY CHILE 2JD -5KG</v>
      </c>
      <c r="F197" s="29" t="str">
        <f>IF($D197="","",VLOOKUP($D197,'MÃ HH'!$A$2:$C$1873,3,0))</f>
        <v>Thùng</v>
      </c>
      <c r="G197" s="30">
        <v>8</v>
      </c>
      <c r="H197" s="30"/>
      <c r="I197" s="35">
        <v>1300</v>
      </c>
      <c r="J197" s="36">
        <f t="shared" si="3"/>
        <v>10400000</v>
      </c>
      <c r="K197" s="37"/>
      <c r="L197" s="38">
        <v>16630</v>
      </c>
      <c r="M197" s="12" t="s">
        <v>5019</v>
      </c>
      <c r="N197" s="12" t="s">
        <v>5007</v>
      </c>
    </row>
    <row r="198" spans="1:14" s="12" customFormat="1" ht="26.1" customHeight="1">
      <c r="A198" s="25" t="s">
        <v>2911</v>
      </c>
      <c r="B198" s="26" t="str">
        <f>IF($A198="","",VLOOKUP($A198,'MÃ KH'!$A$2:$D$1048573,2,0))</f>
        <v>TIẾN SÓC TRĂNG</v>
      </c>
      <c r="C198" s="27" t="s">
        <v>4886</v>
      </c>
      <c r="D198" s="28" t="s">
        <v>4303</v>
      </c>
      <c r="E198" s="29" t="str">
        <f>IF($D198="","",VLOOKUP($D198,'MÃ HH'!$A$2:$C$2292,2,0))</f>
        <v>TÁO NHẬT THÙNG HỒNG - 5 KG</v>
      </c>
      <c r="F198" s="29" t="str">
        <f>IF($D198="","",VLOOKUP($D198,'MÃ HH'!$A$2:$C$1873,3,0))</f>
        <v>Thùng</v>
      </c>
      <c r="G198" s="30">
        <v>4</v>
      </c>
      <c r="H198" s="30"/>
      <c r="I198" s="35">
        <v>200</v>
      </c>
      <c r="J198" s="36">
        <f t="shared" si="3"/>
        <v>800000</v>
      </c>
      <c r="K198" s="37"/>
      <c r="L198" s="38">
        <v>16616</v>
      </c>
      <c r="M198" s="12" t="s">
        <v>5020</v>
      </c>
      <c r="N198" s="12" t="s">
        <v>5007</v>
      </c>
    </row>
    <row r="199" spans="1:14" s="12" customFormat="1" ht="26.1" customHeight="1">
      <c r="A199" s="25" t="s">
        <v>2911</v>
      </c>
      <c r="B199" s="26" t="str">
        <f>IF($A199="","",VLOOKUP($A199,'MÃ KH'!$A$2:$D$1048573,2,0))</f>
        <v>TIẾN SÓC TRĂNG</v>
      </c>
      <c r="C199" s="27" t="s">
        <v>4886</v>
      </c>
      <c r="D199" s="28" t="s">
        <v>4694</v>
      </c>
      <c r="E199" s="29" t="str">
        <f>IF($D199="","",VLOOKUP($D199,'MÃ HH'!$A$2:$C$2292,2,0))</f>
        <v>TÁO 5 GÓC TOP RED 113 -18KG</v>
      </c>
      <c r="F199" s="29" t="str">
        <f>IF($D199="","",VLOOKUP($D199,'MÃ HH'!$A$2:$C$1873,3,0))</f>
        <v>Thùng</v>
      </c>
      <c r="G199" s="30">
        <v>2</v>
      </c>
      <c r="H199" s="30"/>
      <c r="I199" s="35">
        <v>1130</v>
      </c>
      <c r="J199" s="36">
        <f t="shared" si="3"/>
        <v>2260000</v>
      </c>
      <c r="K199" s="37"/>
      <c r="L199" s="38">
        <v>16616</v>
      </c>
      <c r="M199" s="12" t="s">
        <v>5021</v>
      </c>
      <c r="N199" s="12" t="s">
        <v>5007</v>
      </c>
    </row>
    <row r="200" spans="1:14" s="12" customFormat="1" ht="26.1" customHeight="1">
      <c r="A200" s="25" t="s">
        <v>1495</v>
      </c>
      <c r="B200" s="26" t="str">
        <f>IF($A200="","",VLOOKUP($A200,'MÃ KH'!$A$2:$D$1048573,2,0))</f>
        <v>HƯƠNG ĐQ</v>
      </c>
      <c r="C200" s="27" t="s">
        <v>4886</v>
      </c>
      <c r="D200" s="28" t="s">
        <v>4726</v>
      </c>
      <c r="E200" s="29" t="str">
        <f>IF($D200="","",VLOOKUP($D200,'MÃ HH'!$A$2:$C$2292,2,0))</f>
        <v>NHO ĐEN NP TWEESPRUIT XL - 4.5KG</v>
      </c>
      <c r="F200" s="29" t="str">
        <f>IF($D200="","",VLOOKUP($D200,'MÃ HH'!$A$2:$C$1873,3,0))</f>
        <v>THÙNG</v>
      </c>
      <c r="G200" s="30">
        <v>4</v>
      </c>
      <c r="H200" s="30"/>
      <c r="I200" s="35">
        <v>500</v>
      </c>
      <c r="J200" s="36">
        <f t="shared" si="3"/>
        <v>2000000</v>
      </c>
      <c r="K200" s="37"/>
      <c r="L200" s="38">
        <v>16665</v>
      </c>
      <c r="M200" s="12" t="s">
        <v>5022</v>
      </c>
      <c r="N200" s="12" t="s">
        <v>5007</v>
      </c>
    </row>
    <row r="201" spans="1:14" s="12" customFormat="1" ht="26.1" customHeight="1">
      <c r="A201" s="25" t="s">
        <v>1495</v>
      </c>
      <c r="B201" s="26" t="str">
        <f>IF($A201="","",VLOOKUP($A201,'MÃ KH'!$A$2:$D$1048573,2,0))</f>
        <v>HƯƠNG ĐQ</v>
      </c>
      <c r="C201" s="27" t="s">
        <v>4886</v>
      </c>
      <c r="D201" s="28" t="s">
        <v>4728</v>
      </c>
      <c r="E201" s="29" t="str">
        <f>IF($D201="","",VLOOKUP($D201,'MÃ HH'!$A$2:$C$2292,2,0))</f>
        <v>NHO XANH NP CRISP MODDERDRIFT XXL - 4.5KG</v>
      </c>
      <c r="F201" s="29" t="str">
        <f>IF($D201="","",VLOOKUP($D201,'MÃ HH'!$A$2:$C$1873,3,0))</f>
        <v>THÙNG</v>
      </c>
      <c r="G201" s="30">
        <v>2</v>
      </c>
      <c r="H201" s="30"/>
      <c r="I201" s="35">
        <v>950</v>
      </c>
      <c r="J201" s="36">
        <f t="shared" si="3"/>
        <v>1900000</v>
      </c>
      <c r="K201" s="37"/>
      <c r="L201" s="38">
        <v>16665</v>
      </c>
      <c r="M201" s="12" t="s">
        <v>5023</v>
      </c>
      <c r="N201" s="12" t="s">
        <v>5007</v>
      </c>
    </row>
    <row r="202" spans="1:14" s="12" customFormat="1" ht="26.1" customHeight="1">
      <c r="A202" s="25" t="s">
        <v>3098</v>
      </c>
      <c r="B202" s="26" t="str">
        <f>IF($A202="","",VLOOKUP($A202,'MÃ KH'!$A$2:$D$1048573,2,0))</f>
        <v>TUYẾT LX</v>
      </c>
      <c r="C202" s="27" t="s">
        <v>4886</v>
      </c>
      <c r="D202" s="28" t="s">
        <v>3342</v>
      </c>
      <c r="E202" s="29" t="str">
        <f>IF($D202="","",VLOOKUP($D202,'MÃ HH'!$A$2:$C$2292,2,0))</f>
        <v>LÊ HÀN QUỐC 32- 15KG</v>
      </c>
      <c r="F202" s="29" t="str">
        <f>IF($D202="","",VLOOKUP($D202,'MÃ HH'!$A$2:$C$1873,3,0))</f>
        <v>Thùng</v>
      </c>
      <c r="G202" s="30">
        <v>1</v>
      </c>
      <c r="H202" s="30"/>
      <c r="I202" s="35">
        <v>750</v>
      </c>
      <c r="J202" s="36">
        <f t="shared" si="3"/>
        <v>750000</v>
      </c>
      <c r="K202" s="37"/>
      <c r="L202" s="38">
        <v>16685</v>
      </c>
      <c r="M202" s="12" t="s">
        <v>5024</v>
      </c>
      <c r="N202" s="12" t="s">
        <v>5007</v>
      </c>
    </row>
    <row r="203" spans="1:14" s="12" customFormat="1" ht="26.1" customHeight="1">
      <c r="A203" s="25" t="s">
        <v>3098</v>
      </c>
      <c r="B203" s="26" t="str">
        <f>IF($A203="","",VLOOKUP($A203,'MÃ KH'!$A$2:$D$1048573,2,0))</f>
        <v>TUYẾT LX</v>
      </c>
      <c r="C203" s="27" t="s">
        <v>4886</v>
      </c>
      <c r="D203" s="28" t="s">
        <v>3942</v>
      </c>
      <c r="E203" s="29" t="str">
        <f>IF($D203="","",VLOOKUP($D203,'MÃ HH'!$A$2:$C$2292,2,0))</f>
        <v xml:space="preserve">CAM KIẾNG THÙNG XANH 48 - 14KG </v>
      </c>
      <c r="F203" s="29" t="str">
        <f>IF($D203="","",VLOOKUP($D203,'MÃ HH'!$A$2:$C$1873,3,0))</f>
        <v>Thùng</v>
      </c>
      <c r="G203" s="30">
        <v>1</v>
      </c>
      <c r="H203" s="30"/>
      <c r="I203" s="35">
        <v>700</v>
      </c>
      <c r="J203" s="36">
        <f t="shared" si="3"/>
        <v>700000</v>
      </c>
      <c r="K203" s="37"/>
      <c r="L203" s="38">
        <v>16685</v>
      </c>
      <c r="M203" s="12" t="s">
        <v>5025</v>
      </c>
      <c r="N203" s="12" t="s">
        <v>5007</v>
      </c>
    </row>
    <row r="204" spans="1:14" s="12" customFormat="1" ht="26.1" customHeight="1">
      <c r="A204" s="25" t="s">
        <v>3098</v>
      </c>
      <c r="B204" s="26" t="str">
        <f>IF($A204="","",VLOOKUP($A204,'MÃ KH'!$A$2:$D$1048573,2,0))</f>
        <v>TUYẾT LX</v>
      </c>
      <c r="C204" s="27" t="s">
        <v>4886</v>
      </c>
      <c r="D204" s="28" t="s">
        <v>4728</v>
      </c>
      <c r="E204" s="29" t="str">
        <f>IF($D204="","",VLOOKUP($D204,'MÃ HH'!$A$2:$C$2292,2,0))</f>
        <v>NHO XANH NP CRISP MODDERDRIFT XXL - 4.5KG</v>
      </c>
      <c r="F204" s="29" t="str">
        <f>IF($D204="","",VLOOKUP($D204,'MÃ HH'!$A$2:$C$1873,3,0))</f>
        <v>THÙNG</v>
      </c>
      <c r="G204" s="30">
        <v>1</v>
      </c>
      <c r="H204" s="30"/>
      <c r="I204" s="35">
        <v>950</v>
      </c>
      <c r="J204" s="36">
        <f t="shared" si="3"/>
        <v>950000</v>
      </c>
      <c r="K204" s="37"/>
      <c r="L204" s="38">
        <v>16685</v>
      </c>
      <c r="M204" s="12" t="s">
        <v>5026</v>
      </c>
      <c r="N204" s="12" t="s">
        <v>5007</v>
      </c>
    </row>
    <row r="205" spans="1:14" s="12" customFormat="1" ht="26.1" customHeight="1">
      <c r="A205" s="25" t="s">
        <v>357</v>
      </c>
      <c r="B205" s="26" t="str">
        <f>IF($A205="","",VLOOKUP($A205,'MÃ KH'!$A$2:$D$1048573,2,0))</f>
        <v>CHÂU SA ĐÉC</v>
      </c>
      <c r="C205" s="27" t="s">
        <v>4886</v>
      </c>
      <c r="D205" s="28" t="s">
        <v>4726</v>
      </c>
      <c r="E205" s="29" t="str">
        <f>IF($D205="","",VLOOKUP($D205,'MÃ HH'!$A$2:$C$2292,2,0))</f>
        <v>NHO ĐEN NP TWEESPRUIT XL - 4.5KG</v>
      </c>
      <c r="F205" s="29" t="str">
        <f>IF($D205="","",VLOOKUP($D205,'MÃ HH'!$A$2:$C$1873,3,0))</f>
        <v>THÙNG</v>
      </c>
      <c r="G205" s="30">
        <v>7</v>
      </c>
      <c r="H205" s="30"/>
      <c r="I205" s="35">
        <v>500</v>
      </c>
      <c r="J205" s="36">
        <f t="shared" si="3"/>
        <v>3500000</v>
      </c>
      <c r="K205" s="37"/>
      <c r="L205" s="38">
        <v>16668</v>
      </c>
      <c r="M205" s="12" t="s">
        <v>5027</v>
      </c>
      <c r="N205" s="12" t="s">
        <v>5007</v>
      </c>
    </row>
    <row r="206" spans="1:14" s="12" customFormat="1" ht="26.1" customHeight="1">
      <c r="A206" s="25" t="s">
        <v>811</v>
      </c>
      <c r="B206" s="26" t="str">
        <f>IF($A206="","",VLOOKUP($A206,'MÃ KH'!$A$2:$D$1048573,2,0))</f>
        <v>CÔ DẬU BP</v>
      </c>
      <c r="C206" s="27" t="s">
        <v>4886</v>
      </c>
      <c r="D206" s="28" t="s">
        <v>4726</v>
      </c>
      <c r="E206" s="29" t="str">
        <f>IF($D206="","",VLOOKUP($D206,'MÃ HH'!$A$2:$C$2292,2,0))</f>
        <v>NHO ĐEN NP TWEESPRUIT XL - 4.5KG</v>
      </c>
      <c r="F206" s="29" t="str">
        <f>IF($D206="","",VLOOKUP($D206,'MÃ HH'!$A$2:$C$1873,3,0))</f>
        <v>THÙNG</v>
      </c>
      <c r="G206" s="30">
        <v>3</v>
      </c>
      <c r="H206" s="30"/>
      <c r="I206" s="35">
        <v>500</v>
      </c>
      <c r="J206" s="36">
        <f t="shared" si="3"/>
        <v>1500000</v>
      </c>
      <c r="K206" s="37"/>
      <c r="L206" s="38">
        <v>16688</v>
      </c>
      <c r="M206" s="12" t="s">
        <v>5028</v>
      </c>
      <c r="N206" s="12" t="s">
        <v>5007</v>
      </c>
    </row>
    <row r="207" spans="1:14" s="12" customFormat="1" ht="26.1" customHeight="1">
      <c r="A207" s="25" t="s">
        <v>1246</v>
      </c>
      <c r="B207" s="26" t="str">
        <f>IF($A207="","",VLOOKUP($A207,'MÃ KH'!$A$2:$D$1048573,2,0))</f>
        <v>HẰNG CHÂU ĐỐC</v>
      </c>
      <c r="C207" s="27" t="s">
        <v>4886</v>
      </c>
      <c r="D207" s="28" t="s">
        <v>4718</v>
      </c>
      <c r="E207" s="29" t="str">
        <f>IF($D207="","",VLOOKUP($D207,'MÃ HH'!$A$2:$C$2292,2,0))</f>
        <v>NHO ĐỎ VERFRUIT 1J - 8.2KG</v>
      </c>
      <c r="F207" s="29" t="str">
        <f>IF($D207="","",VLOOKUP($D207,'MÃ HH'!$A$2:$C$1873,3,0))</f>
        <v>Thùng</v>
      </c>
      <c r="G207" s="30">
        <v>5</v>
      </c>
      <c r="H207" s="30"/>
      <c r="I207" s="35">
        <v>850</v>
      </c>
      <c r="J207" s="36">
        <f t="shared" si="3"/>
        <v>4250000</v>
      </c>
      <c r="K207" s="37"/>
      <c r="L207" s="38">
        <v>16577</v>
      </c>
      <c r="M207" s="12" t="s">
        <v>5029</v>
      </c>
      <c r="N207" s="12" t="s">
        <v>5030</v>
      </c>
    </row>
    <row r="208" spans="1:14" s="12" customFormat="1" ht="26.1" customHeight="1">
      <c r="A208" s="25" t="s">
        <v>893</v>
      </c>
      <c r="B208" s="26" t="str">
        <f>IF($A208="","",VLOOKUP($A208,'MÃ KH'!$A$2:$D$1048573,2,0))</f>
        <v>CÔNG MỸ THO</v>
      </c>
      <c r="C208" s="27" t="s">
        <v>4886</v>
      </c>
      <c r="D208" s="28" t="s">
        <v>4726</v>
      </c>
      <c r="E208" s="29" t="str">
        <f>IF($D208="","",VLOOKUP($D208,'MÃ HH'!$A$2:$C$2292,2,0))</f>
        <v>NHO ĐEN NP TWEESPRUIT XL - 4.5KG</v>
      </c>
      <c r="F208" s="29" t="str">
        <f>IF($D208="","",VLOOKUP($D208,'MÃ HH'!$A$2:$C$1873,3,0))</f>
        <v>THÙNG</v>
      </c>
      <c r="G208" s="30">
        <v>20</v>
      </c>
      <c r="H208" s="30"/>
      <c r="I208" s="35">
        <v>500</v>
      </c>
      <c r="J208" s="36">
        <f t="shared" si="3"/>
        <v>10000000</v>
      </c>
      <c r="K208" s="37"/>
      <c r="L208" s="38">
        <v>16600</v>
      </c>
      <c r="M208" s="12" t="s">
        <v>5031</v>
      </c>
      <c r="N208" s="12" t="s">
        <v>5030</v>
      </c>
    </row>
    <row r="209" spans="1:14" s="12" customFormat="1" ht="26.1" customHeight="1">
      <c r="A209" s="25" t="s">
        <v>596</v>
      </c>
      <c r="B209" s="26" t="str">
        <f>IF($A209="","",VLOOKUP($A209,'MÃ KH'!$A$2:$D$1048573,2,0))</f>
        <v>CHỊ PHƯƠNG TN</v>
      </c>
      <c r="C209" s="27" t="s">
        <v>4886</v>
      </c>
      <c r="D209" s="28" t="s">
        <v>4726</v>
      </c>
      <c r="E209" s="29" t="str">
        <f>IF($D209="","",VLOOKUP($D209,'MÃ HH'!$A$2:$C$2292,2,0))</f>
        <v>NHO ĐEN NP TWEESPRUIT XL - 4.5KG</v>
      </c>
      <c r="F209" s="29" t="str">
        <f>IF($D209="","",VLOOKUP($D209,'MÃ HH'!$A$2:$C$1873,3,0))</f>
        <v>THÙNG</v>
      </c>
      <c r="G209" s="30">
        <v>10</v>
      </c>
      <c r="H209" s="30"/>
      <c r="I209" s="35">
        <v>500</v>
      </c>
      <c r="J209" s="36">
        <f t="shared" si="3"/>
        <v>5000000</v>
      </c>
      <c r="K209" s="37"/>
      <c r="L209" s="38">
        <v>16640</v>
      </c>
      <c r="M209" s="12" t="s">
        <v>5032</v>
      </c>
      <c r="N209" s="12" t="s">
        <v>5030</v>
      </c>
    </row>
    <row r="210" spans="1:14" s="12" customFormat="1" ht="26.1" customHeight="1">
      <c r="A210" s="25" t="s">
        <v>457</v>
      </c>
      <c r="B210" s="26" t="str">
        <f>IF($A210="","",VLOOKUP($A210,'MÃ KH'!$A$2:$D$1048573,2,0))</f>
        <v>CHỊ HỢP ĐỨC TRỌNG</v>
      </c>
      <c r="C210" s="27" t="s">
        <v>4886</v>
      </c>
      <c r="D210" s="28" t="s">
        <v>4726</v>
      </c>
      <c r="E210" s="29" t="str">
        <f>IF($D210="","",VLOOKUP($D210,'MÃ HH'!$A$2:$C$2292,2,0))</f>
        <v>NHO ĐEN NP TWEESPRUIT XL - 4.5KG</v>
      </c>
      <c r="F210" s="29" t="str">
        <f>IF($D210="","",VLOOKUP($D210,'MÃ HH'!$A$2:$C$1873,3,0))</f>
        <v>THÙNG</v>
      </c>
      <c r="G210" s="30">
        <v>6</v>
      </c>
      <c r="H210" s="30"/>
      <c r="I210" s="35">
        <v>500</v>
      </c>
      <c r="J210" s="36">
        <f t="shared" si="3"/>
        <v>3000000</v>
      </c>
      <c r="K210" s="37"/>
      <c r="L210" s="38">
        <v>16679</v>
      </c>
      <c r="M210" s="12" t="s">
        <v>5033</v>
      </c>
      <c r="N210" s="12" t="s">
        <v>5030</v>
      </c>
    </row>
    <row r="211" spans="1:14" s="12" customFormat="1" ht="26.1" customHeight="1">
      <c r="A211" s="25" t="s">
        <v>457</v>
      </c>
      <c r="B211" s="26" t="str">
        <f>IF($A211="","",VLOOKUP($A211,'MÃ KH'!$A$2:$D$1048573,2,0))</f>
        <v>CHỊ HỢP ĐỨC TRỌNG</v>
      </c>
      <c r="C211" s="27" t="s">
        <v>4886</v>
      </c>
      <c r="D211" s="28" t="s">
        <v>3944</v>
      </c>
      <c r="E211" s="29" t="str">
        <f>IF($D211="","",VLOOKUP($D211,'MÃ HH'!$A$2:$C$2292,2,0))</f>
        <v xml:space="preserve">CAM KIẾNG THÙNG XANH 56 - 14KG </v>
      </c>
      <c r="F211" s="29" t="str">
        <f>IF($D211="","",VLOOKUP($D211,'MÃ HH'!$A$2:$C$1873,3,0))</f>
        <v>Thùng</v>
      </c>
      <c r="G211" s="30">
        <v>1</v>
      </c>
      <c r="H211" s="30"/>
      <c r="I211" s="35">
        <v>500</v>
      </c>
      <c r="J211" s="36">
        <f t="shared" si="3"/>
        <v>500000</v>
      </c>
      <c r="K211" s="37"/>
      <c r="L211" s="38">
        <v>16679</v>
      </c>
      <c r="M211" s="12" t="s">
        <v>5034</v>
      </c>
      <c r="N211" s="12" t="s">
        <v>5030</v>
      </c>
    </row>
    <row r="212" spans="1:14" s="12" customFormat="1" ht="26.1" customHeight="1">
      <c r="A212" s="25" t="s">
        <v>1771</v>
      </c>
      <c r="B212" s="26" t="str">
        <f>IF($A212="","",VLOOKUP($A212,'MÃ KH'!$A$2:$D$1048573,2,0))</f>
        <v>KIỀU CÀ MAU</v>
      </c>
      <c r="C212" s="27" t="s">
        <v>4886</v>
      </c>
      <c r="D212" s="28" t="s">
        <v>4692</v>
      </c>
      <c r="E212" s="29" t="str">
        <f>IF($D212="","",VLOOKUP($D212,'MÃ HH'!$A$2:$C$2292,2,0))</f>
        <v>NHO ĐỎ RỖ V 1J -8.6 KG</v>
      </c>
      <c r="F212" s="29" t="str">
        <f>IF($D212="","",VLOOKUP($D212,'MÃ HH'!$A$2:$C$1873,3,0))</f>
        <v>Thùng</v>
      </c>
      <c r="G212" s="30">
        <v>20</v>
      </c>
      <c r="H212" s="30"/>
      <c r="I212" s="35">
        <v>500</v>
      </c>
      <c r="J212" s="36">
        <f t="shared" si="3"/>
        <v>10000000</v>
      </c>
      <c r="K212" s="37"/>
      <c r="L212" s="38">
        <v>16636</v>
      </c>
      <c r="M212" s="12" t="s">
        <v>5035</v>
      </c>
      <c r="N212" s="12" t="s">
        <v>5030</v>
      </c>
    </row>
    <row r="213" spans="1:14" s="12" customFormat="1" ht="26.1" customHeight="1">
      <c r="A213" s="25" t="s">
        <v>1771</v>
      </c>
      <c r="B213" s="26" t="str">
        <f>IF($A213="","",VLOOKUP($A213,'MÃ KH'!$A$2:$D$1048573,2,0))</f>
        <v>KIỀU CÀ MAU</v>
      </c>
      <c r="C213" s="27" t="s">
        <v>4886</v>
      </c>
      <c r="D213" s="28" t="s">
        <v>4620</v>
      </c>
      <c r="E213" s="29" t="str">
        <f>IF($D213="","",VLOOKUP($D213,'MÃ HH'!$A$2:$C$2292,2,0))</f>
        <v>NHO XANH NP SWEET GLOBE CORE XL - 4.5KG</v>
      </c>
      <c r="F213" s="29" t="str">
        <f>IF($D213="","",VLOOKUP($D213,'MÃ HH'!$A$2:$C$1873,3,0))</f>
        <v>Thùng</v>
      </c>
      <c r="G213" s="30">
        <v>5</v>
      </c>
      <c r="H213" s="30"/>
      <c r="I213" s="35">
        <v>430</v>
      </c>
      <c r="J213" s="36">
        <f t="shared" si="3"/>
        <v>2150000</v>
      </c>
      <c r="K213" s="37"/>
      <c r="L213" s="38">
        <v>16636</v>
      </c>
      <c r="M213" s="12" t="s">
        <v>5036</v>
      </c>
      <c r="N213" s="12" t="s">
        <v>5030</v>
      </c>
    </row>
    <row r="214" spans="1:14" s="12" customFormat="1" ht="26.1" customHeight="1">
      <c r="A214" s="25" t="s">
        <v>1771</v>
      </c>
      <c r="B214" s="26" t="str">
        <f>IF($A214="","",VLOOKUP($A214,'MÃ KH'!$A$2:$D$1048573,2,0))</f>
        <v>KIỀU CÀ MAU</v>
      </c>
      <c r="C214" s="27" t="s">
        <v>4886</v>
      </c>
      <c r="D214" s="28" t="s">
        <v>4726</v>
      </c>
      <c r="E214" s="29" t="str">
        <f>IF($D214="","",VLOOKUP($D214,'MÃ HH'!$A$2:$C$2292,2,0))</f>
        <v>NHO ĐEN NP TWEESPRUIT XL - 4.5KG</v>
      </c>
      <c r="F214" s="29" t="str">
        <f>IF($D214="","",VLOOKUP($D214,'MÃ HH'!$A$2:$C$1873,3,0))</f>
        <v>THÙNG</v>
      </c>
      <c r="G214" s="30">
        <v>5</v>
      </c>
      <c r="H214" s="30"/>
      <c r="I214" s="35">
        <v>500</v>
      </c>
      <c r="J214" s="36">
        <f t="shared" si="3"/>
        <v>2500000</v>
      </c>
      <c r="K214" s="37"/>
      <c r="L214" s="38">
        <v>16636</v>
      </c>
      <c r="M214" s="12" t="s">
        <v>5037</v>
      </c>
      <c r="N214" s="12" t="s">
        <v>5030</v>
      </c>
    </row>
    <row r="215" spans="1:14" s="12" customFormat="1" ht="26.1" customHeight="1">
      <c r="A215" s="25" t="s">
        <v>2511</v>
      </c>
      <c r="B215" s="26" t="str">
        <f>IF($A215="","",VLOOKUP($A215,'MÃ KH'!$A$2:$D$1048573,2,0))</f>
        <v>QUỲNH VĨNH LONG</v>
      </c>
      <c r="C215" s="27" t="s">
        <v>4886</v>
      </c>
      <c r="D215" s="28" t="s">
        <v>4692</v>
      </c>
      <c r="E215" s="29" t="str">
        <f>IF($D215="","",VLOOKUP($D215,'MÃ HH'!$A$2:$C$2292,2,0))</f>
        <v>NHO ĐỎ RỖ V 1J -8.6 KG</v>
      </c>
      <c r="F215" s="29" t="str">
        <f>IF($D215="","",VLOOKUP($D215,'MÃ HH'!$A$2:$C$1873,3,0))</f>
        <v>Thùng</v>
      </c>
      <c r="G215" s="30">
        <v>10</v>
      </c>
      <c r="H215" s="30"/>
      <c r="I215" s="35">
        <v>500</v>
      </c>
      <c r="J215" s="36">
        <f t="shared" si="3"/>
        <v>5000000</v>
      </c>
      <c r="K215" s="37"/>
      <c r="L215" s="38">
        <v>16667</v>
      </c>
      <c r="M215" s="12" t="s">
        <v>5038</v>
      </c>
      <c r="N215" s="12" t="s">
        <v>5030</v>
      </c>
    </row>
    <row r="216" spans="1:14" s="12" customFormat="1" ht="26.1" customHeight="1">
      <c r="A216" s="25" t="s">
        <v>2511</v>
      </c>
      <c r="B216" s="26" t="str">
        <f>IF($A216="","",VLOOKUP($A216,'MÃ KH'!$A$2:$D$1048573,2,0))</f>
        <v>QUỲNH VĨNH LONG</v>
      </c>
      <c r="C216" s="27" t="s">
        <v>4886</v>
      </c>
      <c r="D216" s="28" t="s">
        <v>4710</v>
      </c>
      <c r="E216" s="29" t="str">
        <f>IF($D216="","",VLOOKUP($D216,'MÃ HH'!$A$2:$C$2292,2,0))</f>
        <v>TÁO 5 GÓC STARR RANCH 36 -10KG</v>
      </c>
      <c r="F216" s="29" t="str">
        <f>IF($D216="","",VLOOKUP($D216,'MÃ HH'!$A$2:$C$1873,3,0))</f>
        <v>Thùng</v>
      </c>
      <c r="G216" s="30">
        <v>3</v>
      </c>
      <c r="H216" s="30"/>
      <c r="I216" s="35">
        <v>630</v>
      </c>
      <c r="J216" s="36">
        <f t="shared" si="3"/>
        <v>1890000</v>
      </c>
      <c r="K216" s="37"/>
      <c r="L216" s="38">
        <v>16667</v>
      </c>
      <c r="M216" s="12" t="s">
        <v>5039</v>
      </c>
      <c r="N216" s="12" t="s">
        <v>5030</v>
      </c>
    </row>
    <row r="217" spans="1:14" s="12" customFormat="1" ht="26.1" customHeight="1">
      <c r="A217" s="25" t="s">
        <v>2131</v>
      </c>
      <c r="B217" s="26" t="str">
        <f>IF($A217="","",VLOOKUP($A217,'MÃ KH'!$A$2:$D$1048573,2,0))</f>
        <v>NGA VŨNG TÀU</v>
      </c>
      <c r="C217" s="27" t="s">
        <v>4886</v>
      </c>
      <c r="D217" s="28" t="s">
        <v>4726</v>
      </c>
      <c r="E217" s="29" t="str">
        <f>IF($D217="","",VLOOKUP($D217,'MÃ HH'!$A$2:$C$2292,2,0))</f>
        <v>NHO ĐEN NP TWEESPRUIT XL - 4.5KG</v>
      </c>
      <c r="F217" s="29" t="str">
        <f>IF($D217="","",VLOOKUP($D217,'MÃ HH'!$A$2:$C$1873,3,0))</f>
        <v>THÙNG</v>
      </c>
      <c r="G217" s="30">
        <v>10</v>
      </c>
      <c r="H217" s="30"/>
      <c r="I217" s="35">
        <v>500</v>
      </c>
      <c r="J217" s="36">
        <f t="shared" si="3"/>
        <v>5000000</v>
      </c>
      <c r="K217" s="37"/>
      <c r="L217" s="38">
        <v>16603</v>
      </c>
      <c r="M217" s="12" t="s">
        <v>5032</v>
      </c>
      <c r="N217" s="12" t="s">
        <v>5030</v>
      </c>
    </row>
    <row r="218" spans="1:14" s="12" customFormat="1" ht="26.1" customHeight="1">
      <c r="A218" s="25" t="s">
        <v>546</v>
      </c>
      <c r="B218" s="26" t="str">
        <f>IF($A218="","",VLOOKUP($A218,'MÃ KH'!$A$2:$D$1048573,2,0))</f>
        <v>CHỊ NHÂN HÀM TÂN</v>
      </c>
      <c r="C218" s="27" t="s">
        <v>4886</v>
      </c>
      <c r="D218" s="28" t="s">
        <v>4592</v>
      </c>
      <c r="E218" s="29" t="str">
        <f>IF($D218="","",VLOOKUP($D218,'MÃ HH'!$A$2:$C$2292,2,0))</f>
        <v>CHERY CHILE 2JD -5KG</v>
      </c>
      <c r="F218" s="29" t="str">
        <f>IF($D218="","",VLOOKUP($D218,'MÃ HH'!$A$2:$C$1873,3,0))</f>
        <v>Thùng</v>
      </c>
      <c r="G218" s="30">
        <v>7</v>
      </c>
      <c r="H218" s="30"/>
      <c r="I218" s="35">
        <v>1360</v>
      </c>
      <c r="J218" s="36">
        <f t="shared" si="3"/>
        <v>9520000</v>
      </c>
      <c r="K218" s="37"/>
      <c r="L218" s="38">
        <v>16653</v>
      </c>
      <c r="M218" s="12" t="s">
        <v>5040</v>
      </c>
      <c r="N218" s="12" t="s">
        <v>5030</v>
      </c>
    </row>
    <row r="219" spans="1:14" s="12" customFormat="1" ht="26.1" customHeight="1">
      <c r="A219" s="25" t="s">
        <v>546</v>
      </c>
      <c r="B219" s="26" t="str">
        <f>IF($A219="","",VLOOKUP($A219,'MÃ KH'!$A$2:$D$1048573,2,0))</f>
        <v>CHỊ NHÂN HÀM TÂN</v>
      </c>
      <c r="C219" s="27" t="s">
        <v>4886</v>
      </c>
      <c r="D219" s="28" t="s">
        <v>4726</v>
      </c>
      <c r="E219" s="29" t="str">
        <f>IF($D219="","",VLOOKUP($D219,'MÃ HH'!$A$2:$C$2292,2,0))</f>
        <v>NHO ĐEN NP TWEESPRUIT XL - 4.5KG</v>
      </c>
      <c r="F219" s="29" t="str">
        <f>IF($D219="","",VLOOKUP($D219,'MÃ HH'!$A$2:$C$1873,3,0))</f>
        <v>THÙNG</v>
      </c>
      <c r="G219" s="30">
        <v>5</v>
      </c>
      <c r="H219" s="30"/>
      <c r="I219" s="35">
        <v>500</v>
      </c>
      <c r="J219" s="36">
        <f t="shared" si="3"/>
        <v>2500000</v>
      </c>
      <c r="K219" s="37"/>
      <c r="L219" s="38">
        <v>16653</v>
      </c>
      <c r="M219" s="12" t="s">
        <v>5037</v>
      </c>
      <c r="N219" s="12" t="s">
        <v>5030</v>
      </c>
    </row>
    <row r="220" spans="1:14" s="12" customFormat="1" ht="26.1" customHeight="1">
      <c r="A220" s="25" t="s">
        <v>988</v>
      </c>
      <c r="B220" s="26" t="str">
        <f>IF($A220="","",VLOOKUP($A220,'MÃ KH'!$A$2:$D$1048573,2,0))</f>
        <v>DÌ BÉ BIÊN HÒA</v>
      </c>
      <c r="C220" s="27" t="s">
        <v>4886</v>
      </c>
      <c r="D220" s="28" t="s">
        <v>4103</v>
      </c>
      <c r="E220" s="29" t="str">
        <f>IF($D220="","",VLOOKUP($D220,'MÃ HH'!$A$2:$C$2292,2,0))</f>
        <v>TÁO XÁ NP YOYA 110 - 18KG</v>
      </c>
      <c r="F220" s="29" t="str">
        <f>IF($D220="","",VLOOKUP($D220,'MÃ HH'!$A$2:$C$1873,3,0))</f>
        <v>Thùng</v>
      </c>
      <c r="G220" s="30">
        <v>3</v>
      </c>
      <c r="H220" s="30"/>
      <c r="I220" s="35">
        <v>900</v>
      </c>
      <c r="J220" s="36">
        <f t="shared" si="3"/>
        <v>2700000</v>
      </c>
      <c r="K220" s="37"/>
      <c r="L220" s="38">
        <v>16691</v>
      </c>
      <c r="M220" s="12" t="s">
        <v>5041</v>
      </c>
      <c r="N220" s="12" t="s">
        <v>5030</v>
      </c>
    </row>
    <row r="221" spans="1:14" s="12" customFormat="1" ht="26.1" customHeight="1">
      <c r="A221" s="25" t="s">
        <v>988</v>
      </c>
      <c r="B221" s="26" t="str">
        <f>IF($A221="","",VLOOKUP($A221,'MÃ KH'!$A$2:$D$1048573,2,0))</f>
        <v>DÌ BÉ BIÊN HÒA</v>
      </c>
      <c r="C221" s="27" t="s">
        <v>4886</v>
      </c>
      <c r="D221" s="28" t="s">
        <v>4213</v>
      </c>
      <c r="E221" s="29" t="str">
        <f>IF($D221="","",VLOOKUP($D221,'MÃ HH'!$A$2:$C$2292,2,0))</f>
        <v>TÁO PINK GIRL 100 - 17KG</v>
      </c>
      <c r="F221" s="29" t="str">
        <f>IF($D221="","",VLOOKUP($D221,'MÃ HH'!$A$2:$C$1873,3,0))</f>
        <v>Thùng</v>
      </c>
      <c r="G221" s="30">
        <v>2</v>
      </c>
      <c r="H221" s="30"/>
      <c r="I221" s="35">
        <v>730</v>
      </c>
      <c r="J221" s="36">
        <f t="shared" si="3"/>
        <v>1460000</v>
      </c>
      <c r="K221" s="37"/>
      <c r="L221" s="38">
        <v>16691</v>
      </c>
      <c r="M221" s="12" t="s">
        <v>5042</v>
      </c>
      <c r="N221" s="12" t="s">
        <v>5030</v>
      </c>
    </row>
    <row r="222" spans="1:14" s="12" customFormat="1" ht="26.1" customHeight="1">
      <c r="A222" s="25" t="s">
        <v>988</v>
      </c>
      <c r="B222" s="26" t="str">
        <f>IF($A222="","",VLOOKUP($A222,'MÃ KH'!$A$2:$D$1048573,2,0))</f>
        <v>DÌ BÉ BIÊN HÒA</v>
      </c>
      <c r="C222" s="27" t="s">
        <v>4886</v>
      </c>
      <c r="D222" s="28" t="s">
        <v>4726</v>
      </c>
      <c r="E222" s="29" t="str">
        <f>IF($D222="","",VLOOKUP($D222,'MÃ HH'!$A$2:$C$2292,2,0))</f>
        <v>NHO ĐEN NP TWEESPRUIT XL - 4.5KG</v>
      </c>
      <c r="F222" s="29" t="str">
        <f>IF($D222="","",VLOOKUP($D222,'MÃ HH'!$A$2:$C$1873,3,0))</f>
        <v>THÙNG</v>
      </c>
      <c r="G222" s="30">
        <v>5</v>
      </c>
      <c r="H222" s="30"/>
      <c r="I222" s="35">
        <v>500</v>
      </c>
      <c r="J222" s="36">
        <f t="shared" si="3"/>
        <v>2500000</v>
      </c>
      <c r="K222" s="37"/>
      <c r="L222" s="38">
        <v>16669</v>
      </c>
      <c r="M222" s="12" t="s">
        <v>5043</v>
      </c>
      <c r="N222" s="12" t="s">
        <v>5030</v>
      </c>
    </row>
    <row r="223" spans="1:14" s="12" customFormat="1" ht="26.1" customHeight="1">
      <c r="A223" s="25" t="s">
        <v>2435</v>
      </c>
      <c r="B223" s="26" t="str">
        <f>IF($A223="","",VLOOKUP($A223,'MÃ KH'!$A$2:$D$1048573,2,0))</f>
        <v>PHƯƠNG PHAN THIẾT</v>
      </c>
      <c r="C223" s="27" t="s">
        <v>4886</v>
      </c>
      <c r="D223" s="28" t="s">
        <v>3942</v>
      </c>
      <c r="E223" s="29" t="str">
        <f>IF($D223="","",VLOOKUP($D223,'MÃ HH'!$A$2:$C$2292,2,0))</f>
        <v xml:space="preserve">CAM KIẾNG THÙNG XANH 48 - 14KG </v>
      </c>
      <c r="F223" s="29" t="str">
        <f>IF($D223="","",VLOOKUP($D223,'MÃ HH'!$A$2:$C$1873,3,0))</f>
        <v>Thùng</v>
      </c>
      <c r="G223" s="30">
        <v>2</v>
      </c>
      <c r="H223" s="30"/>
      <c r="I223" s="35">
        <v>700</v>
      </c>
      <c r="J223" s="36">
        <f t="shared" si="3"/>
        <v>1400000</v>
      </c>
      <c r="K223" s="37"/>
      <c r="L223" s="38">
        <v>16606</v>
      </c>
      <c r="M223" s="12" t="s">
        <v>4969</v>
      </c>
      <c r="N223" s="12" t="s">
        <v>5044</v>
      </c>
    </row>
    <row r="224" spans="1:14" s="12" customFormat="1" ht="26.1" customHeight="1">
      <c r="A224" s="25" t="s">
        <v>1457</v>
      </c>
      <c r="B224" s="26" t="str">
        <f>IF($A224="","",VLOOKUP($A224,'MÃ KH'!$A$2:$D$1048573,2,0))</f>
        <v xml:space="preserve">HỒNG TRÀ VINH </v>
      </c>
      <c r="C224" s="27" t="s">
        <v>4886</v>
      </c>
      <c r="D224" s="28" t="s">
        <v>4718</v>
      </c>
      <c r="E224" s="29" t="str">
        <f>IF($D224="","",VLOOKUP($D224,'MÃ HH'!$A$2:$C$2292,2,0))</f>
        <v>NHO ĐỎ VERFRUIT 1J - 8.2KG</v>
      </c>
      <c r="F224" s="29" t="str">
        <f>IF($D224="","",VLOOKUP($D224,'MÃ HH'!$A$2:$C$1873,3,0))</f>
        <v>Thùng</v>
      </c>
      <c r="G224" s="30">
        <v>3</v>
      </c>
      <c r="H224" s="30"/>
      <c r="I224" s="35">
        <v>850</v>
      </c>
      <c r="J224" s="36">
        <f t="shared" si="3"/>
        <v>2550000</v>
      </c>
      <c r="K224" s="37"/>
      <c r="L224" s="38">
        <v>16591</v>
      </c>
      <c r="M224" s="12" t="s">
        <v>5045</v>
      </c>
      <c r="N224" s="12" t="s">
        <v>5044</v>
      </c>
    </row>
    <row r="225" spans="1:14" s="12" customFormat="1" ht="26.1" customHeight="1">
      <c r="A225" s="25" t="s">
        <v>1457</v>
      </c>
      <c r="B225" s="26" t="str">
        <f>IF($A225="","",VLOOKUP($A225,'MÃ KH'!$A$2:$D$1048573,2,0))</f>
        <v xml:space="preserve">HỒNG TRÀ VINH </v>
      </c>
      <c r="C225" s="27" t="s">
        <v>4886</v>
      </c>
      <c r="D225" s="28" t="s">
        <v>4482</v>
      </c>
      <c r="E225" s="29" t="str">
        <f>IF($D225="","",VLOOKUP($D225,'MÃ HH'!$A$2:$C$2292,2,0))</f>
        <v>TÁO XÁ NP CRIPS RED WOLFHEART 120- 18KG</v>
      </c>
      <c r="F225" s="29" t="str">
        <f>IF($D225="","",VLOOKUP($D225,'MÃ HH'!$A$2:$C$1873,3,0))</f>
        <v>THÙNG</v>
      </c>
      <c r="G225" s="30">
        <v>0</v>
      </c>
      <c r="H225" s="30"/>
      <c r="I225" s="35">
        <v>580</v>
      </c>
      <c r="J225" s="36">
        <f t="shared" si="3"/>
        <v>0</v>
      </c>
      <c r="K225" s="37" t="s">
        <v>5046</v>
      </c>
      <c r="L225" s="38">
        <v>16591</v>
      </c>
      <c r="M225" s="12" t="s">
        <v>5047</v>
      </c>
      <c r="N225" s="12" t="s">
        <v>5044</v>
      </c>
    </row>
    <row r="226" spans="1:14" s="12" customFormat="1" ht="26.1" customHeight="1">
      <c r="A226" s="25" t="s">
        <v>1457</v>
      </c>
      <c r="B226" s="26" t="str">
        <f>IF($A226="","",VLOOKUP($A226,'MÃ KH'!$A$2:$D$1048573,2,0))</f>
        <v xml:space="preserve">HỒNG TRÀ VINH </v>
      </c>
      <c r="C226" s="27" t="s">
        <v>4886</v>
      </c>
      <c r="D226" s="28" t="s">
        <v>4694</v>
      </c>
      <c r="E226" s="29" t="str">
        <f>IF($D226="","",VLOOKUP($D226,'MÃ HH'!$A$2:$C$2292,2,0))</f>
        <v>TÁO 5 GÓC TOP RED 113 -18KG</v>
      </c>
      <c r="F226" s="29" t="str">
        <f>IF($D226="","",VLOOKUP($D226,'MÃ HH'!$A$2:$C$1873,3,0))</f>
        <v>Thùng</v>
      </c>
      <c r="G226" s="30">
        <v>2</v>
      </c>
      <c r="H226" s="30"/>
      <c r="I226" s="35">
        <v>1100</v>
      </c>
      <c r="J226" s="36">
        <f t="shared" si="3"/>
        <v>2200000</v>
      </c>
      <c r="K226" s="37"/>
      <c r="L226" s="38">
        <v>16591</v>
      </c>
      <c r="M226" s="12" t="s">
        <v>5048</v>
      </c>
      <c r="N226" s="12" t="s">
        <v>5044</v>
      </c>
    </row>
    <row r="227" spans="1:14" s="12" customFormat="1" ht="26.1" customHeight="1">
      <c r="A227" s="25" t="s">
        <v>1457</v>
      </c>
      <c r="B227" s="26" t="str">
        <f>IF($A227="","",VLOOKUP($A227,'MÃ KH'!$A$2:$D$1048573,2,0))</f>
        <v xml:space="preserve">HỒNG TRÀ VINH </v>
      </c>
      <c r="C227" s="27" t="s">
        <v>4886</v>
      </c>
      <c r="D227" s="28" t="s">
        <v>4726</v>
      </c>
      <c r="E227" s="29" t="str">
        <f>IF($D227="","",VLOOKUP($D227,'MÃ HH'!$A$2:$C$2292,2,0))</f>
        <v>NHO ĐEN NP TWEESPRUIT XL - 4.5KG</v>
      </c>
      <c r="F227" s="29" t="str">
        <f>IF($D227="","",VLOOKUP($D227,'MÃ HH'!$A$2:$C$1873,3,0))</f>
        <v>THÙNG</v>
      </c>
      <c r="G227" s="30">
        <v>2</v>
      </c>
      <c r="H227" s="30"/>
      <c r="I227" s="35">
        <v>500</v>
      </c>
      <c r="J227" s="36">
        <f t="shared" si="3"/>
        <v>1000000</v>
      </c>
      <c r="K227" s="37"/>
      <c r="L227" s="38">
        <v>16591</v>
      </c>
      <c r="M227" s="12" t="s">
        <v>5049</v>
      </c>
      <c r="N227" s="12" t="s">
        <v>5044</v>
      </c>
    </row>
    <row r="228" spans="1:14" s="12" customFormat="1" ht="26.1" customHeight="1">
      <c r="A228" s="25" t="s">
        <v>2003</v>
      </c>
      <c r="B228" s="26" t="str">
        <f>IF($A228="","",VLOOKUP($A228,'MÃ KH'!$A$2:$D$1048573,2,0))</f>
        <v>MAI KA</v>
      </c>
      <c r="C228" s="27" t="s">
        <v>4886</v>
      </c>
      <c r="D228" s="28" t="s">
        <v>4580</v>
      </c>
      <c r="E228" s="29" t="str">
        <f>IF($D228="","",VLOOKUP($D228,'MÃ HH'!$A$2:$C$2292,2,0))</f>
        <v>TÁO GALA G&amp;G 125 - 18KG</v>
      </c>
      <c r="F228" s="29" t="str">
        <f>IF($D228="","",VLOOKUP($D228,'MÃ HH'!$A$2:$C$1873,3,0))</f>
        <v>Thùng</v>
      </c>
      <c r="G228" s="30">
        <v>3</v>
      </c>
      <c r="H228" s="30"/>
      <c r="I228" s="35">
        <v>1080</v>
      </c>
      <c r="J228" s="36">
        <f t="shared" si="3"/>
        <v>3240000</v>
      </c>
      <c r="K228" s="37"/>
      <c r="L228" s="38">
        <v>16567</v>
      </c>
      <c r="M228" s="12" t="s">
        <v>5050</v>
      </c>
      <c r="N228" s="12" t="s">
        <v>5044</v>
      </c>
    </row>
    <row r="229" spans="1:14" s="12" customFormat="1" ht="26.1" customHeight="1">
      <c r="A229" s="25" t="s">
        <v>149</v>
      </c>
      <c r="B229" s="26" t="str">
        <f>IF($A229="","",VLOOKUP($A229,'MÃ KH'!$A$2:$D$1048573,2,0))</f>
        <v>ANH PHONG SA ĐÉC</v>
      </c>
      <c r="C229" s="27" t="s">
        <v>4886</v>
      </c>
      <c r="D229" s="28" t="s">
        <v>4726</v>
      </c>
      <c r="E229" s="29" t="str">
        <f>IF($D229="","",VLOOKUP($D229,'MÃ HH'!$A$2:$C$2292,2,0))</f>
        <v>NHO ĐEN NP TWEESPRUIT XL - 4.5KG</v>
      </c>
      <c r="F229" s="29" t="str">
        <f>IF($D229="","",VLOOKUP($D229,'MÃ HH'!$A$2:$C$1873,3,0))</f>
        <v>THÙNG</v>
      </c>
      <c r="G229" s="30">
        <v>4</v>
      </c>
      <c r="H229" s="30"/>
      <c r="I229" s="35">
        <v>500</v>
      </c>
      <c r="J229" s="36">
        <f t="shared" si="3"/>
        <v>2000000</v>
      </c>
      <c r="K229" s="37"/>
      <c r="L229" s="38">
        <v>16635</v>
      </c>
      <c r="M229" s="12" t="s">
        <v>5051</v>
      </c>
      <c r="N229" s="12" t="s">
        <v>5044</v>
      </c>
    </row>
    <row r="230" spans="1:14" s="12" customFormat="1" ht="26.1" customHeight="1">
      <c r="A230" s="25" t="s">
        <v>283</v>
      </c>
      <c r="B230" s="26" t="str">
        <f>IF($A230="","",VLOOKUP($A230,'MÃ KH'!$A$2:$D$1048573,2,0))</f>
        <v>BI BẢO LỘC</v>
      </c>
      <c r="C230" s="27" t="s">
        <v>4886</v>
      </c>
      <c r="D230" s="28" t="s">
        <v>4726</v>
      </c>
      <c r="E230" s="29" t="str">
        <f>IF($D230="","",VLOOKUP($D230,'MÃ HH'!$A$2:$C$2292,2,0))</f>
        <v>NHO ĐEN NP TWEESPRUIT XL - 4.5KG</v>
      </c>
      <c r="F230" s="29" t="str">
        <f>IF($D230="","",VLOOKUP($D230,'MÃ HH'!$A$2:$C$1873,3,0))</f>
        <v>THÙNG</v>
      </c>
      <c r="G230" s="30">
        <v>5</v>
      </c>
      <c r="H230" s="30"/>
      <c r="I230" s="35">
        <v>500</v>
      </c>
      <c r="J230" s="36">
        <f t="shared" si="3"/>
        <v>2500000</v>
      </c>
      <c r="K230" s="37"/>
      <c r="L230" s="38">
        <v>16646</v>
      </c>
      <c r="M230" s="12" t="s">
        <v>5037</v>
      </c>
      <c r="N230" s="12" t="s">
        <v>5044</v>
      </c>
    </row>
    <row r="231" spans="1:14" s="12" customFormat="1" ht="26.1" customHeight="1">
      <c r="A231" s="25" t="s">
        <v>283</v>
      </c>
      <c r="B231" s="26" t="str">
        <f>IF($A231="","",VLOOKUP($A231,'MÃ KH'!$A$2:$D$1048573,2,0))</f>
        <v>BI BẢO LỘC</v>
      </c>
      <c r="C231" s="27" t="s">
        <v>4886</v>
      </c>
      <c r="D231" s="28" t="s">
        <v>3942</v>
      </c>
      <c r="E231" s="29" t="str">
        <f>IF($D231="","",VLOOKUP($D231,'MÃ HH'!$A$2:$C$2292,2,0))</f>
        <v xml:space="preserve">CAM KIẾNG THÙNG XANH 48 - 14KG </v>
      </c>
      <c r="F231" s="29" t="str">
        <f>IF($D231="","",VLOOKUP($D231,'MÃ HH'!$A$2:$C$1873,3,0))</f>
        <v>Thùng</v>
      </c>
      <c r="G231" s="30">
        <v>3</v>
      </c>
      <c r="H231" s="30"/>
      <c r="I231" s="35">
        <v>700</v>
      </c>
      <c r="J231" s="36">
        <f t="shared" si="3"/>
        <v>2100000</v>
      </c>
      <c r="K231" s="37"/>
      <c r="L231" s="38">
        <v>16646</v>
      </c>
      <c r="M231" s="12" t="s">
        <v>5052</v>
      </c>
      <c r="N231" s="12" t="s">
        <v>5044</v>
      </c>
    </row>
    <row r="232" spans="1:14" s="12" customFormat="1" ht="26.1" customHeight="1">
      <c r="A232" s="25" t="s">
        <v>1557</v>
      </c>
      <c r="B232" s="26" t="str">
        <f>IF($A232="","",VLOOKUP($A232,'MÃ KH'!$A$2:$D$1048573,2,0))</f>
        <v>HUYỀN VŨNG TÀU</v>
      </c>
      <c r="C232" s="27" t="s">
        <v>4886</v>
      </c>
      <c r="D232" s="28" t="s">
        <v>4726</v>
      </c>
      <c r="E232" s="29" t="str">
        <f>IF($D232="","",VLOOKUP($D232,'MÃ HH'!$A$2:$C$2292,2,0))</f>
        <v>NHO ĐEN NP TWEESPRUIT XL - 4.5KG</v>
      </c>
      <c r="F232" s="29" t="str">
        <f>IF($D232="","",VLOOKUP($D232,'MÃ HH'!$A$2:$C$1873,3,0))</f>
        <v>THÙNG</v>
      </c>
      <c r="G232" s="30">
        <v>5</v>
      </c>
      <c r="H232" s="30"/>
      <c r="I232" s="35">
        <v>500</v>
      </c>
      <c r="J232" s="36">
        <f t="shared" si="3"/>
        <v>2500000</v>
      </c>
      <c r="K232" s="37"/>
      <c r="L232" s="38">
        <v>16657</v>
      </c>
      <c r="M232" s="12" t="s">
        <v>5037</v>
      </c>
      <c r="N232" s="12" t="s">
        <v>5044</v>
      </c>
    </row>
    <row r="233" spans="1:14" s="12" customFormat="1" ht="26.1" customHeight="1">
      <c r="A233" s="25" t="s">
        <v>694</v>
      </c>
      <c r="B233" s="26" t="str">
        <f>IF($A233="","",VLOOKUP($A233,'MÃ KH'!$A$2:$D$1048573,2,0))</f>
        <v>CHỊ TRÚC NT</v>
      </c>
      <c r="C233" s="27" t="s">
        <v>4886</v>
      </c>
      <c r="D233" s="28" t="s">
        <v>4726</v>
      </c>
      <c r="E233" s="29" t="str">
        <f>IF($D233="","",VLOOKUP($D233,'MÃ HH'!$A$2:$C$2292,2,0))</f>
        <v>NHO ĐEN NP TWEESPRUIT XL - 4.5KG</v>
      </c>
      <c r="F233" s="29" t="str">
        <f>IF($D233="","",VLOOKUP($D233,'MÃ HH'!$A$2:$C$1873,3,0))</f>
        <v>THÙNG</v>
      </c>
      <c r="G233" s="30">
        <v>20</v>
      </c>
      <c r="H233" s="30"/>
      <c r="I233" s="35">
        <v>500</v>
      </c>
      <c r="J233" s="36">
        <f t="shared" si="3"/>
        <v>10000000</v>
      </c>
      <c r="K233" s="37"/>
      <c r="L233" s="38">
        <v>16589</v>
      </c>
      <c r="M233" s="12" t="s">
        <v>5053</v>
      </c>
      <c r="N233" s="12" t="s">
        <v>5044</v>
      </c>
    </row>
    <row r="234" spans="1:14" s="12" customFormat="1" ht="26.1" customHeight="1">
      <c r="A234" s="25" t="s">
        <v>694</v>
      </c>
      <c r="B234" s="26" t="str">
        <f>IF($A234="","",VLOOKUP($A234,'MÃ KH'!$A$2:$D$1048573,2,0))</f>
        <v>CHỊ TRÚC NT</v>
      </c>
      <c r="C234" s="27" t="s">
        <v>4886</v>
      </c>
      <c r="D234" s="28" t="s">
        <v>4131</v>
      </c>
      <c r="E234" s="29" t="str">
        <f>IF($D234="","",VLOOKUP($D234,'MÃ HH'!$A$2:$C$2292,2,0))</f>
        <v>TÁO XÁ NP YOYA 90 - 18KG</v>
      </c>
      <c r="F234" s="29" t="str">
        <f>IF($D234="","",VLOOKUP($D234,'MÃ HH'!$A$2:$C$1873,3,0))</f>
        <v>Thùng</v>
      </c>
      <c r="G234" s="30">
        <v>6</v>
      </c>
      <c r="H234" s="30"/>
      <c r="I234" s="35">
        <v>930</v>
      </c>
      <c r="J234" s="36">
        <f t="shared" si="3"/>
        <v>5580000</v>
      </c>
      <c r="K234" s="37"/>
      <c r="L234" s="38">
        <v>16589</v>
      </c>
      <c r="M234" s="12" t="s">
        <v>5054</v>
      </c>
      <c r="N234" s="12" t="s">
        <v>5044</v>
      </c>
    </row>
    <row r="235" spans="1:14" s="12" customFormat="1" ht="26.1" customHeight="1">
      <c r="A235" s="25" t="s">
        <v>694</v>
      </c>
      <c r="B235" s="26" t="str">
        <f>IF($A235="","",VLOOKUP($A235,'MÃ KH'!$A$2:$D$1048573,2,0))</f>
        <v>CHỊ TRÚC NT</v>
      </c>
      <c r="C235" s="27" t="s">
        <v>4886</v>
      </c>
      <c r="D235" s="28" t="s">
        <v>4101</v>
      </c>
      <c r="E235" s="29" t="str">
        <f>IF($D235="","",VLOOKUP($D235,'MÃ HH'!$A$2:$C$2292,2,0))</f>
        <v>TÁO XÁ NP YOYA 100 - 18KG</v>
      </c>
      <c r="F235" s="29" t="str">
        <f>IF($D235="","",VLOOKUP($D235,'MÃ HH'!$A$2:$C$1873,3,0))</f>
        <v>Thùng</v>
      </c>
      <c r="G235" s="30">
        <v>4</v>
      </c>
      <c r="H235" s="30"/>
      <c r="I235" s="35">
        <v>930</v>
      </c>
      <c r="J235" s="36">
        <f t="shared" si="3"/>
        <v>3720000</v>
      </c>
      <c r="K235" s="37"/>
      <c r="L235" s="38">
        <v>16589</v>
      </c>
      <c r="M235" s="12" t="s">
        <v>5055</v>
      </c>
      <c r="N235" s="12" t="s">
        <v>5044</v>
      </c>
    </row>
    <row r="236" spans="1:14" s="12" customFormat="1" ht="26.1" customHeight="1">
      <c r="A236" s="25" t="s">
        <v>2129</v>
      </c>
      <c r="B236" s="26" t="str">
        <f>IF($A236="","",VLOOKUP($A236,'MÃ KH'!$A$2:$D$1048573,2,0))</f>
        <v>NGA TRÀ VINH</v>
      </c>
      <c r="C236" s="27" t="s">
        <v>4886</v>
      </c>
      <c r="D236" s="28" t="s">
        <v>4718</v>
      </c>
      <c r="E236" s="29" t="str">
        <f>IF($D236="","",VLOOKUP($D236,'MÃ HH'!$A$2:$C$2292,2,0))</f>
        <v>NHO ĐỎ VERFRUIT 1J - 8.2KG</v>
      </c>
      <c r="F236" s="29" t="str">
        <f>IF($D236="","",VLOOKUP($D236,'MÃ HH'!$A$2:$C$1873,3,0))</f>
        <v>Thùng</v>
      </c>
      <c r="G236" s="30">
        <v>2</v>
      </c>
      <c r="H236" s="30"/>
      <c r="I236" s="35">
        <v>850</v>
      </c>
      <c r="J236" s="36">
        <f t="shared" si="3"/>
        <v>1700000</v>
      </c>
      <c r="K236" s="37"/>
      <c r="L236" s="38">
        <v>16572</v>
      </c>
      <c r="M236" s="12" t="s">
        <v>5056</v>
      </c>
      <c r="N236" s="12" t="s">
        <v>5057</v>
      </c>
    </row>
    <row r="237" spans="1:14" s="12" customFormat="1" ht="26.1" customHeight="1">
      <c r="A237" s="25" t="s">
        <v>2129</v>
      </c>
      <c r="B237" s="26" t="str">
        <f>IF($A237="","",VLOOKUP($A237,'MÃ KH'!$A$2:$D$1048573,2,0))</f>
        <v>NGA TRÀ VINH</v>
      </c>
      <c r="C237" s="27" t="s">
        <v>4886</v>
      </c>
      <c r="D237" s="28" t="s">
        <v>4694</v>
      </c>
      <c r="E237" s="29" t="str">
        <f>IF($D237="","",VLOOKUP($D237,'MÃ HH'!$A$2:$C$2292,2,0))</f>
        <v>TÁO 5 GÓC TOP RED 113 -18KG</v>
      </c>
      <c r="F237" s="29" t="str">
        <f>IF($D237="","",VLOOKUP($D237,'MÃ HH'!$A$2:$C$1873,3,0))</f>
        <v>Thùng</v>
      </c>
      <c r="G237" s="30">
        <v>5</v>
      </c>
      <c r="H237" s="30"/>
      <c r="I237" s="35">
        <v>1100</v>
      </c>
      <c r="J237" s="36">
        <f t="shared" si="3"/>
        <v>5500000</v>
      </c>
      <c r="K237" s="37"/>
      <c r="L237" s="38">
        <v>16572</v>
      </c>
      <c r="M237" s="12" t="s">
        <v>5058</v>
      </c>
      <c r="N237" s="12" t="s">
        <v>5057</v>
      </c>
    </row>
    <row r="238" spans="1:14" s="12" customFormat="1" ht="26.1" customHeight="1">
      <c r="A238" s="25" t="s">
        <v>2129</v>
      </c>
      <c r="B238" s="26" t="str">
        <f>IF($A238="","",VLOOKUP($A238,'MÃ KH'!$A$2:$D$1048573,2,0))</f>
        <v>NGA TRÀ VINH</v>
      </c>
      <c r="C238" s="27" t="s">
        <v>4886</v>
      </c>
      <c r="D238" s="28" t="s">
        <v>3498</v>
      </c>
      <c r="E238" s="29" t="str">
        <f>IF($D238="","",VLOOKUP($D238,'MÃ HH'!$A$2:$C$2292,2,0))</f>
        <v>TÁO FUIJ WOW NƠ 36 - 10KG</v>
      </c>
      <c r="F238" s="29" t="str">
        <f>IF($D238="","",VLOOKUP($D238,'MÃ HH'!$A$2:$C$1873,3,0))</f>
        <v>Thùng</v>
      </c>
      <c r="G238" s="30">
        <v>3</v>
      </c>
      <c r="H238" s="30"/>
      <c r="I238" s="35">
        <v>500</v>
      </c>
      <c r="J238" s="36">
        <f t="shared" si="3"/>
        <v>1500000</v>
      </c>
      <c r="K238" s="37"/>
      <c r="L238" s="38">
        <v>16572</v>
      </c>
      <c r="M238" s="12" t="s">
        <v>5059</v>
      </c>
      <c r="N238" s="12" t="s">
        <v>5057</v>
      </c>
    </row>
    <row r="239" spans="1:14" s="12" customFormat="1" ht="26.1" customHeight="1">
      <c r="A239" s="25" t="s">
        <v>2484</v>
      </c>
      <c r="B239" s="26" t="str">
        <f>IF($A239="","",VLOOKUP($A239,'MÃ KH'!$A$2:$D$1048573,2,0))</f>
        <v>QUYÊN CHÂU ĐỐC</v>
      </c>
      <c r="C239" s="27" t="s">
        <v>4886</v>
      </c>
      <c r="D239" s="28" t="s">
        <v>4255</v>
      </c>
      <c r="E239" s="29" t="str">
        <f>IF($D239="","",VLOOKUP($D239,'MÃ HH'!$A$2:$C$2292,2,0))</f>
        <v>TÁO ENVY MỸ 28 HG -9KG</v>
      </c>
      <c r="F239" s="29" t="str">
        <f>IF($D239="","",VLOOKUP($D239,'MÃ HH'!$A$2:$C$1873,3,0))</f>
        <v>Thùng</v>
      </c>
      <c r="G239" s="30">
        <v>1</v>
      </c>
      <c r="H239" s="30"/>
      <c r="I239" s="35">
        <v>1500</v>
      </c>
      <c r="J239" s="36">
        <f t="shared" si="3"/>
        <v>1500000</v>
      </c>
      <c r="K239" s="37"/>
      <c r="L239" s="38">
        <v>16590</v>
      </c>
      <c r="M239" s="12" t="s">
        <v>5060</v>
      </c>
      <c r="N239" s="12" t="s">
        <v>5057</v>
      </c>
    </row>
    <row r="240" spans="1:14" s="12" customFormat="1" ht="26.1" customHeight="1">
      <c r="A240" s="25" t="s">
        <v>2484</v>
      </c>
      <c r="B240" s="26" t="str">
        <f>IF($A240="","",VLOOKUP($A240,'MÃ KH'!$A$2:$D$1048573,2,0))</f>
        <v>QUYÊN CHÂU ĐỐC</v>
      </c>
      <c r="C240" s="27" t="s">
        <v>4886</v>
      </c>
      <c r="D240" s="28" t="s">
        <v>3942</v>
      </c>
      <c r="E240" s="29" t="str">
        <f>IF($D240="","",VLOOKUP($D240,'MÃ HH'!$A$2:$C$2292,2,0))</f>
        <v xml:space="preserve">CAM KIẾNG THÙNG XANH 48 - 14KG </v>
      </c>
      <c r="F240" s="29" t="str">
        <f>IF($D240="","",VLOOKUP($D240,'MÃ HH'!$A$2:$C$1873,3,0))</f>
        <v>Thùng</v>
      </c>
      <c r="G240" s="30">
        <v>1</v>
      </c>
      <c r="H240" s="30"/>
      <c r="I240" s="35">
        <v>700</v>
      </c>
      <c r="J240" s="36">
        <f t="shared" si="3"/>
        <v>700000</v>
      </c>
      <c r="K240" s="37"/>
      <c r="L240" s="38">
        <v>16590</v>
      </c>
      <c r="M240" s="12" t="s">
        <v>5061</v>
      </c>
      <c r="N240" s="12" t="s">
        <v>5057</v>
      </c>
    </row>
    <row r="241" spans="1:14" s="12" customFormat="1" ht="26.1" customHeight="1">
      <c r="A241" s="25" t="s">
        <v>335</v>
      </c>
      <c r="B241" s="26" t="str">
        <f>IF($A241="","",VLOOKUP($A241,'MÃ KH'!$A$2:$D$1048573,2,0))</f>
        <v>CAN KINH DOANH</v>
      </c>
      <c r="C241" s="27" t="s">
        <v>4886</v>
      </c>
      <c r="D241" s="28" t="s">
        <v>4726</v>
      </c>
      <c r="E241" s="29" t="str">
        <f>IF($D241="","",VLOOKUP($D241,'MÃ HH'!$A$2:$C$2292,2,0))</f>
        <v>NHO ĐEN NP TWEESPRUIT XL - 4.5KG</v>
      </c>
      <c r="F241" s="29" t="str">
        <f>IF($D241="","",VLOOKUP($D241,'MÃ HH'!$A$2:$C$1873,3,0))</f>
        <v>THÙNG</v>
      </c>
      <c r="G241" s="30">
        <v>15</v>
      </c>
      <c r="H241" s="30"/>
      <c r="I241" s="35">
        <v>500</v>
      </c>
      <c r="J241" s="36">
        <f t="shared" si="3"/>
        <v>7500000</v>
      </c>
      <c r="K241" s="37"/>
      <c r="L241" s="38">
        <v>16637</v>
      </c>
      <c r="M241" s="12" t="s">
        <v>5062</v>
      </c>
      <c r="N241" s="12" t="s">
        <v>5057</v>
      </c>
    </row>
    <row r="242" spans="1:14" s="12" customFormat="1" ht="26.1" customHeight="1">
      <c r="A242" s="25" t="s">
        <v>219</v>
      </c>
      <c r="B242" s="26" t="str">
        <f>IF($A242="","",VLOOKUP($A242,'MÃ KH'!$A$2:$D$1048573,2,0))</f>
        <v>BA TÂN CHÂU</v>
      </c>
      <c r="C242" s="27" t="s">
        <v>4886</v>
      </c>
      <c r="D242" s="28" t="s">
        <v>4726</v>
      </c>
      <c r="E242" s="29" t="str">
        <f>IF($D242="","",VLOOKUP($D242,'MÃ HH'!$A$2:$C$2292,2,0))</f>
        <v>NHO ĐEN NP TWEESPRUIT XL - 4.5KG</v>
      </c>
      <c r="F242" s="29" t="str">
        <f>IF($D242="","",VLOOKUP($D242,'MÃ HH'!$A$2:$C$1873,3,0))</f>
        <v>THÙNG</v>
      </c>
      <c r="G242" s="30">
        <v>10</v>
      </c>
      <c r="H242" s="30"/>
      <c r="I242" s="35">
        <v>500</v>
      </c>
      <c r="J242" s="36">
        <f t="shared" si="3"/>
        <v>5000000</v>
      </c>
      <c r="K242" s="37"/>
      <c r="L242" s="38">
        <v>16595</v>
      </c>
      <c r="M242" s="12" t="s">
        <v>5063</v>
      </c>
      <c r="N242" s="12" t="s">
        <v>5057</v>
      </c>
    </row>
    <row r="243" spans="1:14" s="12" customFormat="1" ht="26.1" customHeight="1">
      <c r="A243" s="25" t="s">
        <v>219</v>
      </c>
      <c r="B243" s="26" t="str">
        <f>IF($A243="","",VLOOKUP($A243,'MÃ KH'!$A$2:$D$1048573,2,0))</f>
        <v>BA TÂN CHÂU</v>
      </c>
      <c r="C243" s="27" t="s">
        <v>4886</v>
      </c>
      <c r="D243" s="28" t="s">
        <v>4694</v>
      </c>
      <c r="E243" s="29" t="str">
        <f>IF($D243="","",VLOOKUP($D243,'MÃ HH'!$A$2:$C$2292,2,0))</f>
        <v>TÁO 5 GÓC TOP RED 113 -18KG</v>
      </c>
      <c r="F243" s="29" t="str">
        <f>IF($D243="","",VLOOKUP($D243,'MÃ HH'!$A$2:$C$1873,3,0))</f>
        <v>Thùng</v>
      </c>
      <c r="G243" s="30">
        <v>2</v>
      </c>
      <c r="H243" s="30"/>
      <c r="I243" s="35">
        <v>1130</v>
      </c>
      <c r="J243" s="36">
        <f t="shared" si="3"/>
        <v>2260000</v>
      </c>
      <c r="K243" s="37"/>
      <c r="L243" s="38">
        <v>16595</v>
      </c>
      <c r="M243" s="12" t="s">
        <v>5064</v>
      </c>
      <c r="N243" s="12" t="s">
        <v>5057</v>
      </c>
    </row>
    <row r="244" spans="1:14" s="12" customFormat="1" ht="26.1" customHeight="1">
      <c r="A244" s="25" t="s">
        <v>1060</v>
      </c>
      <c r="B244" s="26" t="str">
        <f>IF($A244="","",VLOOKUP($A244,'MÃ KH'!$A$2:$D$1048573,2,0))</f>
        <v>ĐỨC TÂN CHÂU</v>
      </c>
      <c r="C244" s="27" t="s">
        <v>4886</v>
      </c>
      <c r="D244" s="28" t="s">
        <v>4726</v>
      </c>
      <c r="E244" s="29" t="str">
        <f>IF($D244="","",VLOOKUP($D244,'MÃ HH'!$A$2:$C$2292,2,0))</f>
        <v>NHO ĐEN NP TWEESPRUIT XL - 4.5KG</v>
      </c>
      <c r="F244" s="29" t="str">
        <f>IF($D244="","",VLOOKUP($D244,'MÃ HH'!$A$2:$C$1873,3,0))</f>
        <v>THÙNG</v>
      </c>
      <c r="G244" s="30">
        <v>4</v>
      </c>
      <c r="H244" s="30"/>
      <c r="I244" s="35">
        <v>500</v>
      </c>
      <c r="J244" s="36">
        <f t="shared" si="3"/>
        <v>2000000</v>
      </c>
      <c r="K244" s="37"/>
      <c r="L244" s="38">
        <v>16601</v>
      </c>
      <c r="M244" s="12" t="s">
        <v>5065</v>
      </c>
      <c r="N244" s="12" t="s">
        <v>5057</v>
      </c>
    </row>
    <row r="245" spans="1:14" s="12" customFormat="1" ht="26.1" customHeight="1">
      <c r="A245" s="25" t="s">
        <v>1060</v>
      </c>
      <c r="B245" s="26" t="str">
        <f>IF($A245="","",VLOOKUP($A245,'MÃ KH'!$A$2:$D$1048573,2,0))</f>
        <v>ĐỨC TÂN CHÂU</v>
      </c>
      <c r="C245" s="27" t="s">
        <v>4886</v>
      </c>
      <c r="D245" s="28" t="s">
        <v>4718</v>
      </c>
      <c r="E245" s="29" t="str">
        <f>IF($D245="","",VLOOKUP($D245,'MÃ HH'!$A$2:$C$2292,2,0))</f>
        <v>NHO ĐỎ VERFRUIT 1J - 8.2KG</v>
      </c>
      <c r="F245" s="29" t="str">
        <f>IF($D245="","",VLOOKUP($D245,'MÃ HH'!$A$2:$C$1873,3,0))</f>
        <v>Thùng</v>
      </c>
      <c r="G245" s="30">
        <v>3</v>
      </c>
      <c r="H245" s="30"/>
      <c r="I245" s="35">
        <v>850</v>
      </c>
      <c r="J245" s="36">
        <f t="shared" si="3"/>
        <v>2550000</v>
      </c>
      <c r="K245" s="37"/>
      <c r="L245" s="38">
        <v>16601</v>
      </c>
      <c r="M245" s="12" t="s">
        <v>5066</v>
      </c>
      <c r="N245" s="12" t="s">
        <v>5057</v>
      </c>
    </row>
    <row r="246" spans="1:14" s="12" customFormat="1" ht="26.1" customHeight="1">
      <c r="A246" s="25" t="s">
        <v>1060</v>
      </c>
      <c r="B246" s="26" t="str">
        <f>IF($A246="","",VLOOKUP($A246,'MÃ KH'!$A$2:$D$1048573,2,0))</f>
        <v>ĐỨC TÂN CHÂU</v>
      </c>
      <c r="C246" s="27" t="s">
        <v>4886</v>
      </c>
      <c r="D246" s="28" t="s">
        <v>3942</v>
      </c>
      <c r="E246" s="29" t="str">
        <f>IF($D246="","",VLOOKUP($D246,'MÃ HH'!$A$2:$C$2292,2,0))</f>
        <v xml:space="preserve">CAM KIẾNG THÙNG XANH 48 - 14KG </v>
      </c>
      <c r="F246" s="29" t="str">
        <f>IF($D246="","",VLOOKUP($D246,'MÃ HH'!$A$2:$C$1873,3,0))</f>
        <v>Thùng</v>
      </c>
      <c r="G246" s="30">
        <v>1</v>
      </c>
      <c r="H246" s="30"/>
      <c r="I246" s="35">
        <v>700</v>
      </c>
      <c r="J246" s="36">
        <f t="shared" si="3"/>
        <v>700000</v>
      </c>
      <c r="K246" s="37"/>
      <c r="L246" s="38">
        <v>16601</v>
      </c>
      <c r="M246" s="12" t="s">
        <v>5061</v>
      </c>
      <c r="N246" s="12" t="s">
        <v>5057</v>
      </c>
    </row>
    <row r="247" spans="1:14" s="12" customFormat="1" ht="26.1" customHeight="1">
      <c r="A247" s="25" t="s">
        <v>1264</v>
      </c>
      <c r="B247" s="26" t="str">
        <f>IF($A247="","",VLOOKUP($A247,'MÃ KH'!$A$2:$D$1048573,2,0))</f>
        <v>HẠNH BÌNH ĐIỀN</v>
      </c>
      <c r="C247" s="27" t="s">
        <v>4886</v>
      </c>
      <c r="D247" s="28" t="s">
        <v>4726</v>
      </c>
      <c r="E247" s="29" t="str">
        <f>IF($D247="","",VLOOKUP($D247,'MÃ HH'!$A$2:$C$2292,2,0))</f>
        <v>NHO ĐEN NP TWEESPRUIT XL - 4.5KG</v>
      </c>
      <c r="F247" s="29" t="str">
        <f>IF($D247="","",VLOOKUP($D247,'MÃ HH'!$A$2:$C$1873,3,0))</f>
        <v>THÙNG</v>
      </c>
      <c r="G247" s="30">
        <v>10</v>
      </c>
      <c r="H247" s="30"/>
      <c r="I247" s="35">
        <v>500</v>
      </c>
      <c r="J247" s="36">
        <f t="shared" si="3"/>
        <v>5000000</v>
      </c>
      <c r="K247" s="37"/>
      <c r="L247" s="38">
        <v>16647</v>
      </c>
      <c r="M247" s="12" t="s">
        <v>5032</v>
      </c>
      <c r="N247" s="12" t="s">
        <v>5057</v>
      </c>
    </row>
    <row r="248" spans="1:14" s="12" customFormat="1" ht="26.1" customHeight="1">
      <c r="A248" s="25" t="s">
        <v>2736</v>
      </c>
      <c r="B248" s="26" t="str">
        <f>IF($A248="","",VLOOKUP($A248,'MÃ KH'!$A$2:$D$1048573,2,0))</f>
        <v>THẢO MỸ THO</v>
      </c>
      <c r="C248" s="27" t="s">
        <v>4886</v>
      </c>
      <c r="D248" s="28" t="s">
        <v>4726</v>
      </c>
      <c r="E248" s="29" t="str">
        <f>IF($D248="","",VLOOKUP($D248,'MÃ HH'!$A$2:$C$2292,2,0))</f>
        <v>NHO ĐEN NP TWEESPRUIT XL - 4.5KG</v>
      </c>
      <c r="F248" s="29" t="str">
        <f>IF($D248="","",VLOOKUP($D248,'MÃ HH'!$A$2:$C$1873,3,0))</f>
        <v>THÙNG</v>
      </c>
      <c r="G248" s="30">
        <v>10</v>
      </c>
      <c r="H248" s="30"/>
      <c r="I248" s="35">
        <v>500</v>
      </c>
      <c r="J248" s="36">
        <f t="shared" si="3"/>
        <v>5000000</v>
      </c>
      <c r="K248" s="37"/>
      <c r="L248" s="38">
        <v>16648</v>
      </c>
      <c r="M248" s="12" t="s">
        <v>5063</v>
      </c>
      <c r="N248" s="12" t="s">
        <v>5057</v>
      </c>
    </row>
    <row r="249" spans="1:14" s="12" customFormat="1" ht="26.1" customHeight="1">
      <c r="A249" s="25" t="s">
        <v>2736</v>
      </c>
      <c r="B249" s="26" t="str">
        <f>IF($A249="","",VLOOKUP($A249,'MÃ KH'!$A$2:$D$1048573,2,0))</f>
        <v>THẢO MỸ THO</v>
      </c>
      <c r="C249" s="27" t="s">
        <v>4886</v>
      </c>
      <c r="D249" s="28" t="s">
        <v>4694</v>
      </c>
      <c r="E249" s="29" t="str">
        <f>IF($D249="","",VLOOKUP($D249,'MÃ HH'!$A$2:$C$2292,2,0))</f>
        <v>TÁO 5 GÓC TOP RED 113 -18KG</v>
      </c>
      <c r="F249" s="29" t="str">
        <f>IF($D249="","",VLOOKUP($D249,'MÃ HH'!$A$2:$C$1873,3,0))</f>
        <v>Thùng</v>
      </c>
      <c r="G249" s="30">
        <v>10</v>
      </c>
      <c r="H249" s="30"/>
      <c r="I249" s="35">
        <v>1100</v>
      </c>
      <c r="J249" s="36">
        <f t="shared" si="3"/>
        <v>11000000</v>
      </c>
      <c r="K249" s="37"/>
      <c r="L249" s="38">
        <v>16648</v>
      </c>
      <c r="M249" s="12" t="s">
        <v>5067</v>
      </c>
      <c r="N249" s="12" t="s">
        <v>5057</v>
      </c>
    </row>
    <row r="250" spans="1:14" s="12" customFormat="1" ht="26.1" customHeight="1">
      <c r="A250" s="25" t="s">
        <v>335</v>
      </c>
      <c r="B250" s="26" t="str">
        <f>IF($A250="","",VLOOKUP($A250,'MÃ KH'!$A$2:$D$1048573,2,0))</f>
        <v>CAN KINH DOANH</v>
      </c>
      <c r="C250" s="27" t="s">
        <v>4886</v>
      </c>
      <c r="D250" s="28" t="s">
        <v>4620</v>
      </c>
      <c r="E250" s="29" t="str">
        <f>IF($D250="","",VLOOKUP($D250,'MÃ HH'!$A$2:$C$2292,2,0))</f>
        <v>NHO XANH NP SWEET GLOBE CORE XL - 4.5KG</v>
      </c>
      <c r="F250" s="29" t="str">
        <f>IF($D250="","",VLOOKUP($D250,'MÃ HH'!$A$2:$C$1873,3,0))</f>
        <v>Thùng</v>
      </c>
      <c r="G250" s="30">
        <v>1</v>
      </c>
      <c r="H250" s="30"/>
      <c r="I250" s="35">
        <v>400</v>
      </c>
      <c r="J250" s="36">
        <f t="shared" si="3"/>
        <v>400000</v>
      </c>
      <c r="K250" s="37"/>
      <c r="L250" s="38">
        <v>16680</v>
      </c>
      <c r="M250" s="12" t="s">
        <v>4906</v>
      </c>
      <c r="N250" s="12" t="s">
        <v>5057</v>
      </c>
    </row>
    <row r="251" spans="1:14" s="12" customFormat="1" ht="26.1" customHeight="1">
      <c r="A251" s="25" t="s">
        <v>1705</v>
      </c>
      <c r="B251" s="26" t="str">
        <f>IF($A251="","",VLOOKUP($A251,'MÃ KH'!$A$2:$D$1048573,2,0))</f>
        <v>KHÁNH BÌNH ĐIỀN</v>
      </c>
      <c r="C251" s="27" t="s">
        <v>4886</v>
      </c>
      <c r="D251" s="28" t="s">
        <v>4726</v>
      </c>
      <c r="E251" s="29" t="str">
        <f>IF($D251="","",VLOOKUP($D251,'MÃ HH'!$A$2:$C$2292,2,0))</f>
        <v>NHO ĐEN NP TWEESPRUIT XL - 4.5KG</v>
      </c>
      <c r="F251" s="29" t="str">
        <f>IF($D251="","",VLOOKUP($D251,'MÃ HH'!$A$2:$C$1873,3,0))</f>
        <v>THÙNG</v>
      </c>
      <c r="G251" s="30">
        <v>5</v>
      </c>
      <c r="H251" s="30"/>
      <c r="I251" s="35">
        <v>500</v>
      </c>
      <c r="J251" s="36">
        <f t="shared" si="3"/>
        <v>2500000</v>
      </c>
      <c r="K251" s="37"/>
      <c r="L251" s="38">
        <v>16694</v>
      </c>
      <c r="M251" s="12" t="s">
        <v>5037</v>
      </c>
      <c r="N251" s="12" t="s">
        <v>5057</v>
      </c>
    </row>
    <row r="252" spans="1:14" s="12" customFormat="1" ht="26.1" customHeight="1">
      <c r="A252" s="25" t="s">
        <v>2997</v>
      </c>
      <c r="B252" s="26" t="str">
        <f>IF($A252="","",VLOOKUP($A252,'MÃ KH'!$A$2:$D$1048573,2,0))</f>
        <v>TRANG TÂY NINH</v>
      </c>
      <c r="C252" s="27" t="s">
        <v>4886</v>
      </c>
      <c r="D252" s="28" t="s">
        <v>4726</v>
      </c>
      <c r="E252" s="29" t="str">
        <f>IF($D252="","",VLOOKUP($D252,'MÃ HH'!$A$2:$C$2292,2,0))</f>
        <v>NHO ĐEN NP TWEESPRUIT XL - 4.5KG</v>
      </c>
      <c r="F252" s="29" t="str">
        <f>IF($D252="","",VLOOKUP($D252,'MÃ HH'!$A$2:$C$1873,3,0))</f>
        <v>THÙNG</v>
      </c>
      <c r="G252" s="30">
        <v>3</v>
      </c>
      <c r="H252" s="30"/>
      <c r="I252" s="35">
        <v>500</v>
      </c>
      <c r="J252" s="36">
        <f t="shared" si="3"/>
        <v>1500000</v>
      </c>
      <c r="K252" s="37"/>
      <c r="L252" s="38">
        <v>16681</v>
      </c>
      <c r="M252" s="12" t="s">
        <v>5068</v>
      </c>
      <c r="N252" s="12" t="s">
        <v>5057</v>
      </c>
    </row>
    <row r="253" spans="1:14" s="12" customFormat="1" ht="26.1" customHeight="1">
      <c r="A253" s="25" t="s">
        <v>1087</v>
      </c>
      <c r="B253" s="26" t="str">
        <f>IF($A253="","",VLOOKUP($A253,'MÃ KH'!$A$2:$D$1048573,2,0))</f>
        <v>DUNG PHAN RANG</v>
      </c>
      <c r="C253" s="27" t="s">
        <v>4886</v>
      </c>
      <c r="D253" s="28" t="s">
        <v>4560</v>
      </c>
      <c r="E253" s="29" t="str">
        <f>IF($D253="","",VLOOKUP($D253,'MÃ HH'!$A$2:$C$2292,2,0))</f>
        <v>TÁO XANH MỸ GEE WHIZ 100-20KG</v>
      </c>
      <c r="F253" s="29" t="str">
        <f>IF($D253="","",VLOOKUP($D253,'MÃ HH'!$A$2:$C$1873,3,0))</f>
        <v>Thùng</v>
      </c>
      <c r="G253" s="30">
        <v>1</v>
      </c>
      <c r="H253" s="30"/>
      <c r="I253" s="35">
        <v>1300</v>
      </c>
      <c r="J253" s="36">
        <f t="shared" si="3"/>
        <v>1300000</v>
      </c>
      <c r="K253" s="37"/>
      <c r="L253" s="38">
        <v>16584</v>
      </c>
      <c r="M253" s="12" t="s">
        <v>5069</v>
      </c>
      <c r="N253" s="12" t="s">
        <v>5070</v>
      </c>
    </row>
    <row r="254" spans="1:14" s="12" customFormat="1" ht="26.1" customHeight="1">
      <c r="A254" s="25" t="s">
        <v>1087</v>
      </c>
      <c r="B254" s="26" t="str">
        <f>IF($A254="","",VLOOKUP($A254,'MÃ KH'!$A$2:$D$1048573,2,0))</f>
        <v>DUNG PHAN RANG</v>
      </c>
      <c r="C254" s="27" t="s">
        <v>4886</v>
      </c>
      <c r="D254" s="28" t="s">
        <v>3298</v>
      </c>
      <c r="E254" s="29" t="str">
        <f>IF($D254="","",VLOOKUP($D254,'MÃ HH'!$A$2:$C$2292,2,0))</f>
        <v>CAM AI CẬP SUNFRESH 42- 15KG</v>
      </c>
      <c r="F254" s="29" t="str">
        <f>IF($D254="","",VLOOKUP($D254,'MÃ HH'!$A$2:$C$1873,3,0))</f>
        <v>Thùng</v>
      </c>
      <c r="G254" s="30">
        <v>1</v>
      </c>
      <c r="H254" s="30"/>
      <c r="I254" s="35">
        <v>600</v>
      </c>
      <c r="J254" s="36">
        <f t="shared" si="3"/>
        <v>600000</v>
      </c>
      <c r="K254" s="37"/>
      <c r="L254" s="38">
        <v>16584</v>
      </c>
      <c r="M254" s="12" t="s">
        <v>5071</v>
      </c>
      <c r="N254" s="12" t="s">
        <v>5070</v>
      </c>
    </row>
    <row r="255" spans="1:14" s="12" customFormat="1" ht="26.1" customHeight="1">
      <c r="A255" s="25" t="s">
        <v>1867</v>
      </c>
      <c r="B255" s="26" t="str">
        <f>IF($A255="","",VLOOKUP($A255,'MÃ KH'!$A$2:$D$1048573,2,0))</f>
        <v>LIỄU TRI TÔN</v>
      </c>
      <c r="C255" s="27" t="s">
        <v>4886</v>
      </c>
      <c r="D255" s="28" t="s">
        <v>4718</v>
      </c>
      <c r="E255" s="29" t="str">
        <f>IF($D255="","",VLOOKUP($D255,'MÃ HH'!$A$2:$C$2292,2,0))</f>
        <v>NHO ĐỎ VERFRUIT 1J - 8.2KG</v>
      </c>
      <c r="F255" s="29" t="str">
        <f>IF($D255="","",VLOOKUP($D255,'MÃ HH'!$A$2:$C$1873,3,0))</f>
        <v>Thùng</v>
      </c>
      <c r="G255" s="30">
        <v>5</v>
      </c>
      <c r="H255" s="30"/>
      <c r="I255" s="35">
        <v>850</v>
      </c>
      <c r="J255" s="36">
        <f t="shared" si="3"/>
        <v>4250000</v>
      </c>
      <c r="K255" s="37"/>
      <c r="L255" s="38">
        <v>16593</v>
      </c>
      <c r="M255" s="12" t="s">
        <v>5072</v>
      </c>
      <c r="N255" s="12" t="s">
        <v>5070</v>
      </c>
    </row>
    <row r="256" spans="1:14" s="12" customFormat="1" ht="26.1" customHeight="1">
      <c r="A256" s="25" t="s">
        <v>1858</v>
      </c>
      <c r="B256" s="26" t="str">
        <f>IF($A256="","",VLOOKUP($A256,'MÃ KH'!$A$2:$D$1048573,2,0))</f>
        <v>LIỄU CẦN THƠ</v>
      </c>
      <c r="C256" s="27" t="s">
        <v>4886</v>
      </c>
      <c r="D256" s="28" t="s">
        <v>4726</v>
      </c>
      <c r="E256" s="29" t="str">
        <f>IF($D256="","",VLOOKUP($D256,'MÃ HH'!$A$2:$C$2292,2,0))</f>
        <v>NHO ĐEN NP TWEESPRUIT XL - 4.5KG</v>
      </c>
      <c r="F256" s="29" t="str">
        <f>IF($D256="","",VLOOKUP($D256,'MÃ HH'!$A$2:$C$1873,3,0))</f>
        <v>THÙNG</v>
      </c>
      <c r="G256" s="30">
        <v>30</v>
      </c>
      <c r="H256" s="30"/>
      <c r="I256" s="35">
        <v>500</v>
      </c>
      <c r="J256" s="36">
        <f t="shared" si="4" ref="J256:J286">I256*G256*1000</f>
        <v>15000000</v>
      </c>
      <c r="K256" s="37"/>
      <c r="L256" s="38">
        <v>16592</v>
      </c>
      <c r="M256" s="12" t="s">
        <v>5073</v>
      </c>
      <c r="N256" s="12" t="s">
        <v>5070</v>
      </c>
    </row>
    <row r="257" spans="1:14" s="12" customFormat="1" ht="26.1" customHeight="1">
      <c r="A257" s="25" t="s">
        <v>1858</v>
      </c>
      <c r="B257" s="26" t="str">
        <f>IF($A257="","",VLOOKUP($A257,'MÃ KH'!$A$2:$D$1048573,2,0))</f>
        <v>LIỄU CẦN THƠ</v>
      </c>
      <c r="C257" s="27" t="s">
        <v>4886</v>
      </c>
      <c r="D257" s="28" t="s">
        <v>4694</v>
      </c>
      <c r="E257" s="29" t="str">
        <f>IF($D257="","",VLOOKUP($D257,'MÃ HH'!$A$2:$C$2292,2,0))</f>
        <v>TÁO 5 GÓC TOP RED 113 -18KG</v>
      </c>
      <c r="F257" s="29" t="str">
        <f>IF($D257="","",VLOOKUP($D257,'MÃ HH'!$A$2:$C$1873,3,0))</f>
        <v>Thùng</v>
      </c>
      <c r="G257" s="30">
        <v>20</v>
      </c>
      <c r="H257" s="30"/>
      <c r="I257" s="35">
        <v>1100</v>
      </c>
      <c r="J257" s="36">
        <f t="shared" si="4"/>
        <v>22000000</v>
      </c>
      <c r="K257" s="37"/>
      <c r="L257" s="38">
        <v>16592</v>
      </c>
      <c r="M257" s="12" t="s">
        <v>5074</v>
      </c>
      <c r="N257" s="12" t="s">
        <v>5070</v>
      </c>
    </row>
    <row r="258" spans="1:14" s="12" customFormat="1" ht="26.1" customHeight="1">
      <c r="A258" s="25" t="s">
        <v>604</v>
      </c>
      <c r="B258" s="26" t="str">
        <f>IF($A258="","",VLOOKUP($A258,'MÃ KH'!$A$2:$D$1048573,2,0))</f>
        <v>CHỊ QUYÊN BẢO LỘC</v>
      </c>
      <c r="C258" s="27" t="s">
        <v>4886</v>
      </c>
      <c r="D258" s="28" t="s">
        <v>4726</v>
      </c>
      <c r="E258" s="29" t="str">
        <f>IF($D258="","",VLOOKUP($D258,'MÃ HH'!$A$2:$C$2292,2,0))</f>
        <v>NHO ĐEN NP TWEESPRUIT XL - 4.5KG</v>
      </c>
      <c r="F258" s="29" t="str">
        <f>IF($D258="","",VLOOKUP($D258,'MÃ HH'!$A$2:$C$1873,3,0))</f>
        <v>THÙNG</v>
      </c>
      <c r="G258" s="30">
        <v>6</v>
      </c>
      <c r="H258" s="30"/>
      <c r="I258" s="35">
        <v>500</v>
      </c>
      <c r="J258" s="36">
        <f t="shared" si="4"/>
        <v>3000000</v>
      </c>
      <c r="K258" s="37"/>
      <c r="L258" s="38">
        <v>16631</v>
      </c>
      <c r="M258" s="12" t="s">
        <v>5075</v>
      </c>
      <c r="N258" s="12" t="s">
        <v>5070</v>
      </c>
    </row>
    <row r="259" spans="1:14" s="12" customFormat="1" ht="26.1" customHeight="1">
      <c r="A259" s="25" t="s">
        <v>1996</v>
      </c>
      <c r="B259" s="26" t="str">
        <f>IF($A259="","",VLOOKUP($A259,'MÃ KH'!$A$2:$D$1048573,2,0))</f>
        <v>MAI ĐÀ LẠT</v>
      </c>
      <c r="C259" s="27" t="s">
        <v>4886</v>
      </c>
      <c r="D259" s="28" t="s">
        <v>4482</v>
      </c>
      <c r="E259" s="29" t="str">
        <f>IF($D259="","",VLOOKUP($D259,'MÃ HH'!$A$2:$C$2292,2,0))</f>
        <v>TÁO XÁ NP CRIPS RED WOLFHEART 120- 18KG</v>
      </c>
      <c r="F259" s="29" t="str">
        <f>IF($D259="","",VLOOKUP($D259,'MÃ HH'!$A$2:$C$1873,3,0))</f>
        <v>THÙNG</v>
      </c>
      <c r="G259" s="30">
        <v>0</v>
      </c>
      <c r="H259" s="30"/>
      <c r="I259" s="35">
        <v>550</v>
      </c>
      <c r="J259" s="36">
        <f t="shared" si="4"/>
        <v>0</v>
      </c>
      <c r="K259" s="37" t="s">
        <v>5076</v>
      </c>
      <c r="L259" s="38">
        <v>16620</v>
      </c>
      <c r="M259" s="12" t="s">
        <v>5077</v>
      </c>
      <c r="N259" s="12" t="s">
        <v>5070</v>
      </c>
    </row>
    <row r="260" spans="1:14" s="12" customFormat="1" ht="26.1" customHeight="1">
      <c r="A260" s="25" t="s">
        <v>3116</v>
      </c>
      <c r="B260" s="26" t="str">
        <f>IF($A260="","",VLOOKUP($A260,'MÃ KH'!$A$2:$D$1048573,2,0))</f>
        <v>TÝ VĨNH LONG</v>
      </c>
      <c r="C260" s="27" t="s">
        <v>4886</v>
      </c>
      <c r="D260" s="28" t="s">
        <v>3301</v>
      </c>
      <c r="E260" s="29" t="str">
        <f>IF($D260="","",VLOOKUP($D260,'MÃ HH'!$A$2:$C$2292,2,0))</f>
        <v>CAM AI CẬP SUNFRESH 48- 15KG</v>
      </c>
      <c r="F260" s="29" t="str">
        <f>IF($D260="","",VLOOKUP($D260,'MÃ HH'!$A$2:$C$1873,3,0))</f>
        <v>Thùng</v>
      </c>
      <c r="G260" s="30">
        <v>5</v>
      </c>
      <c r="H260" s="30"/>
      <c r="I260" s="35">
        <v>600</v>
      </c>
      <c r="J260" s="36">
        <f t="shared" si="4"/>
        <v>3000000</v>
      </c>
      <c r="K260" s="37"/>
      <c r="L260" s="38">
        <v>16652</v>
      </c>
      <c r="M260" s="12" t="s">
        <v>5078</v>
      </c>
      <c r="N260" s="12" t="s">
        <v>5070</v>
      </c>
    </row>
    <row r="261" spans="1:14" s="12" customFormat="1" ht="26.1" customHeight="1">
      <c r="A261" s="25" t="s">
        <v>1970</v>
      </c>
      <c r="B261" s="26" t="str">
        <f>IF($A261="","",VLOOKUP($A261,'MÃ KH'!$A$2:$D$1048573,2,0))</f>
        <v>LY ĐỨC TRỌNG</v>
      </c>
      <c r="C261" s="27" t="s">
        <v>4886</v>
      </c>
      <c r="D261" s="28" t="s">
        <v>3301</v>
      </c>
      <c r="E261" s="29" t="str">
        <f>IF($D261="","",VLOOKUP($D261,'MÃ HH'!$A$2:$C$2292,2,0))</f>
        <v>CAM AI CẬP SUNFRESH 48- 15KG</v>
      </c>
      <c r="F261" s="29" t="str">
        <f>IF($D261="","",VLOOKUP($D261,'MÃ HH'!$A$2:$C$1873,3,0))</f>
        <v>Thùng</v>
      </c>
      <c r="G261" s="30">
        <v>1</v>
      </c>
      <c r="H261" s="30"/>
      <c r="I261" s="35">
        <v>600</v>
      </c>
      <c r="J261" s="36">
        <f t="shared" si="4"/>
        <v>600000</v>
      </c>
      <c r="K261" s="37"/>
      <c r="L261" s="38">
        <v>16651</v>
      </c>
      <c r="M261" s="12" t="s">
        <v>5079</v>
      </c>
      <c r="N261" s="12" t="s">
        <v>5070</v>
      </c>
    </row>
    <row r="262" spans="1:14" s="12" customFormat="1" ht="26.1" customHeight="1">
      <c r="A262" s="25" t="s">
        <v>1970</v>
      </c>
      <c r="B262" s="26" t="str">
        <f>IF($A262="","",VLOOKUP($A262,'MÃ KH'!$A$2:$D$1048573,2,0))</f>
        <v>LY ĐỨC TRỌNG</v>
      </c>
      <c r="C262" s="27" t="s">
        <v>4886</v>
      </c>
      <c r="D262" s="28" t="s">
        <v>4728</v>
      </c>
      <c r="E262" s="29" t="str">
        <f>IF($D262="","",VLOOKUP($D262,'MÃ HH'!$A$2:$C$2292,2,0))</f>
        <v>NHO XANH NP CRISP MODDERDRIFT XXL - 4.5KG</v>
      </c>
      <c r="F262" s="29" t="str">
        <f>IF($D262="","",VLOOKUP($D262,'MÃ HH'!$A$2:$C$1873,3,0))</f>
        <v>THÙNG</v>
      </c>
      <c r="G262" s="30">
        <v>3</v>
      </c>
      <c r="H262" s="30"/>
      <c r="I262" s="35">
        <v>950</v>
      </c>
      <c r="J262" s="36">
        <f t="shared" si="4"/>
        <v>2850000</v>
      </c>
      <c r="K262" s="37"/>
      <c r="L262" s="38">
        <v>16651</v>
      </c>
      <c r="M262" s="12" t="s">
        <v>5080</v>
      </c>
      <c r="N262" s="12" t="s">
        <v>5070</v>
      </c>
    </row>
    <row r="263" spans="1:14" s="12" customFormat="1" ht="26.1" customHeight="1">
      <c r="A263" s="25" t="s">
        <v>1970</v>
      </c>
      <c r="B263" s="26" t="str">
        <f>IF($A263="","",VLOOKUP($A263,'MÃ KH'!$A$2:$D$1048573,2,0))</f>
        <v>LY ĐỨC TRỌNG</v>
      </c>
      <c r="C263" s="27" t="s">
        <v>4886</v>
      </c>
      <c r="D263" s="28" t="s">
        <v>4726</v>
      </c>
      <c r="E263" s="29" t="str">
        <f>IF($D263="","",VLOOKUP($D263,'MÃ HH'!$A$2:$C$2292,2,0))</f>
        <v>NHO ĐEN NP TWEESPRUIT XL - 4.5KG</v>
      </c>
      <c r="F263" s="29" t="str">
        <f>IF($D263="","",VLOOKUP($D263,'MÃ HH'!$A$2:$C$1873,3,0))</f>
        <v>THÙNG</v>
      </c>
      <c r="G263" s="30">
        <v>7</v>
      </c>
      <c r="H263" s="30"/>
      <c r="I263" s="35">
        <v>500</v>
      </c>
      <c r="J263" s="36">
        <f t="shared" si="4"/>
        <v>3500000</v>
      </c>
      <c r="K263" s="37"/>
      <c r="L263" s="38">
        <v>16651</v>
      </c>
      <c r="M263" s="12" t="s">
        <v>5081</v>
      </c>
      <c r="N263" s="12" t="s">
        <v>5070</v>
      </c>
    </row>
    <row r="264" spans="1:14" s="12" customFormat="1" ht="26.1" customHeight="1">
      <c r="A264" s="25" t="s">
        <v>1970</v>
      </c>
      <c r="B264" s="26" t="str">
        <f>IF($A264="","",VLOOKUP($A264,'MÃ KH'!$A$2:$D$1048573,2,0))</f>
        <v>LY ĐỨC TRỌNG</v>
      </c>
      <c r="C264" s="27" t="s">
        <v>4886</v>
      </c>
      <c r="D264" s="28" t="s">
        <v>4592</v>
      </c>
      <c r="E264" s="29" t="str">
        <f>IF($D264="","",VLOOKUP($D264,'MÃ HH'!$A$2:$C$2292,2,0))</f>
        <v>CHERY CHILE 2JD -5KG</v>
      </c>
      <c r="F264" s="29" t="str">
        <f>IF($D264="","",VLOOKUP($D264,'MÃ HH'!$A$2:$C$1873,3,0))</f>
        <v>Thùng</v>
      </c>
      <c r="G264" s="30">
        <v>3</v>
      </c>
      <c r="H264" s="30"/>
      <c r="I264" s="35">
        <v>1400</v>
      </c>
      <c r="J264" s="36">
        <f t="shared" si="4"/>
        <v>4200000</v>
      </c>
      <c r="K264" s="37"/>
      <c r="L264" s="38">
        <v>16651</v>
      </c>
      <c r="M264" s="12" t="s">
        <v>5082</v>
      </c>
      <c r="N264" s="12" t="s">
        <v>5070</v>
      </c>
    </row>
    <row r="265" spans="1:14" s="12" customFormat="1" ht="26.1" customHeight="1">
      <c r="A265" s="25" t="s">
        <v>1970</v>
      </c>
      <c r="B265" s="26" t="str">
        <f>IF($A265="","",VLOOKUP($A265,'MÃ KH'!$A$2:$D$1048573,2,0))</f>
        <v>LY ĐỨC TRỌNG</v>
      </c>
      <c r="C265" s="27" t="s">
        <v>4886</v>
      </c>
      <c r="D265" s="28" t="s">
        <v>4482</v>
      </c>
      <c r="E265" s="29" t="str">
        <f>IF($D265="","",VLOOKUP($D265,'MÃ HH'!$A$2:$C$2292,2,0))</f>
        <v>TÁO XÁ NP CRIPS RED WOLFHEART 120- 18KG</v>
      </c>
      <c r="F265" s="29" t="str">
        <f>IF($D265="","",VLOOKUP($D265,'MÃ HH'!$A$2:$C$1873,3,0))</f>
        <v>THÙNG</v>
      </c>
      <c r="G265" s="30">
        <v>0</v>
      </c>
      <c r="H265" s="30"/>
      <c r="I265" s="35">
        <v>550</v>
      </c>
      <c r="J265" s="36">
        <f t="shared" si="4"/>
        <v>0</v>
      </c>
      <c r="K265" s="37" t="s">
        <v>5083</v>
      </c>
      <c r="L265" s="38">
        <v>16651</v>
      </c>
      <c r="M265" s="12" t="s">
        <v>5084</v>
      </c>
      <c r="N265" s="12" t="s">
        <v>5070</v>
      </c>
    </row>
    <row r="266" spans="1:14" s="12" customFormat="1" ht="26.1" customHeight="1">
      <c r="A266" s="25" t="s">
        <v>1970</v>
      </c>
      <c r="B266" s="26" t="str">
        <f>IF($A266="","",VLOOKUP($A266,'MÃ KH'!$A$2:$D$1048573,2,0))</f>
        <v>LY ĐỨC TRỌNG</v>
      </c>
      <c r="C266" s="27" t="s">
        <v>4886</v>
      </c>
      <c r="D266" s="28" t="s">
        <v>3498</v>
      </c>
      <c r="E266" s="29" t="str">
        <f>IF($D266="","",VLOOKUP($D266,'MÃ HH'!$A$2:$C$2292,2,0))</f>
        <v>TÁO FUIJ WOW NƠ 36 - 10KG</v>
      </c>
      <c r="F266" s="29" t="str">
        <f>IF($D266="","",VLOOKUP($D266,'MÃ HH'!$A$2:$C$1873,3,0))</f>
        <v>Thùng</v>
      </c>
      <c r="G266" s="30">
        <v>2</v>
      </c>
      <c r="H266" s="30"/>
      <c r="I266" s="35">
        <v>500</v>
      </c>
      <c r="J266" s="36">
        <f t="shared" si="4"/>
        <v>1000000</v>
      </c>
      <c r="K266" s="37"/>
      <c r="L266" s="38">
        <v>16651</v>
      </c>
      <c r="M266" s="12" t="s">
        <v>5085</v>
      </c>
      <c r="N266" s="12" t="s">
        <v>5070</v>
      </c>
    </row>
    <row r="267" spans="1:14" s="12" customFormat="1" ht="26.1" customHeight="1">
      <c r="A267" s="25" t="s">
        <v>1970</v>
      </c>
      <c r="B267" s="26" t="str">
        <f>IF($A267="","",VLOOKUP($A267,'MÃ KH'!$A$2:$D$1048573,2,0))</f>
        <v>LY ĐỨC TRỌNG</v>
      </c>
      <c r="C267" s="27" t="s">
        <v>4886</v>
      </c>
      <c r="D267" s="28" t="s">
        <v>3354</v>
      </c>
      <c r="E267" s="29" t="str">
        <f>IF($D267="","",VLOOKUP($D267,'MÃ HH'!$A$2:$C$2292,2,0))</f>
        <v>LÊ SỮA 28  - 15KG</v>
      </c>
      <c r="F267" s="29" t="str">
        <f>IF($D267="","",VLOOKUP($D267,'MÃ HH'!$A$2:$C$1873,3,0))</f>
        <v>Thùng</v>
      </c>
      <c r="G267" s="30">
        <v>1</v>
      </c>
      <c r="H267" s="30"/>
      <c r="I267" s="35">
        <v>750</v>
      </c>
      <c r="J267" s="36">
        <f t="shared" si="4"/>
        <v>750000</v>
      </c>
      <c r="K267" s="37"/>
      <c r="L267" s="38">
        <v>16651</v>
      </c>
      <c r="M267" s="12" t="s">
        <v>5086</v>
      </c>
      <c r="N267" s="12" t="s">
        <v>5070</v>
      </c>
    </row>
    <row r="268" spans="1:14" s="12" customFormat="1" ht="26.1" customHeight="1">
      <c r="A268" s="25" t="s">
        <v>2642</v>
      </c>
      <c r="B268" s="26" t="str">
        <f>IF($A268="","",VLOOKUP($A268,'MÃ KH'!$A$2:$D$1048573,2,0))</f>
        <v>THẮNG VỰA</v>
      </c>
      <c r="C268" s="27" t="s">
        <v>4886</v>
      </c>
      <c r="D268" s="28" t="s">
        <v>4213</v>
      </c>
      <c r="E268" s="29" t="str">
        <f>IF($D268="","",VLOOKUP($D268,'MÃ HH'!$A$2:$C$2292,2,0))</f>
        <v>TÁO PINK GIRL 100 - 17KG</v>
      </c>
      <c r="F268" s="29" t="str">
        <f>IF($D268="","",VLOOKUP($D268,'MÃ HH'!$A$2:$C$1873,3,0))</f>
        <v>Thùng</v>
      </c>
      <c r="G268" s="30">
        <v>10</v>
      </c>
      <c r="H268" s="30"/>
      <c r="I268" s="35">
        <v>720</v>
      </c>
      <c r="J268" s="36">
        <f t="shared" si="4"/>
        <v>7200000</v>
      </c>
      <c r="K268" s="37"/>
      <c r="L268" s="38">
        <v>16659</v>
      </c>
      <c r="M268" s="12" t="s">
        <v>5087</v>
      </c>
      <c r="N268" s="12" t="s">
        <v>5070</v>
      </c>
    </row>
    <row r="269" spans="1:14" s="12" customFormat="1" ht="26.1" customHeight="1">
      <c r="A269" s="25" t="s">
        <v>2294</v>
      </c>
      <c r="B269" s="26" t="str">
        <f>IF($A269="","",VLOOKUP($A269,'MÃ KH'!$A$2:$D$1048573,2,0))</f>
        <v>NHUNG LONG KHÁNH</v>
      </c>
      <c r="C269" s="27" t="s">
        <v>4886</v>
      </c>
      <c r="D269" s="28" t="s">
        <v>4726</v>
      </c>
      <c r="E269" s="29" t="str">
        <f>IF($D269="","",VLOOKUP($D269,'MÃ HH'!$A$2:$C$2292,2,0))</f>
        <v>NHO ĐEN NP TWEESPRUIT XL - 4.5KG</v>
      </c>
      <c r="F269" s="29" t="str">
        <f>IF($D269="","",VLOOKUP($D269,'MÃ HH'!$A$2:$C$1873,3,0))</f>
        <v>THÙNG</v>
      </c>
      <c r="G269" s="30">
        <v>2</v>
      </c>
      <c r="H269" s="30"/>
      <c r="I269" s="35">
        <v>500</v>
      </c>
      <c r="J269" s="36">
        <f t="shared" si="4"/>
        <v>1000000</v>
      </c>
      <c r="K269" s="37"/>
      <c r="L269" s="38">
        <v>16683</v>
      </c>
      <c r="M269" s="12" t="s">
        <v>5088</v>
      </c>
      <c r="N269" s="12" t="s">
        <v>5070</v>
      </c>
    </row>
    <row r="270" spans="1:14" s="12" customFormat="1" ht="26.1" customHeight="1">
      <c r="A270" s="25" t="s">
        <v>2294</v>
      </c>
      <c r="B270" s="26" t="str">
        <f>IF($A270="","",VLOOKUP($A270,'MÃ KH'!$A$2:$D$1048573,2,0))</f>
        <v>NHUNG LONG KHÁNH</v>
      </c>
      <c r="C270" s="27" t="s">
        <v>4886</v>
      </c>
      <c r="D270" s="28" t="s">
        <v>4592</v>
      </c>
      <c r="E270" s="29" t="str">
        <f>IF($D270="","",VLOOKUP($D270,'MÃ HH'!$A$2:$C$2292,2,0))</f>
        <v>CHERY CHILE 2JD -5KG</v>
      </c>
      <c r="F270" s="29" t="str">
        <f>IF($D270="","",VLOOKUP($D270,'MÃ HH'!$A$2:$C$1873,3,0))</f>
        <v>Thùng</v>
      </c>
      <c r="G270" s="30">
        <v>4</v>
      </c>
      <c r="H270" s="30"/>
      <c r="I270" s="35">
        <v>1400</v>
      </c>
      <c r="J270" s="36">
        <f t="shared" si="4"/>
        <v>5600000</v>
      </c>
      <c r="K270" s="37"/>
      <c r="L270" s="38">
        <v>16671</v>
      </c>
      <c r="M270" s="12" t="s">
        <v>5089</v>
      </c>
      <c r="N270" s="12" t="s">
        <v>5070</v>
      </c>
    </row>
    <row r="271" spans="1:14" s="12" customFormat="1" ht="26.1" customHeight="1">
      <c r="A271" s="25" t="s">
        <v>2429</v>
      </c>
      <c r="B271" s="26" t="str">
        <f>IF($A271="","",VLOOKUP($A271,'MÃ KH'!$A$2:$D$1048573,2,0))</f>
        <v>PHƯƠNG MT</v>
      </c>
      <c r="C271" s="27" t="s">
        <v>4886</v>
      </c>
      <c r="D271" s="28" t="s">
        <v>4726</v>
      </c>
      <c r="E271" s="29" t="str">
        <f>IF($D271="","",VLOOKUP($D271,'MÃ HH'!$A$2:$C$2292,2,0))</f>
        <v>NHO ĐEN NP TWEESPRUIT XL - 4.5KG</v>
      </c>
      <c r="F271" s="29" t="str">
        <f>IF($D271="","",VLOOKUP($D271,'MÃ HH'!$A$2:$C$1873,3,0))</f>
        <v>THÙNG</v>
      </c>
      <c r="G271" s="30">
        <v>20</v>
      </c>
      <c r="H271" s="30"/>
      <c r="I271" s="35">
        <v>500</v>
      </c>
      <c r="J271" s="36">
        <f t="shared" si="4"/>
        <v>10000000</v>
      </c>
      <c r="K271" s="37"/>
      <c r="L271" s="38">
        <v>16677</v>
      </c>
      <c r="M271" s="12" t="s">
        <v>5090</v>
      </c>
      <c r="N271" s="12" t="s">
        <v>5070</v>
      </c>
    </row>
    <row r="272" spans="1:14" s="12" customFormat="1" ht="26.1" customHeight="1">
      <c r="A272" s="25" t="s">
        <v>1221</v>
      </c>
      <c r="B272" s="26" t="str">
        <f>IF($A272="","",VLOOKUP($A272,'MÃ KH'!$A$2:$D$1048573,2,0))</f>
        <v>HÁI CÀ MAU</v>
      </c>
      <c r="C272" s="27" t="s">
        <v>4886</v>
      </c>
      <c r="D272" s="28" t="s">
        <v>4726</v>
      </c>
      <c r="E272" s="29" t="str">
        <f>IF($D272="","",VLOOKUP($D272,'MÃ HH'!$A$2:$C$2292,2,0))</f>
        <v>NHO ĐEN NP TWEESPRUIT XL - 4.5KG</v>
      </c>
      <c r="F272" s="29" t="str">
        <f>IF($D272="","",VLOOKUP($D272,'MÃ HH'!$A$2:$C$1873,3,0))</f>
        <v>THÙNG</v>
      </c>
      <c r="G272" s="30">
        <v>2</v>
      </c>
      <c r="H272" s="30"/>
      <c r="I272" s="35">
        <v>500</v>
      </c>
      <c r="J272" s="36">
        <f t="shared" si="4"/>
        <v>1000000</v>
      </c>
      <c r="K272" s="37"/>
      <c r="L272" s="38">
        <v>16599</v>
      </c>
      <c r="M272" s="12" t="s">
        <v>5049</v>
      </c>
      <c r="N272" s="12" t="s">
        <v>5070</v>
      </c>
    </row>
    <row r="273" spans="1:14" s="12" customFormat="1" ht="26.1" customHeight="1">
      <c r="A273" s="25" t="s">
        <v>1221</v>
      </c>
      <c r="B273" s="26" t="str">
        <f>IF($A273="","",VLOOKUP($A273,'MÃ KH'!$A$2:$D$1048573,2,0))</f>
        <v>HÁI CÀ MAU</v>
      </c>
      <c r="C273" s="27" t="s">
        <v>4886</v>
      </c>
      <c r="D273" s="28" t="s">
        <v>4341</v>
      </c>
      <c r="E273" s="29" t="str">
        <f>IF($D273="","",VLOOKUP($D273,'MÃ HH'!$A$2:$C$2292,2,0))</f>
        <v>TÁO GALA MỸ STAR RANCH 113-20KG</v>
      </c>
      <c r="F273" s="29" t="str">
        <f>IF($D273="","",VLOOKUP($D273,'MÃ HH'!$A$2:$C$1873,3,0))</f>
        <v>Thùng</v>
      </c>
      <c r="G273" s="30">
        <v>1</v>
      </c>
      <c r="H273" s="30"/>
      <c r="I273" s="35">
        <v>1100</v>
      </c>
      <c r="J273" s="36">
        <f t="shared" si="4"/>
        <v>1100000</v>
      </c>
      <c r="K273" s="37"/>
      <c r="L273" s="38">
        <v>16599</v>
      </c>
      <c r="M273" s="12" t="s">
        <v>5091</v>
      </c>
      <c r="N273" s="12" t="s">
        <v>5070</v>
      </c>
    </row>
    <row r="274" spans="1:14" s="12" customFormat="1" ht="26.1" customHeight="1">
      <c r="A274" s="25" t="s">
        <v>611</v>
      </c>
      <c r="B274" s="26" t="str">
        <f>IF($A274="","",VLOOKUP($A274,'MÃ KH'!$A$2:$D$1048573,2,0))</f>
        <v>CHỊ SƯƠNG TÂY NINH</v>
      </c>
      <c r="C274" s="27" t="s">
        <v>4886</v>
      </c>
      <c r="D274" s="28" t="s">
        <v>4726</v>
      </c>
      <c r="E274" s="29" t="str">
        <f>IF($D274="","",VLOOKUP($D274,'MÃ HH'!$A$2:$C$2292,2,0))</f>
        <v>NHO ĐEN NP TWEESPRUIT XL - 4.5KG</v>
      </c>
      <c r="F274" s="29" t="str">
        <f>IF($D274="","",VLOOKUP($D274,'MÃ HH'!$A$2:$C$1873,3,0))</f>
        <v>THÙNG</v>
      </c>
      <c r="G274" s="30">
        <v>7</v>
      </c>
      <c r="H274" s="30"/>
      <c r="I274" s="35">
        <v>500</v>
      </c>
      <c r="J274" s="36">
        <f t="shared" si="4"/>
        <v>3500000</v>
      </c>
      <c r="K274" s="37"/>
      <c r="L274" s="38">
        <v>16670</v>
      </c>
      <c r="M274" s="12" t="s">
        <v>5092</v>
      </c>
      <c r="N274" s="12" t="s">
        <v>5093</v>
      </c>
    </row>
    <row r="275" spans="1:14" s="12" customFormat="1" ht="26.1" customHeight="1">
      <c r="A275" s="25" t="s">
        <v>2425</v>
      </c>
      <c r="B275" s="26" t="str">
        <f>IF($A275="","",VLOOKUP($A275,'MÃ KH'!$A$2:$D$1048573,2,0))</f>
        <v>PHƯƠNG LONG KHÁNH</v>
      </c>
      <c r="C275" s="27" t="s">
        <v>4886</v>
      </c>
      <c r="D275" s="28" t="s">
        <v>4726</v>
      </c>
      <c r="E275" s="29" t="str">
        <f>IF($D275="","",VLOOKUP($D275,'MÃ HH'!$A$2:$C$2292,2,0))</f>
        <v>NHO ĐEN NP TWEESPRUIT XL - 4.5KG</v>
      </c>
      <c r="F275" s="29" t="str">
        <f>IF($D275="","",VLOOKUP($D275,'MÃ HH'!$A$2:$C$1873,3,0))</f>
        <v>THÙNG</v>
      </c>
      <c r="G275" s="30">
        <v>4</v>
      </c>
      <c r="H275" s="30"/>
      <c r="I275" s="35">
        <v>530</v>
      </c>
      <c r="J275" s="36">
        <f t="shared" si="4"/>
        <v>2120000</v>
      </c>
      <c r="K275" s="37"/>
      <c r="L275" s="38">
        <v>16633</v>
      </c>
      <c r="M275" s="12" t="s">
        <v>5094</v>
      </c>
      <c r="N275" s="12" t="s">
        <v>5093</v>
      </c>
    </row>
    <row r="276" spans="1:14" s="12" customFormat="1" ht="26.1" customHeight="1">
      <c r="A276" s="25" t="s">
        <v>2185</v>
      </c>
      <c r="B276" s="26" t="str">
        <f>IF($A276="","",VLOOKUP($A276,'MÃ KH'!$A$2:$D$1048573,2,0))</f>
        <v>NGỌC NGHĨA AN GIANG</v>
      </c>
      <c r="C276" s="27" t="s">
        <v>4886</v>
      </c>
      <c r="D276" s="28" t="s">
        <v>4726</v>
      </c>
      <c r="E276" s="29" t="str">
        <f>IF($D276="","",VLOOKUP($D276,'MÃ HH'!$A$2:$C$2292,2,0))</f>
        <v>NHO ĐEN NP TWEESPRUIT XL - 4.5KG</v>
      </c>
      <c r="F276" s="29" t="str">
        <f>IF($D276="","",VLOOKUP($D276,'MÃ HH'!$A$2:$C$1873,3,0))</f>
        <v>THÙNG</v>
      </c>
      <c r="G276" s="30">
        <v>2</v>
      </c>
      <c r="H276" s="30"/>
      <c r="I276" s="35">
        <v>530</v>
      </c>
      <c r="J276" s="36">
        <f t="shared" si="4"/>
        <v>1060000</v>
      </c>
      <c r="K276" s="37"/>
      <c r="L276" s="38">
        <v>16654</v>
      </c>
      <c r="M276" s="12" t="s">
        <v>5095</v>
      </c>
      <c r="N276" s="12" t="s">
        <v>5093</v>
      </c>
    </row>
    <row r="277" spans="1:14" s="12" customFormat="1" ht="26.1" customHeight="1">
      <c r="A277" s="25" t="s">
        <v>3245</v>
      </c>
      <c r="B277" s="26" t="str">
        <f>IF($A277="","",VLOOKUP($A277,'MÃ KH'!$A$2:$D$1048573,2,0))</f>
        <v>XUÂN ANH BÌNH DƯƠNG</v>
      </c>
      <c r="C277" s="27" t="s">
        <v>4886</v>
      </c>
      <c r="D277" s="28" t="s">
        <v>4704</v>
      </c>
      <c r="E277" s="29" t="str">
        <f>IF($D277="","",VLOOKUP($D277,'MÃ HH'!$A$2:$C$2292,2,0))</f>
        <v>CHERRY CHILE 2JD - 2KG</v>
      </c>
      <c r="F277" s="29" t="str">
        <f>IF($D277="","",VLOOKUP($D277,'MÃ HH'!$A$2:$C$1873,3,0))</f>
        <v>HỘP</v>
      </c>
      <c r="G277" s="30">
        <v>6</v>
      </c>
      <c r="H277" s="30"/>
      <c r="I277" s="35">
        <v>600</v>
      </c>
      <c r="J277" s="36">
        <f t="shared" si="4"/>
        <v>3600000</v>
      </c>
      <c r="K277" s="37"/>
      <c r="L277" s="38">
        <v>16626</v>
      </c>
      <c r="M277" s="12" t="s">
        <v>5096</v>
      </c>
      <c r="N277" s="12" t="s">
        <v>5093</v>
      </c>
    </row>
    <row r="278" spans="1:14" s="12" customFormat="1" ht="26.1" customHeight="1">
      <c r="A278" s="25" t="s">
        <v>3245</v>
      </c>
      <c r="B278" s="26" t="str">
        <f>IF($A278="","",VLOOKUP($A278,'MÃ KH'!$A$2:$D$1048573,2,0))</f>
        <v>XUÂN ANH BÌNH DƯƠNG</v>
      </c>
      <c r="C278" s="27" t="s">
        <v>4886</v>
      </c>
      <c r="D278" s="28" t="s">
        <v>3942</v>
      </c>
      <c r="E278" s="29" t="str">
        <f>IF($D278="","",VLOOKUP($D278,'MÃ HH'!$A$2:$C$2292,2,0))</f>
        <v xml:space="preserve">CAM KIẾNG THÙNG XANH 48 - 14KG </v>
      </c>
      <c r="F278" s="29" t="str">
        <f>IF($D278="","",VLOOKUP($D278,'MÃ HH'!$A$2:$C$1873,3,0))</f>
        <v>Thùng</v>
      </c>
      <c r="G278" s="30">
        <v>1</v>
      </c>
      <c r="H278" s="30"/>
      <c r="I278" s="35">
        <v>700</v>
      </c>
      <c r="J278" s="36">
        <f t="shared" si="4"/>
        <v>700000</v>
      </c>
      <c r="K278" s="37"/>
      <c r="L278" s="38">
        <v>16626</v>
      </c>
      <c r="M278" s="12" t="s">
        <v>5097</v>
      </c>
      <c r="N278" s="12" t="s">
        <v>5093</v>
      </c>
    </row>
    <row r="279" spans="1:14" s="12" customFormat="1" ht="26.1" customHeight="1">
      <c r="A279" s="25" t="s">
        <v>3245</v>
      </c>
      <c r="B279" s="26" t="str">
        <f>IF($A279="","",VLOOKUP($A279,'MÃ KH'!$A$2:$D$1048573,2,0))</f>
        <v>XUÂN ANH BÌNH DƯƠNG</v>
      </c>
      <c r="C279" s="27" t="s">
        <v>4886</v>
      </c>
      <c r="D279" s="28" t="s">
        <v>4726</v>
      </c>
      <c r="E279" s="29" t="str">
        <f>IF($D279="","",VLOOKUP($D279,'MÃ HH'!$A$2:$C$2292,2,0))</f>
        <v>NHO ĐEN NP TWEESPRUIT XL - 4.5KG</v>
      </c>
      <c r="F279" s="29" t="str">
        <f>IF($D279="","",VLOOKUP($D279,'MÃ HH'!$A$2:$C$1873,3,0))</f>
        <v>THÙNG</v>
      </c>
      <c r="G279" s="30">
        <v>2</v>
      </c>
      <c r="H279" s="30"/>
      <c r="I279" s="35">
        <v>530</v>
      </c>
      <c r="J279" s="36">
        <f t="shared" si="4"/>
        <v>1060000</v>
      </c>
      <c r="K279" s="37"/>
      <c r="L279" s="38">
        <v>16626</v>
      </c>
      <c r="M279" s="12" t="s">
        <v>5098</v>
      </c>
      <c r="N279" s="12" t="s">
        <v>5093</v>
      </c>
    </row>
    <row r="280" spans="1:14" s="12" customFormat="1" ht="26.1" customHeight="1">
      <c r="A280" s="25" t="s">
        <v>490</v>
      </c>
      <c r="B280" s="26" t="str">
        <f>IF($A280="","",VLOOKUP($A280,'MÃ KH'!$A$2:$D$1048573,2,0))</f>
        <v>CHỊ LINH BP</v>
      </c>
      <c r="C280" s="27" t="s">
        <v>4886</v>
      </c>
      <c r="D280" s="28" t="s">
        <v>4726</v>
      </c>
      <c r="E280" s="29" t="str">
        <f>IF($D280="","",VLOOKUP($D280,'MÃ HH'!$A$2:$C$2292,2,0))</f>
        <v>NHO ĐEN NP TWEESPRUIT XL - 4.5KG</v>
      </c>
      <c r="F280" s="29" t="str">
        <f>IF($D280="","",VLOOKUP($D280,'MÃ HH'!$A$2:$C$1873,3,0))</f>
        <v>THÙNG</v>
      </c>
      <c r="G280" s="30">
        <v>3</v>
      </c>
      <c r="H280" s="30"/>
      <c r="I280" s="35">
        <v>530</v>
      </c>
      <c r="J280" s="36">
        <f t="shared" si="4"/>
        <v>1590000</v>
      </c>
      <c r="K280" s="37"/>
      <c r="L280" s="38">
        <v>16645</v>
      </c>
      <c r="M280" s="12" t="s">
        <v>5099</v>
      </c>
      <c r="N280" s="12" t="s">
        <v>5093</v>
      </c>
    </row>
    <row r="281" spans="1:14" s="12" customFormat="1" ht="26.1" customHeight="1">
      <c r="A281" s="25" t="s">
        <v>5100</v>
      </c>
      <c r="B281" s="26" t="e">
        <f>IF($A281="","",VLOOKUP($A281,'MÃ KH'!$A$2:$D$1048573,2,0))</f>
        <v>#N/A</v>
      </c>
      <c r="C281" s="27" t="s">
        <v>4886</v>
      </c>
      <c r="D281" s="28" t="s">
        <v>4103</v>
      </c>
      <c r="E281" s="29" t="str">
        <f>IF($D281="","",VLOOKUP($D281,'MÃ HH'!$A$2:$C$2292,2,0))</f>
        <v>TÁO XÁ NP YOYA 110 - 18KG</v>
      </c>
      <c r="F281" s="29" t="str">
        <f>IF($D281="","",VLOOKUP($D281,'MÃ HH'!$A$2:$C$1873,3,0))</f>
        <v>Thùng</v>
      </c>
      <c r="G281" s="30">
        <v>10</v>
      </c>
      <c r="H281" s="30"/>
      <c r="I281" s="35">
        <v>900</v>
      </c>
      <c r="J281" s="36">
        <f t="shared" si="4"/>
        <v>9000000</v>
      </c>
      <c r="K281" s="37"/>
      <c r="L281" s="38">
        <v>16566</v>
      </c>
      <c r="M281" s="12" t="s">
        <v>5101</v>
      </c>
      <c r="N281" s="12" t="s">
        <v>5093</v>
      </c>
    </row>
    <row r="282" spans="1:14" s="12" customFormat="1" ht="26.1" customHeight="1">
      <c r="A282" s="25" t="s">
        <v>3278</v>
      </c>
      <c r="B282" s="26" t="str">
        <f>IF($A282="","",VLOOKUP($A282,'MÃ KH'!$A$2:$D$1048573,2,0))</f>
        <v>PHƯỢNG BÌNH PHƯỚC</v>
      </c>
      <c r="C282" s="27" t="s">
        <v>4886</v>
      </c>
      <c r="D282" s="28" t="s">
        <v>4726</v>
      </c>
      <c r="E282" s="29" t="str">
        <f>IF($D282="","",VLOOKUP($D282,'MÃ HH'!$A$2:$C$2292,2,0))</f>
        <v>NHO ĐEN NP TWEESPRUIT XL - 4.5KG</v>
      </c>
      <c r="F282" s="29" t="str">
        <f>IF($D282="","",VLOOKUP($D282,'MÃ HH'!$A$2:$C$1873,3,0))</f>
        <v>THÙNG</v>
      </c>
      <c r="G282" s="30">
        <v>2</v>
      </c>
      <c r="H282" s="30"/>
      <c r="I282" s="35">
        <v>530</v>
      </c>
      <c r="J282" s="36">
        <f t="shared" si="4"/>
        <v>1060000</v>
      </c>
      <c r="K282" s="37"/>
      <c r="L282" s="38">
        <v>16678</v>
      </c>
      <c r="M282" s="12" t="s">
        <v>5095</v>
      </c>
      <c r="N282" s="12" t="s">
        <v>5093</v>
      </c>
    </row>
    <row r="283" spans="1:14" s="12" customFormat="1" ht="26.1" customHeight="1">
      <c r="A283" s="25" t="s">
        <v>831</v>
      </c>
      <c r="B283" s="26" t="str">
        <f>IF($A283="","",VLOOKUP($A283,'MÃ KH'!$A$2:$D$1048573,2,0))</f>
        <v>CÔ LIÊN HOOC MÔN</v>
      </c>
      <c r="C283" s="27" t="s">
        <v>4886</v>
      </c>
      <c r="D283" s="28" t="s">
        <v>4542</v>
      </c>
      <c r="E283" s="29" t="str">
        <f>IF($D283="","",VLOOKUP($D283,'MÃ HH'!$A$2:$C$2292,2,0))</f>
        <v>TÁO XÁ NP CRIPS RED BOARD 120- 18KG</v>
      </c>
      <c r="F283" s="29" t="str">
        <f>IF($D283="","",VLOOKUP($D283,'MÃ HH'!$A$2:$C$1873,3,0))</f>
        <v>Thùng</v>
      </c>
      <c r="G283" s="30">
        <v>30</v>
      </c>
      <c r="H283" s="30"/>
      <c r="I283" s="35">
        <v>600</v>
      </c>
      <c r="J283" s="36">
        <f t="shared" si="4"/>
        <v>18000000</v>
      </c>
      <c r="K283" s="37"/>
      <c r="L283" s="38">
        <v>16664</v>
      </c>
      <c r="M283" s="12" t="s">
        <v>5102</v>
      </c>
      <c r="N283" s="12" t="s">
        <v>5093</v>
      </c>
    </row>
    <row r="284" spans="1:14" s="12" customFormat="1" ht="26.1" customHeight="1">
      <c r="A284" s="25" t="s">
        <v>2129</v>
      </c>
      <c r="B284" s="26" t="str">
        <f>IF($A284="","",VLOOKUP($A284,'MÃ KH'!$A$2:$D$1048573,2,0))</f>
        <v>NGA TRÀ VINH</v>
      </c>
      <c r="C284" s="27" t="s">
        <v>4886</v>
      </c>
      <c r="D284" s="28" t="s">
        <v>4718</v>
      </c>
      <c r="E284" s="29" t="str">
        <f>IF($D284="","",VLOOKUP($D284,'MÃ HH'!$A$2:$C$2292,2,0))</f>
        <v>NHO ĐỎ VERFRUIT 1J - 8.2KG</v>
      </c>
      <c r="F284" s="29" t="str">
        <f>IF($D284="","",VLOOKUP($D284,'MÃ HH'!$A$2:$C$1873,3,0))</f>
        <v>Thùng</v>
      </c>
      <c r="G284" s="30">
        <v>8</v>
      </c>
      <c r="H284" s="30"/>
      <c r="I284" s="35">
        <v>850</v>
      </c>
      <c r="J284" s="36">
        <f t="shared" si="4"/>
        <v>6800000</v>
      </c>
      <c r="K284" s="37"/>
      <c r="L284" s="38">
        <v>16581</v>
      </c>
      <c r="M284" s="12" t="s">
        <v>5056</v>
      </c>
      <c r="N284" s="12" t="s">
        <v>5057</v>
      </c>
    </row>
    <row r="285" spans="1:14" s="12" customFormat="1" ht="26.1" customHeight="1">
      <c r="A285" s="25" t="s">
        <v>1803</v>
      </c>
      <c r="B285" s="26" t="str">
        <f>IF($A285="","",VLOOKUP($A285,'MÃ KH'!$A$2:$D$1048573,2,0))</f>
        <v>KÝ GIA LAI</v>
      </c>
      <c r="C285" s="27" t="s">
        <v>4886</v>
      </c>
      <c r="D285" s="28" t="s">
        <v>4580</v>
      </c>
      <c r="E285" s="29" t="str">
        <f>IF($D285="","",VLOOKUP($D285,'MÃ HH'!$A$2:$C$2292,2,0))</f>
        <v>TÁO GALA G&amp;G 125 - 18KG</v>
      </c>
      <c r="F285" s="29" t="str">
        <f>IF($D285="","",VLOOKUP($D285,'MÃ HH'!$A$2:$C$1873,3,0))</f>
        <v>Thùng</v>
      </c>
      <c r="G285" s="30">
        <v>0</v>
      </c>
      <c r="H285" s="30"/>
      <c r="I285" s="35">
        <v>0</v>
      </c>
      <c r="J285" s="36">
        <f t="shared" si="4"/>
        <v>0</v>
      </c>
      <c r="K285" s="37"/>
      <c r="L285" s="38">
        <v>16574</v>
      </c>
      <c r="M285" s="12" t="s">
        <v>5103</v>
      </c>
      <c r="N285" s="12" t="s">
        <v>5000</v>
      </c>
    </row>
    <row r="286" spans="1:14" s="12" customFormat="1" ht="26.1" customHeight="1">
      <c r="A286" s="25" t="s">
        <v>1246</v>
      </c>
      <c r="B286" s="26" t="str">
        <f>IF($A286="","",VLOOKUP($A286,'MÃ KH'!$A$2:$D$1048573,2,0))</f>
        <v>HẰNG CHÂU ĐỐC</v>
      </c>
      <c r="C286" s="27" t="s">
        <v>4886</v>
      </c>
      <c r="D286" s="28" t="s">
        <v>4726</v>
      </c>
      <c r="E286" s="29" t="str">
        <f>IF($D286="","",VLOOKUP($D286,'MÃ HH'!$A$2:$C$2292,2,0))</f>
        <v>NHO ĐEN NP TWEESPRUIT XL - 4.5KG</v>
      </c>
      <c r="F286" s="29" t="str">
        <f>IF($D286="","",VLOOKUP($D286,'MÃ HH'!$A$2:$C$1873,3,0))</f>
        <v>THÙNG</v>
      </c>
      <c r="G286" s="30">
        <v>5</v>
      </c>
      <c r="H286" s="30"/>
      <c r="I286" s="35">
        <v>0</v>
      </c>
      <c r="J286" s="36">
        <f t="shared" si="4"/>
        <v>0</v>
      </c>
      <c r="K286" s="37"/>
      <c r="L286" s="38">
        <v>16612</v>
      </c>
      <c r="M286" s="12" t="s">
        <v>5104</v>
      </c>
      <c r="N286" s="12" t="s">
        <v>5030</v>
      </c>
    </row>
    <row r="287" spans="1:14" s="12" customFormat="1" ht="26.1" customHeight="1">
      <c r="A287" s="25" t="s">
        <v>2395</v>
      </c>
      <c r="B287" s="26" t="str">
        <f>IF($A287="","",VLOOKUP($A287,'MÃ KH'!$A$2:$D$1048573,2,0))</f>
        <v>PHƯƠNG ĐẮC LẮC</v>
      </c>
      <c r="C287" s="27" t="s">
        <v>4886</v>
      </c>
      <c r="D287" s="28" t="s">
        <v>4726</v>
      </c>
      <c r="E287" s="29" t="str">
        <f>IF($D287="","",VLOOKUP($D287,'MÃ HH'!$A$2:$C$2292,2,0))</f>
        <v>NHO ĐEN NP TWEESPRUIT XL - 4.5KG</v>
      </c>
      <c r="F287" s="29" t="str">
        <f>IF($D287="","",VLOOKUP($D287,'MÃ HH'!$A$2:$C$1873,3,0))</f>
        <v>THÙNG</v>
      </c>
      <c r="G287" s="30">
        <v>20</v>
      </c>
      <c r="H287" s="30"/>
      <c r="I287" s="35">
        <v>500</v>
      </c>
      <c r="J287" s="36">
        <f t="shared" si="5" ref="J287:J312">I287*G287*1000</f>
        <v>10000000</v>
      </c>
      <c r="K287" s="37"/>
      <c r="L287" s="38">
        <v>16697</v>
      </c>
      <c r="M287" s="12" t="s">
        <v>5104</v>
      </c>
      <c r="N287" s="12" t="s">
        <v>5044</v>
      </c>
    </row>
    <row r="288" spans="1:12" s="12" customFormat="1" ht="26.1" customHeight="1">
      <c r="A288" s="25"/>
      <c r="B288" s="26" t="str">
        <f>IF($A288="","",VLOOKUP($A288,'MÃ KH'!$A$2:$D$1048573,2,0))</f>
        <v/>
      </c>
      <c r="C288" s="27" t="s">
        <v>4886</v>
      </c>
      <c r="D288" s="28"/>
      <c r="E288" s="29" t="str">
        <f>IF($D288="","",VLOOKUP($D288,'MÃ HH'!$A$2:$C$2292,2,0))</f>
        <v/>
      </c>
      <c r="F288" s="29" t="str">
        <f>IF($D288="","",VLOOKUP($D288,'MÃ HH'!$A$2:$C$1873,3,0))</f>
        <v/>
      </c>
      <c r="G288" s="30"/>
      <c r="H288" s="30"/>
      <c r="I288" s="35"/>
      <c r="J288" s="36">
        <f t="shared" si="5"/>
        <v>0</v>
      </c>
      <c r="K288" s="37"/>
      <c r="L288" s="38"/>
    </row>
    <row r="289" spans="1:12" s="12" customFormat="1" ht="26.1" customHeight="1">
      <c r="A289" s="25"/>
      <c r="B289" s="26" t="str">
        <f>IF($A289="","",VLOOKUP($A289,'MÃ KH'!$A$2:$D$1048573,2,0))</f>
        <v/>
      </c>
      <c r="C289" s="27" t="s">
        <v>4886</v>
      </c>
      <c r="D289" s="28"/>
      <c r="E289" s="29" t="str">
        <f>IF($D289="","",VLOOKUP($D289,'MÃ HH'!$A$2:$C$2292,2,0))</f>
        <v/>
      </c>
      <c r="F289" s="29" t="str">
        <f>IF($D289="","",VLOOKUP($D289,'MÃ HH'!$A$2:$C$1873,3,0))</f>
        <v/>
      </c>
      <c r="G289" s="30"/>
      <c r="H289" s="30"/>
      <c r="I289" s="35"/>
      <c r="J289" s="36">
        <f t="shared" si="5"/>
        <v>0</v>
      </c>
      <c r="K289" s="37"/>
      <c r="L289" s="38"/>
    </row>
    <row r="290" spans="1:12" s="12" customFormat="1" ht="26.1" customHeight="1">
      <c r="A290" s="25"/>
      <c r="B290" s="26" t="str">
        <f>IF($A290="","",VLOOKUP($A290,'MÃ KH'!$A$2:$D$1048573,2,0))</f>
        <v/>
      </c>
      <c r="C290" s="27" t="s">
        <v>4886</v>
      </c>
      <c r="D290" s="28"/>
      <c r="E290" s="29" t="str">
        <f>IF($D290="","",VLOOKUP($D290,'MÃ HH'!$A$2:$C$2292,2,0))</f>
        <v/>
      </c>
      <c r="F290" s="29" t="str">
        <f>IF($D290="","",VLOOKUP($D290,'MÃ HH'!$A$2:$C$1873,3,0))</f>
        <v/>
      </c>
      <c r="G290" s="30"/>
      <c r="H290" s="30"/>
      <c r="I290" s="35"/>
      <c r="J290" s="36">
        <f t="shared" si="5"/>
        <v>0</v>
      </c>
      <c r="K290" s="37"/>
      <c r="L290" s="38"/>
    </row>
    <row r="291" spans="1:12" s="12" customFormat="1" ht="26.1" customHeight="1">
      <c r="A291" s="25"/>
      <c r="B291" s="26" t="str">
        <f>IF($A291="","",VLOOKUP($A291,'MÃ KH'!$A$2:$D$1048573,2,0))</f>
        <v/>
      </c>
      <c r="C291" s="27" t="s">
        <v>4886</v>
      </c>
      <c r="D291" s="28"/>
      <c r="E291" s="29" t="str">
        <f>IF($D291="","",VLOOKUP($D291,'MÃ HH'!$A$2:$C$2292,2,0))</f>
        <v/>
      </c>
      <c r="F291" s="29" t="str">
        <f>IF($D291="","",VLOOKUP($D291,'MÃ HH'!$A$2:$C$1873,3,0))</f>
        <v/>
      </c>
      <c r="G291" s="30"/>
      <c r="H291" s="30"/>
      <c r="I291" s="35"/>
      <c r="J291" s="36">
        <f t="shared" si="5"/>
        <v>0</v>
      </c>
      <c r="K291" s="37"/>
      <c r="L291" s="38"/>
    </row>
    <row r="292" spans="1:12" s="12" customFormat="1" ht="26.1" customHeight="1">
      <c r="A292" s="25"/>
      <c r="B292" s="26" t="str">
        <f>IF($A292="","",VLOOKUP($A292,'MÃ KH'!$A$2:$D$1048573,2,0))</f>
        <v/>
      </c>
      <c r="C292" s="27" t="s">
        <v>4886</v>
      </c>
      <c r="D292" s="28"/>
      <c r="E292" s="29" t="str">
        <f>IF($D292="","",VLOOKUP($D292,'MÃ HH'!$A$2:$C$2292,2,0))</f>
        <v/>
      </c>
      <c r="F292" s="29" t="str">
        <f>IF($D292="","",VLOOKUP($D292,'MÃ HH'!$A$2:$C$1873,3,0))</f>
        <v/>
      </c>
      <c r="G292" s="30"/>
      <c r="H292" s="30"/>
      <c r="I292" s="35"/>
      <c r="J292" s="36">
        <f t="shared" si="5"/>
        <v>0</v>
      </c>
      <c r="K292" s="37"/>
      <c r="L292" s="38"/>
    </row>
    <row r="293" spans="1:12" s="12" customFormat="1" ht="26.1" customHeight="1">
      <c r="A293" s="25"/>
      <c r="B293" s="26" t="str">
        <f>IF($A293="","",VLOOKUP($A293,'MÃ KH'!$A$2:$D$1048573,2,0))</f>
        <v/>
      </c>
      <c r="C293" s="27" t="s">
        <v>4886</v>
      </c>
      <c r="D293" s="28"/>
      <c r="E293" s="29" t="str">
        <f>IF($D293="","",VLOOKUP($D293,'MÃ HH'!$A$2:$C$2292,2,0))</f>
        <v/>
      </c>
      <c r="F293" s="29" t="str">
        <f>IF($D293="","",VLOOKUP($D293,'MÃ HH'!$A$2:$C$1873,3,0))</f>
        <v/>
      </c>
      <c r="G293" s="30"/>
      <c r="H293" s="30"/>
      <c r="I293" s="35"/>
      <c r="J293" s="36">
        <f t="shared" si="5"/>
        <v>0</v>
      </c>
      <c r="K293" s="37"/>
      <c r="L293" s="38"/>
    </row>
    <row r="294" spans="1:12" s="12" customFormat="1" ht="26.1" customHeight="1">
      <c r="A294" s="25"/>
      <c r="B294" s="26" t="str">
        <f>IF($A294="","",VLOOKUP($A294,'MÃ KH'!$A$2:$D$1048573,2,0))</f>
        <v/>
      </c>
      <c r="C294" s="27" t="s">
        <v>4886</v>
      </c>
      <c r="D294" s="28"/>
      <c r="E294" s="29" t="str">
        <f>IF($D294="","",VLOOKUP($D294,'MÃ HH'!$A$2:$C$2292,2,0))</f>
        <v/>
      </c>
      <c r="F294" s="29" t="str">
        <f>IF($D294="","",VLOOKUP($D294,'MÃ HH'!$A$2:$C$1873,3,0))</f>
        <v/>
      </c>
      <c r="G294" s="30"/>
      <c r="H294" s="30"/>
      <c r="I294" s="35"/>
      <c r="J294" s="36">
        <f t="shared" si="5"/>
        <v>0</v>
      </c>
      <c r="K294" s="37"/>
      <c r="L294" s="38"/>
    </row>
    <row r="295" spans="1:12" s="12" customFormat="1" ht="26.1" customHeight="1">
      <c r="A295" s="25"/>
      <c r="B295" s="26" t="str">
        <f>IF($A295="","",VLOOKUP($A295,'MÃ KH'!$A$2:$D$1048573,2,0))</f>
        <v/>
      </c>
      <c r="C295" s="27" t="s">
        <v>4886</v>
      </c>
      <c r="D295" s="28"/>
      <c r="E295" s="29" t="str">
        <f>IF($D295="","",VLOOKUP($D295,'MÃ HH'!$A$2:$C$2292,2,0))</f>
        <v/>
      </c>
      <c r="F295" s="29" t="str">
        <f>IF($D295="","",VLOOKUP($D295,'MÃ HH'!$A$2:$C$1873,3,0))</f>
        <v/>
      </c>
      <c r="G295" s="30"/>
      <c r="H295" s="30"/>
      <c r="I295" s="35"/>
      <c r="J295" s="36">
        <f t="shared" si="5"/>
        <v>0</v>
      </c>
      <c r="K295" s="37"/>
      <c r="L295" s="38"/>
    </row>
    <row r="296" spans="1:12" s="12" customFormat="1" ht="26.1" customHeight="1">
      <c r="A296" s="25"/>
      <c r="B296" s="26" t="str">
        <f>IF($A296="","",VLOOKUP($A296,'MÃ KH'!$A$2:$D$1048573,2,0))</f>
        <v/>
      </c>
      <c r="C296" s="27" t="s">
        <v>4886</v>
      </c>
      <c r="D296" s="28"/>
      <c r="E296" s="29" t="str">
        <f>IF($D296="","",VLOOKUP($D296,'MÃ HH'!$A$2:$C$2292,2,0))</f>
        <v/>
      </c>
      <c r="F296" s="29" t="str">
        <f>IF($D296="","",VLOOKUP($D296,'MÃ HH'!$A$2:$C$1873,3,0))</f>
        <v/>
      </c>
      <c r="G296" s="30"/>
      <c r="H296" s="30"/>
      <c r="I296" s="35"/>
      <c r="J296" s="36">
        <f t="shared" si="5"/>
        <v>0</v>
      </c>
      <c r="K296" s="37"/>
      <c r="L296" s="38"/>
    </row>
    <row r="297" spans="1:12" s="12" customFormat="1" ht="26.1" customHeight="1">
      <c r="A297" s="25"/>
      <c r="B297" s="26" t="str">
        <f>IF($A297="","",VLOOKUP($A297,'MÃ KH'!$A$2:$D$1048573,2,0))</f>
        <v/>
      </c>
      <c r="C297" s="27" t="s">
        <v>4886</v>
      </c>
      <c r="D297" s="28"/>
      <c r="E297" s="29" t="str">
        <f>IF($D297="","",VLOOKUP($D297,'MÃ HH'!$A$2:$C$2292,2,0))</f>
        <v/>
      </c>
      <c r="F297" s="29" t="str">
        <f>IF($D297="","",VLOOKUP($D297,'MÃ HH'!$A$2:$C$1873,3,0))</f>
        <v/>
      </c>
      <c r="G297" s="30"/>
      <c r="H297" s="30"/>
      <c r="I297" s="35"/>
      <c r="J297" s="36">
        <f t="shared" si="5"/>
        <v>0</v>
      </c>
      <c r="K297" s="37"/>
      <c r="L297" s="38"/>
    </row>
    <row r="298" spans="1:12" s="12" customFormat="1" ht="26.1" customHeight="1">
      <c r="A298" s="25"/>
      <c r="B298" s="26" t="str">
        <f>IF($A298="","",VLOOKUP($A298,'MÃ KH'!$A$2:$D$1048573,2,0))</f>
        <v/>
      </c>
      <c r="C298" s="27" t="s">
        <v>4886</v>
      </c>
      <c r="D298" s="28"/>
      <c r="E298" s="29" t="str">
        <f>IF($D298="","",VLOOKUP($D298,'MÃ HH'!$A$2:$C$2292,2,0))</f>
        <v/>
      </c>
      <c r="F298" s="29" t="str">
        <f>IF($D298="","",VLOOKUP($D298,'MÃ HH'!$A$2:$C$1873,3,0))</f>
        <v/>
      </c>
      <c r="G298" s="30"/>
      <c r="H298" s="30"/>
      <c r="I298" s="35"/>
      <c r="J298" s="36">
        <f t="shared" si="5"/>
        <v>0</v>
      </c>
      <c r="K298" s="37"/>
      <c r="L298" s="38"/>
    </row>
    <row r="299" spans="1:12" s="12" customFormat="1" ht="26.1" customHeight="1">
      <c r="A299" s="25"/>
      <c r="B299" s="26" t="str">
        <f>IF($A299="","",VLOOKUP($A299,'MÃ KH'!$A$2:$D$1048573,2,0))</f>
        <v/>
      </c>
      <c r="C299" s="27" t="s">
        <v>4886</v>
      </c>
      <c r="D299" s="28"/>
      <c r="E299" s="29" t="str">
        <f>IF($D299="","",VLOOKUP($D299,'MÃ HH'!$A$2:$C$2292,2,0))</f>
        <v/>
      </c>
      <c r="F299" s="29" t="str">
        <f>IF($D299="","",VLOOKUP($D299,'MÃ HH'!$A$2:$C$1873,3,0))</f>
        <v/>
      </c>
      <c r="G299" s="30"/>
      <c r="H299" s="30"/>
      <c r="I299" s="35"/>
      <c r="J299" s="36">
        <f t="shared" si="5"/>
        <v>0</v>
      </c>
      <c r="K299" s="37"/>
      <c r="L299" s="38"/>
    </row>
    <row r="300" spans="1:12" s="12" customFormat="1" ht="26.1" customHeight="1">
      <c r="A300" s="25"/>
      <c r="B300" s="26" t="str">
        <f>IF($A300="","",VLOOKUP($A300,'MÃ KH'!$A$2:$D$1048573,2,0))</f>
        <v/>
      </c>
      <c r="C300" s="27" t="s">
        <v>4886</v>
      </c>
      <c r="D300" s="28"/>
      <c r="E300" s="29" t="str">
        <f>IF($D300="","",VLOOKUP($D300,'MÃ HH'!$A$2:$C$2292,2,0))</f>
        <v/>
      </c>
      <c r="F300" s="29" t="str">
        <f>IF($D300="","",VLOOKUP($D300,'MÃ HH'!$A$2:$C$1873,3,0))</f>
        <v/>
      </c>
      <c r="G300" s="30"/>
      <c r="H300" s="30"/>
      <c r="I300" s="35"/>
      <c r="J300" s="36">
        <f t="shared" si="5"/>
        <v>0</v>
      </c>
      <c r="K300" s="37"/>
      <c r="L300" s="38"/>
    </row>
    <row r="301" spans="1:12" s="12" customFormat="1" ht="26.1" customHeight="1">
      <c r="A301" s="25"/>
      <c r="B301" s="26" t="str">
        <f>IF($A301="","",VLOOKUP($A301,'MÃ KH'!$A$2:$D$1048573,2,0))</f>
        <v/>
      </c>
      <c r="C301" s="27" t="s">
        <v>4886</v>
      </c>
      <c r="D301" s="28"/>
      <c r="E301" s="29" t="str">
        <f>IF($D301="","",VLOOKUP($D301,'MÃ HH'!$A$2:$C$2292,2,0))</f>
        <v/>
      </c>
      <c r="F301" s="29" t="str">
        <f>IF($D301="","",VLOOKUP($D301,'MÃ HH'!$A$2:$C$1873,3,0))</f>
        <v/>
      </c>
      <c r="G301" s="30"/>
      <c r="H301" s="30"/>
      <c r="I301" s="35"/>
      <c r="J301" s="36">
        <f t="shared" si="5"/>
        <v>0</v>
      </c>
      <c r="K301" s="37"/>
      <c r="L301" s="38"/>
    </row>
    <row r="302" spans="1:12" s="12" customFormat="1" ht="26.1" customHeight="1">
      <c r="A302" s="25"/>
      <c r="B302" s="26" t="str">
        <f>IF($A302="","",VLOOKUP($A302,'MÃ KH'!$A$2:$D$1048573,2,0))</f>
        <v/>
      </c>
      <c r="C302" s="27" t="s">
        <v>4886</v>
      </c>
      <c r="D302" s="28"/>
      <c r="E302" s="29" t="str">
        <f>IF($D302="","",VLOOKUP($D302,'MÃ HH'!$A$2:$C$2292,2,0))</f>
        <v/>
      </c>
      <c r="F302" s="29" t="str">
        <f>IF($D302="","",VLOOKUP($D302,'MÃ HH'!$A$2:$C$1873,3,0))</f>
        <v/>
      </c>
      <c r="G302" s="30"/>
      <c r="H302" s="30"/>
      <c r="I302" s="35"/>
      <c r="J302" s="36">
        <f t="shared" si="5"/>
        <v>0</v>
      </c>
      <c r="K302" s="37"/>
      <c r="L302" s="38"/>
    </row>
    <row r="303" spans="1:12" s="12" customFormat="1" ht="26.1" customHeight="1">
      <c r="A303" s="25"/>
      <c r="B303" s="26" t="str">
        <f>IF($A303="","",VLOOKUP($A303,'MÃ KH'!$A$2:$D$1048573,2,0))</f>
        <v/>
      </c>
      <c r="C303" s="27" t="s">
        <v>4886</v>
      </c>
      <c r="D303" s="28"/>
      <c r="E303" s="29" t="str">
        <f>IF($D303="","",VLOOKUP($D303,'MÃ HH'!$A$2:$C$2292,2,0))</f>
        <v/>
      </c>
      <c r="F303" s="29" t="str">
        <f>IF($D303="","",VLOOKUP($D303,'MÃ HH'!$A$2:$C$1873,3,0))</f>
        <v/>
      </c>
      <c r="G303" s="30"/>
      <c r="H303" s="30"/>
      <c r="I303" s="35"/>
      <c r="J303" s="36">
        <f t="shared" si="5"/>
        <v>0</v>
      </c>
      <c r="K303" s="37"/>
      <c r="L303" s="38"/>
    </row>
    <row r="304" spans="1:12" s="12" customFormat="1" ht="26.1" customHeight="1">
      <c r="A304" s="25"/>
      <c r="B304" s="26" t="str">
        <f>IF($A304="","",VLOOKUP($A304,'MÃ KH'!$A$2:$D$1048573,2,0))</f>
        <v/>
      </c>
      <c r="C304" s="27" t="s">
        <v>4886</v>
      </c>
      <c r="D304" s="28"/>
      <c r="E304" s="29" t="str">
        <f>IF($D304="","",VLOOKUP($D304,'MÃ HH'!$A$2:$C$2292,2,0))</f>
        <v/>
      </c>
      <c r="F304" s="29" t="str">
        <f>IF($D304="","",VLOOKUP($D304,'MÃ HH'!$A$2:$C$1873,3,0))</f>
        <v/>
      </c>
      <c r="G304" s="30"/>
      <c r="H304" s="30"/>
      <c r="I304" s="35"/>
      <c r="J304" s="36">
        <f t="shared" si="5"/>
        <v>0</v>
      </c>
      <c r="K304" s="37"/>
      <c r="L304" s="38"/>
    </row>
    <row r="305" spans="1:12" s="12" customFormat="1" ht="26.1" customHeight="1">
      <c r="A305" s="25"/>
      <c r="B305" s="26" t="str">
        <f>IF($A305="","",VLOOKUP($A305,'MÃ KH'!$A$2:$D$1048573,2,0))</f>
        <v/>
      </c>
      <c r="C305" s="27" t="s">
        <v>4886</v>
      </c>
      <c r="D305" s="28"/>
      <c r="E305" s="29" t="str">
        <f>IF($D305="","",VLOOKUP($D305,'MÃ HH'!$A$2:$C$2292,2,0))</f>
        <v/>
      </c>
      <c r="F305" s="29" t="str">
        <f>IF($D305="","",VLOOKUP($D305,'MÃ HH'!$A$2:$C$1873,3,0))</f>
        <v/>
      </c>
      <c r="G305" s="30"/>
      <c r="H305" s="30"/>
      <c r="I305" s="35"/>
      <c r="J305" s="36">
        <f t="shared" si="5"/>
        <v>0</v>
      </c>
      <c r="K305" s="37"/>
      <c r="L305" s="38"/>
    </row>
    <row r="306" spans="1:12" s="12" customFormat="1" ht="26.1" customHeight="1">
      <c r="A306" s="25"/>
      <c r="B306" s="26" t="str">
        <f>IF($A306="","",VLOOKUP($A306,'MÃ KH'!$A$2:$D$1048573,2,0))</f>
        <v/>
      </c>
      <c r="C306" s="27" t="s">
        <v>4886</v>
      </c>
      <c r="D306" s="28"/>
      <c r="E306" s="29" t="str">
        <f>IF($D306="","",VLOOKUP($D306,'MÃ HH'!$A$2:$C$2292,2,0))</f>
        <v/>
      </c>
      <c r="F306" s="29" t="str">
        <f>IF($D306="","",VLOOKUP($D306,'MÃ HH'!$A$2:$C$1873,3,0))</f>
        <v/>
      </c>
      <c r="G306" s="30"/>
      <c r="H306" s="30"/>
      <c r="I306" s="35"/>
      <c r="J306" s="36">
        <f t="shared" si="5"/>
        <v>0</v>
      </c>
      <c r="K306" s="37"/>
      <c r="L306" s="38"/>
    </row>
    <row r="307" spans="1:12" s="12" customFormat="1" ht="26.1" customHeight="1">
      <c r="A307" s="25"/>
      <c r="B307" s="26" t="str">
        <f>IF($A307="","",VLOOKUP($A307,'MÃ KH'!$A$2:$D$1048573,2,0))</f>
        <v/>
      </c>
      <c r="C307" s="27" t="s">
        <v>4886</v>
      </c>
      <c r="D307" s="28"/>
      <c r="E307" s="29" t="str">
        <f>IF($D307="","",VLOOKUP($D307,'MÃ HH'!$A$2:$C$2292,2,0))</f>
        <v/>
      </c>
      <c r="F307" s="29" t="str">
        <f>IF($D307="","",VLOOKUP($D307,'MÃ HH'!$A$2:$C$1873,3,0))</f>
        <v/>
      </c>
      <c r="G307" s="30"/>
      <c r="H307" s="30"/>
      <c r="I307" s="35"/>
      <c r="J307" s="36">
        <f t="shared" si="5"/>
        <v>0</v>
      </c>
      <c r="K307" s="37"/>
      <c r="L307" s="38"/>
    </row>
    <row r="308" spans="1:12" s="12" customFormat="1" ht="26.1" customHeight="1">
      <c r="A308" s="25"/>
      <c r="B308" s="26" t="str">
        <f>IF($A308="","",VLOOKUP($A308,'MÃ KH'!$A$2:$D$1048573,2,0))</f>
        <v/>
      </c>
      <c r="C308" s="27" t="s">
        <v>4886</v>
      </c>
      <c r="D308" s="28"/>
      <c r="E308" s="29" t="str">
        <f>IF($D308="","",VLOOKUP($D308,'MÃ HH'!$A$2:$C$2292,2,0))</f>
        <v/>
      </c>
      <c r="F308" s="29" t="str">
        <f>IF($D308="","",VLOOKUP($D308,'MÃ HH'!$A$2:$C$1873,3,0))</f>
        <v/>
      </c>
      <c r="G308" s="30"/>
      <c r="H308" s="30"/>
      <c r="I308" s="35"/>
      <c r="J308" s="36">
        <f t="shared" si="5"/>
        <v>0</v>
      </c>
      <c r="K308" s="37"/>
      <c r="L308" s="38"/>
    </row>
    <row r="309" spans="1:12" s="12" customFormat="1" ht="26.1" customHeight="1">
      <c r="A309" s="25"/>
      <c r="B309" s="26" t="str">
        <f>IF($A309="","",VLOOKUP($A309,'MÃ KH'!$A$2:$D$1048573,2,0))</f>
        <v/>
      </c>
      <c r="C309" s="27" t="s">
        <v>4886</v>
      </c>
      <c r="D309" s="28"/>
      <c r="E309" s="29" t="str">
        <f>IF($D309="","",VLOOKUP($D309,'MÃ HH'!$A$2:$C$2292,2,0))</f>
        <v/>
      </c>
      <c r="F309" s="29" t="str">
        <f>IF($D309="","",VLOOKUP($D309,'MÃ HH'!$A$2:$C$1873,3,0))</f>
        <v/>
      </c>
      <c r="G309" s="30"/>
      <c r="H309" s="30"/>
      <c r="I309" s="35"/>
      <c r="J309" s="36">
        <f t="shared" si="5"/>
        <v>0</v>
      </c>
      <c r="K309" s="37"/>
      <c r="L309" s="38"/>
    </row>
    <row r="310" spans="1:12" s="12" customFormat="1" ht="26.1" customHeight="1">
      <c r="A310" s="25"/>
      <c r="B310" s="26" t="str">
        <f>IF($A310="","",VLOOKUP($A310,'MÃ KH'!$A$2:$D$1048573,2,0))</f>
        <v/>
      </c>
      <c r="C310" s="27" t="s">
        <v>4886</v>
      </c>
      <c r="D310" s="28"/>
      <c r="E310" s="29" t="str">
        <f>IF($D310="","",VLOOKUP($D310,'MÃ HH'!$A$2:$C$2292,2,0))</f>
        <v/>
      </c>
      <c r="F310" s="29" t="str">
        <f>IF($D310="","",VLOOKUP($D310,'MÃ HH'!$A$2:$C$1873,3,0))</f>
        <v/>
      </c>
      <c r="G310" s="30"/>
      <c r="H310" s="30"/>
      <c r="I310" s="35"/>
      <c r="J310" s="36">
        <f t="shared" si="5"/>
        <v>0</v>
      </c>
      <c r="K310" s="37"/>
      <c r="L310" s="38"/>
    </row>
    <row r="311" spans="1:12" s="12" customFormat="1" ht="26.1" customHeight="1">
      <c r="A311" s="25"/>
      <c r="B311" s="26" t="str">
        <f>IF($A311="","",VLOOKUP($A311,'MÃ KH'!$A$2:$D$1048573,2,0))</f>
        <v/>
      </c>
      <c r="C311" s="27" t="s">
        <v>4886</v>
      </c>
      <c r="D311" s="28"/>
      <c r="E311" s="29" t="str">
        <f>IF($D311="","",VLOOKUP($D311,'MÃ HH'!$A$2:$C$2292,2,0))</f>
        <v/>
      </c>
      <c r="F311" s="29" t="str">
        <f>IF($D311="","",VLOOKUP($D311,'MÃ HH'!$A$2:$C$1873,3,0))</f>
        <v/>
      </c>
      <c r="G311" s="30"/>
      <c r="H311" s="30"/>
      <c r="I311" s="35"/>
      <c r="J311" s="36">
        <f t="shared" si="5"/>
        <v>0</v>
      </c>
      <c r="K311" s="37"/>
      <c r="L311" s="38"/>
    </row>
    <row r="312" spans="1:12" s="12" customFormat="1" ht="26.1" customHeight="1">
      <c r="A312" s="25"/>
      <c r="B312" s="26" t="str">
        <f>IF($A312="","",VLOOKUP($A312,'MÃ KH'!$A$2:$D$1048573,2,0))</f>
        <v/>
      </c>
      <c r="C312" s="27" t="s">
        <v>4886</v>
      </c>
      <c r="D312" s="28"/>
      <c r="E312" s="29" t="str">
        <f>IF($D312="","",VLOOKUP($D312,'MÃ HH'!$A$2:$C$2292,2,0))</f>
        <v/>
      </c>
      <c r="F312" s="29" t="str">
        <f>IF($D312="","",VLOOKUP($D312,'MÃ HH'!$A$2:$C$1873,3,0))</f>
        <v/>
      </c>
      <c r="G312" s="30"/>
      <c r="H312" s="30"/>
      <c r="I312" s="35"/>
      <c r="J312" s="36">
        <f t="shared" si="5"/>
        <v>0</v>
      </c>
      <c r="K312" s="37"/>
      <c r="L312" s="38"/>
    </row>
    <row r="313" spans="1:12" s="12" customFormat="1" ht="26.1" customHeight="1">
      <c r="A313" s="25"/>
      <c r="B313" s="26" t="str">
        <f>IF($A313="","",VLOOKUP($A313,'MÃ KH'!$A$2:$D$1048573,2,0))</f>
        <v/>
      </c>
      <c r="C313" s="27" t="s">
        <v>4886</v>
      </c>
      <c r="D313" s="28"/>
      <c r="E313" s="29" t="str">
        <f>IF($D313="","",VLOOKUP($D313,'MÃ HH'!$A$2:$C$2292,2,0))</f>
        <v/>
      </c>
      <c r="F313" s="29" t="str">
        <f>IF($D313="","",VLOOKUP($D313,'MÃ HH'!$A$2:$C$1873,3,0))</f>
        <v/>
      </c>
      <c r="G313" s="30"/>
      <c r="H313" s="30"/>
      <c r="I313" s="35"/>
      <c r="J313" s="36">
        <f t="shared" si="6" ref="J313:J376">I313*G313*1000</f>
        <v>0</v>
      </c>
      <c r="K313" s="37"/>
      <c r="L313" s="38"/>
    </row>
    <row r="314" spans="1:12" s="12" customFormat="1" ht="26.1" customHeight="1">
      <c r="A314" s="25"/>
      <c r="B314" s="26" t="str">
        <f>IF($A314="","",VLOOKUP($A314,'MÃ KH'!$A$2:$D$1048573,2,0))</f>
        <v/>
      </c>
      <c r="C314" s="27" t="s">
        <v>4886</v>
      </c>
      <c r="D314" s="28"/>
      <c r="E314" s="29" t="str">
        <f>IF($D314="","",VLOOKUP($D314,'MÃ HH'!$A$2:$C$2292,2,0))</f>
        <v/>
      </c>
      <c r="F314" s="29" t="str">
        <f>IF($D314="","",VLOOKUP($D314,'MÃ HH'!$A$2:$C$1873,3,0))</f>
        <v/>
      </c>
      <c r="G314" s="30"/>
      <c r="H314" s="30"/>
      <c r="I314" s="35"/>
      <c r="J314" s="36">
        <f t="shared" si="6"/>
        <v>0</v>
      </c>
      <c r="K314" s="37"/>
      <c r="L314" s="38"/>
    </row>
    <row r="315" spans="1:12" s="12" customFormat="1" ht="26.1" customHeight="1">
      <c r="A315" s="25"/>
      <c r="B315" s="26" t="str">
        <f>IF($A315="","",VLOOKUP($A315,'MÃ KH'!$A$2:$D$1048573,2,0))</f>
        <v/>
      </c>
      <c r="C315" s="27" t="s">
        <v>4886</v>
      </c>
      <c r="D315" s="28"/>
      <c r="E315" s="29" t="str">
        <f>IF($D315="","",VLOOKUP($D315,'MÃ HH'!$A$2:$C$2292,2,0))</f>
        <v/>
      </c>
      <c r="F315" s="29" t="str">
        <f>IF($D315="","",VLOOKUP($D315,'MÃ HH'!$A$2:$C$1873,3,0))</f>
        <v/>
      </c>
      <c r="G315" s="30"/>
      <c r="H315" s="30"/>
      <c r="I315" s="35"/>
      <c r="J315" s="36">
        <f t="shared" si="6"/>
        <v>0</v>
      </c>
      <c r="K315" s="37"/>
      <c r="L315" s="38"/>
    </row>
    <row r="316" spans="1:12" s="12" customFormat="1" ht="26.1" customHeight="1">
      <c r="A316" s="25"/>
      <c r="B316" s="26" t="str">
        <f>IF($A316="","",VLOOKUP($A316,'MÃ KH'!$A$2:$D$1048573,2,0))</f>
        <v/>
      </c>
      <c r="C316" s="27" t="s">
        <v>4886</v>
      </c>
      <c r="D316" s="28"/>
      <c r="E316" s="29" t="str">
        <f>IF($D316="","",VLOOKUP($D316,'MÃ HH'!$A$2:$C$2292,2,0))</f>
        <v/>
      </c>
      <c r="F316" s="29" t="str">
        <f>IF($D316="","",VLOOKUP($D316,'MÃ HH'!$A$2:$C$1873,3,0))</f>
        <v/>
      </c>
      <c r="G316" s="30"/>
      <c r="H316" s="30"/>
      <c r="I316" s="35"/>
      <c r="J316" s="36">
        <f t="shared" si="6"/>
        <v>0</v>
      </c>
      <c r="K316" s="37"/>
      <c r="L316" s="38"/>
    </row>
    <row r="317" spans="1:12" s="12" customFormat="1" ht="26.1" customHeight="1">
      <c r="A317" s="25"/>
      <c r="B317" s="26" t="str">
        <f>IF($A317="","",VLOOKUP($A317,'MÃ KH'!$A$2:$D$1048573,2,0))</f>
        <v/>
      </c>
      <c r="C317" s="27" t="s">
        <v>4886</v>
      </c>
      <c r="D317" s="28"/>
      <c r="E317" s="29" t="str">
        <f>IF($D317="","",VLOOKUP($D317,'MÃ HH'!$A$2:$C$2292,2,0))</f>
        <v/>
      </c>
      <c r="F317" s="29" t="str">
        <f>IF($D317="","",VLOOKUP($D317,'MÃ HH'!$A$2:$C$1873,3,0))</f>
        <v/>
      </c>
      <c r="G317" s="30"/>
      <c r="H317" s="30"/>
      <c r="I317" s="35"/>
      <c r="J317" s="36">
        <f t="shared" si="6"/>
        <v>0</v>
      </c>
      <c r="K317" s="37"/>
      <c r="L317" s="38"/>
    </row>
    <row r="318" spans="1:12" s="12" customFormat="1" ht="26.1" customHeight="1">
      <c r="A318" s="25"/>
      <c r="B318" s="26" t="str">
        <f>IF($A318="","",VLOOKUP($A318,'MÃ KH'!$A$2:$D$1048573,2,0))</f>
        <v/>
      </c>
      <c r="C318" s="27" t="s">
        <v>4886</v>
      </c>
      <c r="D318" s="28"/>
      <c r="E318" s="29" t="str">
        <f>IF($D318="","",VLOOKUP($D318,'MÃ HH'!$A$2:$C$2292,2,0))</f>
        <v/>
      </c>
      <c r="F318" s="29" t="str">
        <f>IF($D318="","",VLOOKUP($D318,'MÃ HH'!$A$2:$C$1873,3,0))</f>
        <v/>
      </c>
      <c r="G318" s="30"/>
      <c r="H318" s="30"/>
      <c r="I318" s="35"/>
      <c r="J318" s="36">
        <f t="shared" si="6"/>
        <v>0</v>
      </c>
      <c r="K318" s="37"/>
      <c r="L318" s="38"/>
    </row>
    <row r="319" spans="1:12" s="12" customFormat="1" ht="26.1" customHeight="1">
      <c r="A319" s="25"/>
      <c r="B319" s="26" t="str">
        <f>IF($A319="","",VLOOKUP($A319,'MÃ KH'!$A$2:$D$1048573,2,0))</f>
        <v/>
      </c>
      <c r="C319" s="27" t="s">
        <v>4886</v>
      </c>
      <c r="D319" s="28"/>
      <c r="E319" s="29" t="str">
        <f>IF($D319="","",VLOOKUP($D319,'MÃ HH'!$A$2:$C$2292,2,0))</f>
        <v/>
      </c>
      <c r="F319" s="29" t="str">
        <f>IF($D319="","",VLOOKUP($D319,'MÃ HH'!$A$2:$C$1873,3,0))</f>
        <v/>
      </c>
      <c r="G319" s="30"/>
      <c r="H319" s="30"/>
      <c r="I319" s="35"/>
      <c r="J319" s="36">
        <f t="shared" si="6"/>
        <v>0</v>
      </c>
      <c r="K319" s="37"/>
      <c r="L319" s="38"/>
    </row>
    <row r="320" spans="1:12" s="12" customFormat="1" ht="26.1" customHeight="1">
      <c r="A320" s="25"/>
      <c r="B320" s="26" t="str">
        <f>IF($A320="","",VLOOKUP($A320,'MÃ KH'!$A$2:$D$1048573,2,0))</f>
        <v/>
      </c>
      <c r="C320" s="27" t="s">
        <v>4886</v>
      </c>
      <c r="D320" s="28"/>
      <c r="E320" s="29" t="str">
        <f>IF($D320="","",VLOOKUP($D320,'MÃ HH'!$A$2:$C$2292,2,0))</f>
        <v/>
      </c>
      <c r="F320" s="29" t="str">
        <f>IF($D320="","",VLOOKUP($D320,'MÃ HH'!$A$2:$C$1873,3,0))</f>
        <v/>
      </c>
      <c r="G320" s="30"/>
      <c r="H320" s="30"/>
      <c r="I320" s="35"/>
      <c r="J320" s="36">
        <f t="shared" si="6"/>
        <v>0</v>
      </c>
      <c r="K320" s="37"/>
      <c r="L320" s="38"/>
    </row>
    <row r="321" spans="1:12" s="12" customFormat="1" ht="26.1" customHeight="1">
      <c r="A321" s="25"/>
      <c r="B321" s="26" t="str">
        <f>IF($A321="","",VLOOKUP($A321,'MÃ KH'!$A$2:$D$1048573,2,0))</f>
        <v/>
      </c>
      <c r="C321" s="27" t="s">
        <v>4886</v>
      </c>
      <c r="D321" s="28"/>
      <c r="E321" s="29" t="str">
        <f>IF($D321="","",VLOOKUP($D321,'MÃ HH'!$A$2:$C$2292,2,0))</f>
        <v/>
      </c>
      <c r="F321" s="29" t="str">
        <f>IF($D321="","",VLOOKUP($D321,'MÃ HH'!$A$2:$C$1873,3,0))</f>
        <v/>
      </c>
      <c r="G321" s="30"/>
      <c r="H321" s="30"/>
      <c r="I321" s="35"/>
      <c r="J321" s="36">
        <f t="shared" si="6"/>
        <v>0</v>
      </c>
      <c r="K321" s="37"/>
      <c r="L321" s="38"/>
    </row>
    <row r="322" spans="1:12" s="12" customFormat="1" ht="26.1" customHeight="1">
      <c r="A322" s="25"/>
      <c r="B322" s="26" t="str">
        <f>IF($A322="","",VLOOKUP($A322,'MÃ KH'!$A$2:$D$1048573,2,0))</f>
        <v/>
      </c>
      <c r="C322" s="27" t="s">
        <v>4886</v>
      </c>
      <c r="D322" s="28"/>
      <c r="E322" s="29" t="str">
        <f>IF($D322="","",VLOOKUP($D322,'MÃ HH'!$A$2:$C$2292,2,0))</f>
        <v/>
      </c>
      <c r="F322" s="29" t="str">
        <f>IF($D322="","",VLOOKUP($D322,'MÃ HH'!$A$2:$C$1873,3,0))</f>
        <v/>
      </c>
      <c r="G322" s="30"/>
      <c r="H322" s="30"/>
      <c r="I322" s="35"/>
      <c r="J322" s="36">
        <f t="shared" si="6"/>
        <v>0</v>
      </c>
      <c r="K322" s="37"/>
      <c r="L322" s="38"/>
    </row>
    <row r="323" spans="1:12" s="12" customFormat="1" ht="26.1" customHeight="1">
      <c r="A323" s="25"/>
      <c r="B323" s="26" t="str">
        <f>IF($A323="","",VLOOKUP($A323,'MÃ KH'!$A$2:$D$1048573,2,0))</f>
        <v/>
      </c>
      <c r="C323" s="27" t="s">
        <v>4886</v>
      </c>
      <c r="D323" s="28"/>
      <c r="E323" s="29" t="str">
        <f>IF($D323="","",VLOOKUP($D323,'MÃ HH'!$A$2:$C$2292,2,0))</f>
        <v/>
      </c>
      <c r="F323" s="29" t="str">
        <f>IF($D323="","",VLOOKUP($D323,'MÃ HH'!$A$2:$C$1873,3,0))</f>
        <v/>
      </c>
      <c r="G323" s="30"/>
      <c r="H323" s="30"/>
      <c r="I323" s="35"/>
      <c r="J323" s="36">
        <f t="shared" si="6"/>
        <v>0</v>
      </c>
      <c r="K323" s="37"/>
      <c r="L323" s="38"/>
    </row>
    <row r="324" spans="1:12" s="12" customFormat="1" ht="26.1" customHeight="1">
      <c r="A324" s="25"/>
      <c r="B324" s="26" t="str">
        <f>IF($A324="","",VLOOKUP($A324,'MÃ KH'!$A$2:$D$1048573,2,0))</f>
        <v/>
      </c>
      <c r="C324" s="27" t="s">
        <v>4886</v>
      </c>
      <c r="D324" s="28"/>
      <c r="E324" s="29" t="str">
        <f>IF($D324="","",VLOOKUP($D324,'MÃ HH'!$A$2:$C$2292,2,0))</f>
        <v/>
      </c>
      <c r="F324" s="29" t="str">
        <f>IF($D324="","",VLOOKUP($D324,'MÃ HH'!$A$2:$C$1873,3,0))</f>
        <v/>
      </c>
      <c r="G324" s="30"/>
      <c r="H324" s="30"/>
      <c r="I324" s="35"/>
      <c r="J324" s="36">
        <f t="shared" si="6"/>
        <v>0</v>
      </c>
      <c r="K324" s="37"/>
      <c r="L324" s="38"/>
    </row>
    <row r="325" spans="1:12" s="12" customFormat="1" ht="26.1" customHeight="1">
      <c r="A325" s="25"/>
      <c r="B325" s="26" t="str">
        <f>IF($A325="","",VLOOKUP($A325,'MÃ KH'!$A$2:$D$1048573,2,0))</f>
        <v/>
      </c>
      <c r="C325" s="27" t="s">
        <v>4886</v>
      </c>
      <c r="D325" s="28"/>
      <c r="E325" s="29" t="str">
        <f>IF($D325="","",VLOOKUP($D325,'MÃ HH'!$A$2:$C$2292,2,0))</f>
        <v/>
      </c>
      <c r="F325" s="29" t="str">
        <f>IF($D325="","",VLOOKUP($D325,'MÃ HH'!$A$2:$C$1873,3,0))</f>
        <v/>
      </c>
      <c r="G325" s="30"/>
      <c r="H325" s="30"/>
      <c r="I325" s="35"/>
      <c r="J325" s="36">
        <f t="shared" si="6"/>
        <v>0</v>
      </c>
      <c r="K325" s="37"/>
      <c r="L325" s="38"/>
    </row>
    <row r="326" spans="1:12" s="12" customFormat="1" ht="26.1" customHeight="1">
      <c r="A326" s="25"/>
      <c r="B326" s="26" t="str">
        <f>IF($A326="","",VLOOKUP($A326,'MÃ KH'!$A$2:$D$1048573,2,0))</f>
        <v/>
      </c>
      <c r="C326" s="27" t="s">
        <v>4886</v>
      </c>
      <c r="D326" s="28"/>
      <c r="E326" s="29" t="str">
        <f>IF($D326="","",VLOOKUP($D326,'MÃ HH'!$A$2:$C$2292,2,0))</f>
        <v/>
      </c>
      <c r="F326" s="29" t="str">
        <f>IF($D326="","",VLOOKUP($D326,'MÃ HH'!$A$2:$C$1873,3,0))</f>
        <v/>
      </c>
      <c r="G326" s="30"/>
      <c r="H326" s="30"/>
      <c r="I326" s="35"/>
      <c r="J326" s="36">
        <f t="shared" si="6"/>
        <v>0</v>
      </c>
      <c r="K326" s="37"/>
      <c r="L326" s="38"/>
    </row>
    <row r="327" spans="1:12" s="12" customFormat="1" ht="26.1" customHeight="1">
      <c r="A327" s="25"/>
      <c r="B327" s="26" t="str">
        <f>IF($A327="","",VLOOKUP($A327,'MÃ KH'!$A$2:$D$1048573,2,0))</f>
        <v/>
      </c>
      <c r="C327" s="27" t="s">
        <v>4886</v>
      </c>
      <c r="D327" s="28"/>
      <c r="E327" s="29" t="str">
        <f>IF($D327="","",VLOOKUP($D327,'MÃ HH'!$A$2:$C$2292,2,0))</f>
        <v/>
      </c>
      <c r="F327" s="29" t="str">
        <f>IF($D327="","",VLOOKUP($D327,'MÃ HH'!$A$2:$C$1873,3,0))</f>
        <v/>
      </c>
      <c r="G327" s="30"/>
      <c r="H327" s="30"/>
      <c r="I327" s="35"/>
      <c r="J327" s="36">
        <f t="shared" si="6"/>
        <v>0</v>
      </c>
      <c r="K327" s="37"/>
      <c r="L327" s="38"/>
    </row>
    <row r="328" spans="1:12" s="12" customFormat="1" ht="26.1" customHeight="1">
      <c r="A328" s="25"/>
      <c r="B328" s="26" t="str">
        <f>IF($A328="","",VLOOKUP($A328,'MÃ KH'!$A$2:$D$1048573,2,0))</f>
        <v/>
      </c>
      <c r="C328" s="27" t="s">
        <v>4886</v>
      </c>
      <c r="D328" s="28"/>
      <c r="E328" s="29" t="str">
        <f>IF($D328="","",VLOOKUP($D328,'MÃ HH'!$A$2:$C$2292,2,0))</f>
        <v/>
      </c>
      <c r="F328" s="29" t="str">
        <f>IF($D328="","",VLOOKUP($D328,'MÃ HH'!$A$2:$C$1873,3,0))</f>
        <v/>
      </c>
      <c r="G328" s="30"/>
      <c r="H328" s="30"/>
      <c r="I328" s="35"/>
      <c r="J328" s="36">
        <f t="shared" si="6"/>
        <v>0</v>
      </c>
      <c r="K328" s="37"/>
      <c r="L328" s="38"/>
    </row>
    <row r="329" spans="1:12" s="12" customFormat="1" ht="26.1" customHeight="1">
      <c r="A329" s="25"/>
      <c r="B329" s="26" t="str">
        <f>IF($A329="","",VLOOKUP($A329,'MÃ KH'!$A$2:$D$1048573,2,0))</f>
        <v/>
      </c>
      <c r="C329" s="27" t="s">
        <v>4886</v>
      </c>
      <c r="D329" s="28"/>
      <c r="E329" s="29" t="str">
        <f>IF($D329="","",VLOOKUP($D329,'MÃ HH'!$A$2:$C$2292,2,0))</f>
        <v/>
      </c>
      <c r="F329" s="29" t="str">
        <f>IF($D329="","",VLOOKUP($D329,'MÃ HH'!$A$2:$C$1873,3,0))</f>
        <v/>
      </c>
      <c r="G329" s="30"/>
      <c r="H329" s="30"/>
      <c r="I329" s="35"/>
      <c r="J329" s="36">
        <f t="shared" si="6"/>
        <v>0</v>
      </c>
      <c r="K329" s="37"/>
      <c r="L329" s="38"/>
    </row>
    <row r="330" spans="1:12" s="12" customFormat="1" ht="26.1" customHeight="1">
      <c r="A330" s="25"/>
      <c r="B330" s="26" t="str">
        <f>IF($A330="","",VLOOKUP($A330,'MÃ KH'!$A$2:$D$1048573,2,0))</f>
        <v/>
      </c>
      <c r="C330" s="27" t="s">
        <v>4886</v>
      </c>
      <c r="D330" s="28"/>
      <c r="E330" s="29" t="str">
        <f>IF($D330="","",VLOOKUP($D330,'MÃ HH'!$A$2:$C$2292,2,0))</f>
        <v/>
      </c>
      <c r="F330" s="29" t="str">
        <f>IF($D330="","",VLOOKUP($D330,'MÃ HH'!$A$2:$C$1873,3,0))</f>
        <v/>
      </c>
      <c r="G330" s="30"/>
      <c r="H330" s="30"/>
      <c r="I330" s="35"/>
      <c r="J330" s="36">
        <f t="shared" si="6"/>
        <v>0</v>
      </c>
      <c r="K330" s="37"/>
      <c r="L330" s="38"/>
    </row>
    <row r="331" spans="1:12" s="12" customFormat="1" ht="26.1" customHeight="1">
      <c r="A331" s="25"/>
      <c r="B331" s="26" t="str">
        <f>IF($A331="","",VLOOKUP($A331,'MÃ KH'!$A$2:$D$1048573,2,0))</f>
        <v/>
      </c>
      <c r="C331" s="27" t="s">
        <v>4886</v>
      </c>
      <c r="D331" s="28"/>
      <c r="E331" s="29" t="str">
        <f>IF($D331="","",VLOOKUP($D331,'MÃ HH'!$A$2:$C$2292,2,0))</f>
        <v/>
      </c>
      <c r="F331" s="29" t="str">
        <f>IF($D331="","",VLOOKUP($D331,'MÃ HH'!$A$2:$C$1873,3,0))</f>
        <v/>
      </c>
      <c r="G331" s="30"/>
      <c r="H331" s="30"/>
      <c r="I331" s="35"/>
      <c r="J331" s="36">
        <f t="shared" si="6"/>
        <v>0</v>
      </c>
      <c r="K331" s="37"/>
      <c r="L331" s="38"/>
    </row>
    <row r="332" spans="1:12" s="12" customFormat="1" ht="26.1" customHeight="1">
      <c r="A332" s="25"/>
      <c r="B332" s="26" t="str">
        <f>IF($A332="","",VLOOKUP($A332,'MÃ KH'!$A$2:$D$1048573,2,0))</f>
        <v/>
      </c>
      <c r="C332" s="27" t="s">
        <v>4886</v>
      </c>
      <c r="D332" s="28"/>
      <c r="E332" s="29" t="str">
        <f>IF($D332="","",VLOOKUP($D332,'MÃ HH'!$A$2:$C$2292,2,0))</f>
        <v/>
      </c>
      <c r="F332" s="29" t="str">
        <f>IF($D332="","",VLOOKUP($D332,'MÃ HH'!$A$2:$C$1873,3,0))</f>
        <v/>
      </c>
      <c r="G332" s="30"/>
      <c r="H332" s="30"/>
      <c r="I332" s="35"/>
      <c r="J332" s="36">
        <f t="shared" si="6"/>
        <v>0</v>
      </c>
      <c r="K332" s="37"/>
      <c r="L332" s="38"/>
    </row>
    <row r="333" spans="1:12" s="12" customFormat="1" ht="26.1" customHeight="1">
      <c r="A333" s="25"/>
      <c r="B333" s="26" t="str">
        <f>IF($A333="","",VLOOKUP($A333,'MÃ KH'!$A$2:$D$1048573,2,0))</f>
        <v/>
      </c>
      <c r="C333" s="27" t="s">
        <v>4886</v>
      </c>
      <c r="D333" s="28"/>
      <c r="E333" s="29" t="str">
        <f>IF($D333="","",VLOOKUP($D333,'MÃ HH'!$A$2:$C$2292,2,0))</f>
        <v/>
      </c>
      <c r="F333" s="29" t="str">
        <f>IF($D333="","",VLOOKUP($D333,'MÃ HH'!$A$2:$C$1873,3,0))</f>
        <v/>
      </c>
      <c r="G333" s="30"/>
      <c r="H333" s="30"/>
      <c r="I333" s="35"/>
      <c r="J333" s="36">
        <f t="shared" si="6"/>
        <v>0</v>
      </c>
      <c r="K333" s="37"/>
      <c r="L333" s="38"/>
    </row>
    <row r="334" spans="1:12" s="12" customFormat="1" ht="26.1" customHeight="1">
      <c r="A334" s="25"/>
      <c r="B334" s="26" t="str">
        <f>IF($A334="","",VLOOKUP($A334,'MÃ KH'!$A$2:$D$1048573,2,0))</f>
        <v/>
      </c>
      <c r="C334" s="27" t="s">
        <v>4886</v>
      </c>
      <c r="D334" s="28"/>
      <c r="E334" s="29" t="str">
        <f>IF($D334="","",VLOOKUP($D334,'MÃ HH'!$A$2:$C$2292,2,0))</f>
        <v/>
      </c>
      <c r="F334" s="29" t="str">
        <f>IF($D334="","",VLOOKUP($D334,'MÃ HH'!$A$2:$C$1873,3,0))</f>
        <v/>
      </c>
      <c r="G334" s="30"/>
      <c r="H334" s="30"/>
      <c r="I334" s="35"/>
      <c r="J334" s="36">
        <f t="shared" si="6"/>
        <v>0</v>
      </c>
      <c r="K334" s="37"/>
      <c r="L334" s="38"/>
    </row>
    <row r="335" spans="1:12" s="12" customFormat="1" ht="26.1" customHeight="1">
      <c r="A335" s="25"/>
      <c r="B335" s="26" t="str">
        <f>IF($A335="","",VLOOKUP($A335,'MÃ KH'!$A$2:$D$1048573,2,0))</f>
        <v/>
      </c>
      <c r="C335" s="27" t="s">
        <v>4886</v>
      </c>
      <c r="D335" s="28"/>
      <c r="E335" s="29" t="str">
        <f>IF($D335="","",VLOOKUP($D335,'MÃ HH'!$A$2:$C$2292,2,0))</f>
        <v/>
      </c>
      <c r="F335" s="29" t="str">
        <f>IF($D335="","",VLOOKUP($D335,'MÃ HH'!$A$2:$C$1873,3,0))</f>
        <v/>
      </c>
      <c r="G335" s="30"/>
      <c r="H335" s="30"/>
      <c r="I335" s="35"/>
      <c r="J335" s="36">
        <f t="shared" si="6"/>
        <v>0</v>
      </c>
      <c r="K335" s="37"/>
      <c r="L335" s="38"/>
    </row>
    <row r="336" spans="1:12" s="12" customFormat="1" ht="26.1" customHeight="1">
      <c r="A336" s="25"/>
      <c r="B336" s="26" t="str">
        <f>IF($A336="","",VLOOKUP($A336,'MÃ KH'!$A$2:$D$1048573,2,0))</f>
        <v/>
      </c>
      <c r="C336" s="27" t="s">
        <v>4886</v>
      </c>
      <c r="D336" s="28"/>
      <c r="E336" s="29" t="str">
        <f>IF($D336="","",VLOOKUP($D336,'MÃ HH'!$A$2:$C$2292,2,0))</f>
        <v/>
      </c>
      <c r="F336" s="29" t="str">
        <f>IF($D336="","",VLOOKUP($D336,'MÃ HH'!$A$2:$C$1873,3,0))</f>
        <v/>
      </c>
      <c r="G336" s="30"/>
      <c r="H336" s="30"/>
      <c r="I336" s="35"/>
      <c r="J336" s="36">
        <f t="shared" si="6"/>
        <v>0</v>
      </c>
      <c r="K336" s="37"/>
      <c r="L336" s="38"/>
    </row>
    <row r="337" spans="1:12" s="12" customFormat="1" ht="26.1" customHeight="1">
      <c r="A337" s="25"/>
      <c r="B337" s="26" t="str">
        <f>IF($A337="","",VLOOKUP($A337,'MÃ KH'!$A$2:$D$1048573,2,0))</f>
        <v/>
      </c>
      <c r="C337" s="27" t="s">
        <v>4886</v>
      </c>
      <c r="D337" s="28"/>
      <c r="E337" s="29" t="str">
        <f>IF($D337="","",VLOOKUP($D337,'MÃ HH'!$A$2:$C$2292,2,0))</f>
        <v/>
      </c>
      <c r="F337" s="29" t="str">
        <f>IF($D337="","",VLOOKUP($D337,'MÃ HH'!$A$2:$C$1873,3,0))</f>
        <v/>
      </c>
      <c r="G337" s="30"/>
      <c r="H337" s="30"/>
      <c r="I337" s="35"/>
      <c r="J337" s="36">
        <f t="shared" si="6"/>
        <v>0</v>
      </c>
      <c r="K337" s="37"/>
      <c r="L337" s="38"/>
    </row>
    <row r="338" spans="1:12" s="12" customFormat="1" ht="26.1" customHeight="1">
      <c r="A338" s="25"/>
      <c r="B338" s="26" t="str">
        <f>IF($A338="","",VLOOKUP($A338,'MÃ KH'!$A$2:$D$1048573,2,0))</f>
        <v/>
      </c>
      <c r="C338" s="27" t="s">
        <v>4886</v>
      </c>
      <c r="D338" s="28"/>
      <c r="E338" s="29" t="str">
        <f>IF($D338="","",VLOOKUP($D338,'MÃ HH'!$A$2:$C$2292,2,0))</f>
        <v/>
      </c>
      <c r="F338" s="29" t="str">
        <f>IF($D338="","",VLOOKUP($D338,'MÃ HH'!$A$2:$C$1873,3,0))</f>
        <v/>
      </c>
      <c r="G338" s="30"/>
      <c r="H338" s="30"/>
      <c r="I338" s="35"/>
      <c r="J338" s="36">
        <f t="shared" si="6"/>
        <v>0</v>
      </c>
      <c r="K338" s="37"/>
      <c r="L338" s="38"/>
    </row>
    <row r="339" spans="1:12" s="12" customFormat="1" ht="26.1" customHeight="1">
      <c r="A339" s="25"/>
      <c r="B339" s="26" t="str">
        <f>IF($A339="","",VLOOKUP($A339,'MÃ KH'!$A$2:$D$1048573,2,0))</f>
        <v/>
      </c>
      <c r="C339" s="27" t="s">
        <v>4886</v>
      </c>
      <c r="D339" s="28"/>
      <c r="E339" s="29" t="str">
        <f>IF($D339="","",VLOOKUP($D339,'MÃ HH'!$A$2:$C$2292,2,0))</f>
        <v/>
      </c>
      <c r="F339" s="29" t="str">
        <f>IF($D339="","",VLOOKUP($D339,'MÃ HH'!$A$2:$C$1873,3,0))</f>
        <v/>
      </c>
      <c r="G339" s="30"/>
      <c r="H339" s="30"/>
      <c r="I339" s="35"/>
      <c r="J339" s="36">
        <f t="shared" si="6"/>
        <v>0</v>
      </c>
      <c r="K339" s="37"/>
      <c r="L339" s="38"/>
    </row>
    <row r="340" spans="1:12" s="12" customFormat="1" ht="26.1" customHeight="1">
      <c r="A340" s="25"/>
      <c r="B340" s="26" t="str">
        <f>IF($A340="","",VLOOKUP($A340,'MÃ KH'!$A$2:$D$1048573,2,0))</f>
        <v/>
      </c>
      <c r="C340" s="27" t="s">
        <v>4886</v>
      </c>
      <c r="D340" s="28"/>
      <c r="E340" s="29" t="str">
        <f>IF($D340="","",VLOOKUP($D340,'MÃ HH'!$A$2:$C$2292,2,0))</f>
        <v/>
      </c>
      <c r="F340" s="29" t="str">
        <f>IF($D340="","",VLOOKUP($D340,'MÃ HH'!$A$2:$C$1873,3,0))</f>
        <v/>
      </c>
      <c r="G340" s="30"/>
      <c r="H340" s="30"/>
      <c r="I340" s="35"/>
      <c r="J340" s="36">
        <f t="shared" si="6"/>
        <v>0</v>
      </c>
      <c r="K340" s="37"/>
      <c r="L340" s="38"/>
    </row>
    <row r="341" spans="1:12" s="12" customFormat="1" ht="26.1" customHeight="1">
      <c r="A341" s="25"/>
      <c r="B341" s="26" t="str">
        <f>IF($A341="","",VLOOKUP($A341,'MÃ KH'!$A$2:$D$1048573,2,0))</f>
        <v/>
      </c>
      <c r="C341" s="27" t="s">
        <v>4886</v>
      </c>
      <c r="D341" s="28"/>
      <c r="E341" s="29" t="str">
        <f>IF($D341="","",VLOOKUP($D341,'MÃ HH'!$A$2:$C$2292,2,0))</f>
        <v/>
      </c>
      <c r="F341" s="29" t="str">
        <f>IF($D341="","",VLOOKUP($D341,'MÃ HH'!$A$2:$C$1873,3,0))</f>
        <v/>
      </c>
      <c r="G341" s="30"/>
      <c r="H341" s="30"/>
      <c r="I341" s="35"/>
      <c r="J341" s="36">
        <f t="shared" si="6"/>
        <v>0</v>
      </c>
      <c r="K341" s="37"/>
      <c r="L341" s="38"/>
    </row>
    <row r="342" spans="1:12" s="12" customFormat="1" ht="26.1" customHeight="1">
      <c r="A342" s="25"/>
      <c r="B342" s="26" t="str">
        <f>IF($A342="","",VLOOKUP($A342,'MÃ KH'!$A$2:$D$1048573,2,0))</f>
        <v/>
      </c>
      <c r="C342" s="27" t="s">
        <v>4886</v>
      </c>
      <c r="D342" s="28"/>
      <c r="E342" s="29" t="str">
        <f>IF($D342="","",VLOOKUP($D342,'MÃ HH'!$A$2:$C$2292,2,0))</f>
        <v/>
      </c>
      <c r="F342" s="29" t="str">
        <f>IF($D342="","",VLOOKUP($D342,'MÃ HH'!$A$2:$C$1873,3,0))</f>
        <v/>
      </c>
      <c r="G342" s="30"/>
      <c r="H342" s="30"/>
      <c r="I342" s="35"/>
      <c r="J342" s="36">
        <f t="shared" si="6"/>
        <v>0</v>
      </c>
      <c r="K342" s="37"/>
      <c r="L342" s="38"/>
    </row>
    <row r="343" spans="1:12" s="12" customFormat="1" ht="26.1" customHeight="1">
      <c r="A343" s="25"/>
      <c r="B343" s="26" t="str">
        <f>IF($A343="","",VLOOKUP($A343,'MÃ KH'!$A$2:$D$1048573,2,0))</f>
        <v/>
      </c>
      <c r="C343" s="27" t="s">
        <v>4886</v>
      </c>
      <c r="D343" s="28"/>
      <c r="E343" s="29" t="str">
        <f>IF($D343="","",VLOOKUP($D343,'MÃ HH'!$A$2:$C$2292,2,0))</f>
        <v/>
      </c>
      <c r="F343" s="29" t="str">
        <f>IF($D343="","",VLOOKUP($D343,'MÃ HH'!$A$2:$C$1873,3,0))</f>
        <v/>
      </c>
      <c r="G343" s="30"/>
      <c r="H343" s="30"/>
      <c r="I343" s="35"/>
      <c r="J343" s="36">
        <f t="shared" si="6"/>
        <v>0</v>
      </c>
      <c r="K343" s="37"/>
      <c r="L343" s="38"/>
    </row>
    <row r="344" spans="1:12" s="12" customFormat="1" ht="26.1" customHeight="1">
      <c r="A344" s="25"/>
      <c r="B344" s="26" t="str">
        <f>IF($A344="","",VLOOKUP($A344,'MÃ KH'!$A$2:$D$1048573,2,0))</f>
        <v/>
      </c>
      <c r="C344" s="27" t="s">
        <v>4886</v>
      </c>
      <c r="D344" s="28"/>
      <c r="E344" s="29" t="str">
        <f>IF($D344="","",VLOOKUP($D344,'MÃ HH'!$A$2:$C$2292,2,0))</f>
        <v/>
      </c>
      <c r="F344" s="29" t="str">
        <f>IF($D344="","",VLOOKUP($D344,'MÃ HH'!$A$2:$C$1873,3,0))</f>
        <v/>
      </c>
      <c r="G344" s="30"/>
      <c r="H344" s="30"/>
      <c r="I344" s="35"/>
      <c r="J344" s="36">
        <f t="shared" si="6"/>
        <v>0</v>
      </c>
      <c r="K344" s="37"/>
      <c r="L344" s="38"/>
    </row>
    <row r="345" spans="1:12" s="12" customFormat="1" ht="26.1" customHeight="1">
      <c r="A345" s="25"/>
      <c r="B345" s="26" t="str">
        <f>IF($A345="","",VLOOKUP($A345,'MÃ KH'!$A$2:$D$1048573,2,0))</f>
        <v/>
      </c>
      <c r="C345" s="27" t="s">
        <v>4886</v>
      </c>
      <c r="D345" s="28"/>
      <c r="E345" s="29" t="str">
        <f>IF($D345="","",VLOOKUP($D345,'MÃ HH'!$A$2:$C$2292,2,0))</f>
        <v/>
      </c>
      <c r="F345" s="29" t="str">
        <f>IF($D345="","",VLOOKUP($D345,'MÃ HH'!$A$2:$C$1873,3,0))</f>
        <v/>
      </c>
      <c r="G345" s="30"/>
      <c r="H345" s="30"/>
      <c r="I345" s="35"/>
      <c r="J345" s="36">
        <f t="shared" si="6"/>
        <v>0</v>
      </c>
      <c r="K345" s="37"/>
      <c r="L345" s="38"/>
    </row>
    <row r="346" spans="1:12" s="12" customFormat="1" ht="26.1" customHeight="1">
      <c r="A346" s="25"/>
      <c r="B346" s="26" t="str">
        <f>IF($A346="","",VLOOKUP($A346,'MÃ KH'!$A$2:$D$1048573,2,0))</f>
        <v/>
      </c>
      <c r="C346" s="27" t="s">
        <v>4886</v>
      </c>
      <c r="D346" s="28"/>
      <c r="E346" s="29" t="str">
        <f>IF($D346="","",VLOOKUP($D346,'MÃ HH'!$A$2:$C$2292,2,0))</f>
        <v/>
      </c>
      <c r="F346" s="29" t="str">
        <f>IF($D346="","",VLOOKUP($D346,'MÃ HH'!$A$2:$C$1873,3,0))</f>
        <v/>
      </c>
      <c r="G346" s="30"/>
      <c r="H346" s="30"/>
      <c r="I346" s="35"/>
      <c r="J346" s="36">
        <f t="shared" si="6"/>
        <v>0</v>
      </c>
      <c r="K346" s="37"/>
      <c r="L346" s="38"/>
    </row>
    <row r="347" spans="1:12" s="12" customFormat="1" ht="26.1" customHeight="1">
      <c r="A347" s="25"/>
      <c r="B347" s="26" t="str">
        <f>IF($A347="","",VLOOKUP($A347,'MÃ KH'!$A$2:$D$1048573,2,0))</f>
        <v/>
      </c>
      <c r="C347" s="27" t="s">
        <v>4886</v>
      </c>
      <c r="D347" s="28"/>
      <c r="E347" s="29" t="str">
        <f>IF($D347="","",VLOOKUP($D347,'MÃ HH'!$A$2:$C$2292,2,0))</f>
        <v/>
      </c>
      <c r="F347" s="29" t="str">
        <f>IF($D347="","",VLOOKUP($D347,'MÃ HH'!$A$2:$C$1873,3,0))</f>
        <v/>
      </c>
      <c r="G347" s="30"/>
      <c r="H347" s="30"/>
      <c r="I347" s="35"/>
      <c r="J347" s="36">
        <f t="shared" si="6"/>
        <v>0</v>
      </c>
      <c r="K347" s="37"/>
      <c r="L347" s="38"/>
    </row>
    <row r="348" spans="1:12" s="12" customFormat="1" ht="26.1" customHeight="1">
      <c r="A348" s="25"/>
      <c r="B348" s="26" t="str">
        <f>IF($A348="","",VLOOKUP($A348,'MÃ KH'!$A$2:$D$1048573,2,0))</f>
        <v/>
      </c>
      <c r="C348" s="27" t="s">
        <v>4886</v>
      </c>
      <c r="D348" s="28"/>
      <c r="E348" s="29" t="str">
        <f>IF($D348="","",VLOOKUP($D348,'MÃ HH'!$A$2:$C$2292,2,0))</f>
        <v/>
      </c>
      <c r="F348" s="29" t="str">
        <f>IF($D348="","",VLOOKUP($D348,'MÃ HH'!$A$2:$C$1873,3,0))</f>
        <v/>
      </c>
      <c r="G348" s="30"/>
      <c r="H348" s="30"/>
      <c r="I348" s="35"/>
      <c r="J348" s="36">
        <f t="shared" si="6"/>
        <v>0</v>
      </c>
      <c r="K348" s="37"/>
      <c r="L348" s="38"/>
    </row>
    <row r="349" spans="1:12" s="12" customFormat="1" ht="26.1" customHeight="1">
      <c r="A349" s="25"/>
      <c r="B349" s="26" t="str">
        <f>IF($A349="","",VLOOKUP($A349,'MÃ KH'!$A$2:$D$1048573,2,0))</f>
        <v/>
      </c>
      <c r="C349" s="27" t="s">
        <v>4886</v>
      </c>
      <c r="D349" s="28"/>
      <c r="E349" s="29" t="str">
        <f>IF($D349="","",VLOOKUP($D349,'MÃ HH'!$A$2:$C$2292,2,0))</f>
        <v/>
      </c>
      <c r="F349" s="29" t="str">
        <f>IF($D349="","",VLOOKUP($D349,'MÃ HH'!$A$2:$C$1873,3,0))</f>
        <v/>
      </c>
      <c r="G349" s="30"/>
      <c r="H349" s="30"/>
      <c r="I349" s="35"/>
      <c r="J349" s="36">
        <f t="shared" si="6"/>
        <v>0</v>
      </c>
      <c r="K349" s="37"/>
      <c r="L349" s="38"/>
    </row>
    <row r="350" spans="1:12" s="12" customFormat="1" ht="26.1" customHeight="1">
      <c r="A350" s="25"/>
      <c r="B350" s="26" t="str">
        <f>IF($A350="","",VLOOKUP($A350,'MÃ KH'!$A$2:$D$1048573,2,0))</f>
        <v/>
      </c>
      <c r="C350" s="27" t="s">
        <v>4886</v>
      </c>
      <c r="D350" s="28"/>
      <c r="E350" s="29" t="str">
        <f>IF($D350="","",VLOOKUP($D350,'MÃ HH'!$A$2:$C$2292,2,0))</f>
        <v/>
      </c>
      <c r="F350" s="29" t="str">
        <f>IF($D350="","",VLOOKUP($D350,'MÃ HH'!$A$2:$C$1873,3,0))</f>
        <v/>
      </c>
      <c r="G350" s="30"/>
      <c r="H350" s="30"/>
      <c r="I350" s="35"/>
      <c r="J350" s="36">
        <f t="shared" si="6"/>
        <v>0</v>
      </c>
      <c r="K350" s="37"/>
      <c r="L350" s="38"/>
    </row>
    <row r="351" spans="1:12" s="12" customFormat="1" ht="26.1" customHeight="1">
      <c r="A351" s="25"/>
      <c r="B351" s="26" t="str">
        <f>IF($A351="","",VLOOKUP($A351,'MÃ KH'!$A$2:$D$1048573,2,0))</f>
        <v/>
      </c>
      <c r="C351" s="27" t="s">
        <v>4886</v>
      </c>
      <c r="D351" s="28"/>
      <c r="E351" s="29" t="str">
        <f>IF($D351="","",VLOOKUP($D351,'MÃ HH'!$A$2:$C$2292,2,0))</f>
        <v/>
      </c>
      <c r="F351" s="29" t="str">
        <f>IF($D351="","",VLOOKUP($D351,'MÃ HH'!$A$2:$C$1873,3,0))</f>
        <v/>
      </c>
      <c r="G351" s="30"/>
      <c r="H351" s="30"/>
      <c r="I351" s="35"/>
      <c r="J351" s="36">
        <f t="shared" si="6"/>
        <v>0</v>
      </c>
      <c r="K351" s="37"/>
      <c r="L351" s="38"/>
    </row>
    <row r="352" spans="1:12" s="12" customFormat="1" ht="26.1" customHeight="1">
      <c r="A352" s="25"/>
      <c r="B352" s="26" t="str">
        <f>IF($A352="","",VLOOKUP($A352,'MÃ KH'!$A$2:$D$1048573,2,0))</f>
        <v/>
      </c>
      <c r="C352" s="27" t="s">
        <v>4886</v>
      </c>
      <c r="D352" s="28"/>
      <c r="E352" s="29" t="str">
        <f>IF($D352="","",VLOOKUP($D352,'MÃ HH'!$A$2:$C$2292,2,0))</f>
        <v/>
      </c>
      <c r="F352" s="29" t="str">
        <f>IF($D352="","",VLOOKUP($D352,'MÃ HH'!$A$2:$C$1873,3,0))</f>
        <v/>
      </c>
      <c r="G352" s="30"/>
      <c r="H352" s="30"/>
      <c r="I352" s="35"/>
      <c r="J352" s="36">
        <f t="shared" si="6"/>
        <v>0</v>
      </c>
      <c r="K352" s="37"/>
      <c r="L352" s="38"/>
    </row>
    <row r="353" spans="1:12" s="12" customFormat="1" ht="26.1" customHeight="1">
      <c r="A353" s="25"/>
      <c r="B353" s="26" t="str">
        <f>IF($A353="","",VLOOKUP($A353,'MÃ KH'!$A$2:$D$1048573,2,0))</f>
        <v/>
      </c>
      <c r="C353" s="27" t="s">
        <v>4886</v>
      </c>
      <c r="D353" s="28"/>
      <c r="E353" s="29" t="str">
        <f>IF($D353="","",VLOOKUP($D353,'MÃ HH'!$A$2:$C$2292,2,0))</f>
        <v/>
      </c>
      <c r="F353" s="29" t="str">
        <f>IF($D353="","",VLOOKUP($D353,'MÃ HH'!$A$2:$C$1873,3,0))</f>
        <v/>
      </c>
      <c r="G353" s="30"/>
      <c r="H353" s="30"/>
      <c r="I353" s="35"/>
      <c r="J353" s="36">
        <f t="shared" si="6"/>
        <v>0</v>
      </c>
      <c r="K353" s="37"/>
      <c r="L353" s="38"/>
    </row>
    <row r="354" spans="1:12" s="12" customFormat="1" ht="26.1" customHeight="1">
      <c r="A354" s="25"/>
      <c r="B354" s="26" t="str">
        <f>IF($A354="","",VLOOKUP($A354,'MÃ KH'!$A$2:$D$1048573,2,0))</f>
        <v/>
      </c>
      <c r="C354" s="27" t="s">
        <v>4886</v>
      </c>
      <c r="D354" s="28"/>
      <c r="E354" s="29" t="str">
        <f>IF($D354="","",VLOOKUP($D354,'MÃ HH'!$A$2:$C$2292,2,0))</f>
        <v/>
      </c>
      <c r="F354" s="29" t="str">
        <f>IF($D354="","",VLOOKUP($D354,'MÃ HH'!$A$2:$C$1873,3,0))</f>
        <v/>
      </c>
      <c r="G354" s="30"/>
      <c r="H354" s="30"/>
      <c r="I354" s="35"/>
      <c r="J354" s="36">
        <f t="shared" si="6"/>
        <v>0</v>
      </c>
      <c r="K354" s="37"/>
      <c r="L354" s="38"/>
    </row>
    <row r="355" spans="1:12" s="12" customFormat="1" ht="26.1" customHeight="1">
      <c r="A355" s="25"/>
      <c r="B355" s="26" t="str">
        <f>IF($A355="","",VLOOKUP($A355,'MÃ KH'!$A$2:$D$1048573,2,0))</f>
        <v/>
      </c>
      <c r="C355" s="27" t="s">
        <v>4886</v>
      </c>
      <c r="D355" s="28"/>
      <c r="E355" s="29" t="str">
        <f>IF($D355="","",VLOOKUP($D355,'MÃ HH'!$A$2:$C$2292,2,0))</f>
        <v/>
      </c>
      <c r="F355" s="29" t="str">
        <f>IF($D355="","",VLOOKUP($D355,'MÃ HH'!$A$2:$C$1873,3,0))</f>
        <v/>
      </c>
      <c r="G355" s="30"/>
      <c r="H355" s="30"/>
      <c r="I355" s="35"/>
      <c r="J355" s="36">
        <f t="shared" si="6"/>
        <v>0</v>
      </c>
      <c r="K355" s="37"/>
      <c r="L355" s="38"/>
    </row>
    <row r="356" spans="1:12" s="12" customFormat="1" ht="26.1" customHeight="1">
      <c r="A356" s="25"/>
      <c r="B356" s="26" t="str">
        <f>IF($A356="","",VLOOKUP($A356,'MÃ KH'!$A$2:$D$1048573,2,0))</f>
        <v/>
      </c>
      <c r="C356" s="27" t="s">
        <v>4886</v>
      </c>
      <c r="D356" s="28"/>
      <c r="E356" s="29" t="str">
        <f>IF($D356="","",VLOOKUP($D356,'MÃ HH'!$A$2:$C$2292,2,0))</f>
        <v/>
      </c>
      <c r="F356" s="29" t="str">
        <f>IF($D356="","",VLOOKUP($D356,'MÃ HH'!$A$2:$C$1873,3,0))</f>
        <v/>
      </c>
      <c r="G356" s="30"/>
      <c r="H356" s="30"/>
      <c r="I356" s="35"/>
      <c r="J356" s="36">
        <f t="shared" si="6"/>
        <v>0</v>
      </c>
      <c r="K356" s="37"/>
      <c r="L356" s="38"/>
    </row>
    <row r="357" spans="1:12" s="12" customFormat="1" ht="26.1" customHeight="1">
      <c r="A357" s="25"/>
      <c r="B357" s="26" t="str">
        <f>IF($A357="","",VLOOKUP($A357,'MÃ KH'!$A$2:$D$1048573,2,0))</f>
        <v/>
      </c>
      <c r="C357" s="27" t="s">
        <v>4886</v>
      </c>
      <c r="D357" s="28"/>
      <c r="E357" s="29" t="str">
        <f>IF($D357="","",VLOOKUP($D357,'MÃ HH'!$A$2:$C$2292,2,0))</f>
        <v/>
      </c>
      <c r="F357" s="29" t="str">
        <f>IF($D357="","",VLOOKUP($D357,'MÃ HH'!$A$2:$C$1873,3,0))</f>
        <v/>
      </c>
      <c r="G357" s="30"/>
      <c r="H357" s="30"/>
      <c r="I357" s="35"/>
      <c r="J357" s="36">
        <f t="shared" si="6"/>
        <v>0</v>
      </c>
      <c r="K357" s="37"/>
      <c r="L357" s="38"/>
    </row>
    <row r="358" spans="1:12" s="12" customFormat="1" ht="26.1" customHeight="1">
      <c r="A358" s="25"/>
      <c r="B358" s="26" t="str">
        <f>IF($A358="","",VLOOKUP($A358,'MÃ KH'!$A$2:$D$1048573,2,0))</f>
        <v/>
      </c>
      <c r="C358" s="27" t="s">
        <v>4886</v>
      </c>
      <c r="D358" s="28"/>
      <c r="E358" s="29" t="str">
        <f>IF($D358="","",VLOOKUP($D358,'MÃ HH'!$A$2:$C$2292,2,0))</f>
        <v/>
      </c>
      <c r="F358" s="29" t="str">
        <f>IF($D358="","",VLOOKUP($D358,'MÃ HH'!$A$2:$C$1873,3,0))</f>
        <v/>
      </c>
      <c r="G358" s="30"/>
      <c r="H358" s="30"/>
      <c r="I358" s="35"/>
      <c r="J358" s="36">
        <f t="shared" si="6"/>
        <v>0</v>
      </c>
      <c r="K358" s="37"/>
      <c r="L358" s="38"/>
    </row>
    <row r="359" spans="1:12" s="12" customFormat="1" ht="26.1" customHeight="1">
      <c r="A359" s="25"/>
      <c r="B359" s="26" t="str">
        <f>IF($A359="","",VLOOKUP($A359,'MÃ KH'!$A$2:$D$1048573,2,0))</f>
        <v/>
      </c>
      <c r="C359" s="27" t="s">
        <v>4886</v>
      </c>
      <c r="D359" s="28"/>
      <c r="E359" s="29" t="str">
        <f>IF($D359="","",VLOOKUP($D359,'MÃ HH'!$A$2:$C$2292,2,0))</f>
        <v/>
      </c>
      <c r="F359" s="29" t="str">
        <f>IF($D359="","",VLOOKUP($D359,'MÃ HH'!$A$2:$C$1873,3,0))</f>
        <v/>
      </c>
      <c r="G359" s="30"/>
      <c r="H359" s="30"/>
      <c r="I359" s="35"/>
      <c r="J359" s="36">
        <f t="shared" si="6"/>
        <v>0</v>
      </c>
      <c r="K359" s="37"/>
      <c r="L359" s="38"/>
    </row>
    <row r="360" spans="1:12" s="12" customFormat="1" ht="26.1" customHeight="1">
      <c r="A360" s="25"/>
      <c r="B360" s="26" t="str">
        <f>IF($A360="","",VLOOKUP($A360,'MÃ KH'!$A$2:$D$1048573,2,0))</f>
        <v/>
      </c>
      <c r="C360" s="27" t="s">
        <v>4886</v>
      </c>
      <c r="D360" s="28"/>
      <c r="E360" s="29" t="str">
        <f>IF($D360="","",VLOOKUP($D360,'MÃ HH'!$A$2:$C$2292,2,0))</f>
        <v/>
      </c>
      <c r="F360" s="29" t="str">
        <f>IF($D360="","",VLOOKUP($D360,'MÃ HH'!$A$2:$C$1873,3,0))</f>
        <v/>
      </c>
      <c r="G360" s="30"/>
      <c r="H360" s="30"/>
      <c r="I360" s="35"/>
      <c r="J360" s="36">
        <f t="shared" si="6"/>
        <v>0</v>
      </c>
      <c r="K360" s="37"/>
      <c r="L360" s="38"/>
    </row>
    <row r="361" spans="1:12" s="12" customFormat="1" ht="26.1" customHeight="1">
      <c r="A361" s="25"/>
      <c r="B361" s="26" t="str">
        <f>IF($A361="","",VLOOKUP($A361,'MÃ KH'!$A$2:$D$1048573,2,0))</f>
        <v/>
      </c>
      <c r="C361" s="27" t="s">
        <v>4886</v>
      </c>
      <c r="D361" s="28"/>
      <c r="E361" s="29" t="str">
        <f>IF($D361="","",VLOOKUP($D361,'MÃ HH'!$A$2:$C$2292,2,0))</f>
        <v/>
      </c>
      <c r="F361" s="29" t="str">
        <f>IF($D361="","",VLOOKUP($D361,'MÃ HH'!$A$2:$C$1873,3,0))</f>
        <v/>
      </c>
      <c r="G361" s="30"/>
      <c r="H361" s="30"/>
      <c r="I361" s="35"/>
      <c r="J361" s="36">
        <f t="shared" si="6"/>
        <v>0</v>
      </c>
      <c r="K361" s="37"/>
      <c r="L361" s="38"/>
    </row>
    <row r="362" spans="1:12" s="12" customFormat="1" ht="26.1" customHeight="1">
      <c r="A362" s="25"/>
      <c r="B362" s="26" t="str">
        <f>IF($A362="","",VLOOKUP($A362,'MÃ KH'!$A$2:$D$1048573,2,0))</f>
        <v/>
      </c>
      <c r="C362" s="27" t="s">
        <v>4886</v>
      </c>
      <c r="D362" s="28"/>
      <c r="E362" s="29" t="str">
        <f>IF($D362="","",VLOOKUP($D362,'MÃ HH'!$A$2:$C$2292,2,0))</f>
        <v/>
      </c>
      <c r="F362" s="29" t="str">
        <f>IF($D362="","",VLOOKUP($D362,'MÃ HH'!$A$2:$C$1873,3,0))</f>
        <v/>
      </c>
      <c r="G362" s="30"/>
      <c r="H362" s="30"/>
      <c r="I362" s="35"/>
      <c r="J362" s="36">
        <f t="shared" si="6"/>
        <v>0</v>
      </c>
      <c r="K362" s="37"/>
      <c r="L362" s="38"/>
    </row>
    <row r="363" spans="1:12" s="12" customFormat="1" ht="26.1" customHeight="1">
      <c r="A363" s="25"/>
      <c r="B363" s="26" t="str">
        <f>IF($A363="","",VLOOKUP($A363,'MÃ KH'!$A$2:$D$1048573,2,0))</f>
        <v/>
      </c>
      <c r="C363" s="27" t="s">
        <v>4886</v>
      </c>
      <c r="D363" s="28"/>
      <c r="E363" s="29" t="str">
        <f>IF($D363="","",VLOOKUP($D363,'MÃ HH'!$A$2:$C$2292,2,0))</f>
        <v/>
      </c>
      <c r="F363" s="29" t="str">
        <f>IF($D363="","",VLOOKUP($D363,'MÃ HH'!$A$2:$C$1873,3,0))</f>
        <v/>
      </c>
      <c r="G363" s="30"/>
      <c r="H363" s="30"/>
      <c r="I363" s="35"/>
      <c r="J363" s="36">
        <f t="shared" si="6"/>
        <v>0</v>
      </c>
      <c r="K363" s="37"/>
      <c r="L363" s="38"/>
    </row>
    <row r="364" spans="1:12" s="12" customFormat="1" ht="26.1" customHeight="1">
      <c r="A364" s="25"/>
      <c r="B364" s="26" t="str">
        <f>IF($A364="","",VLOOKUP($A364,'MÃ KH'!$A$2:$D$1048573,2,0))</f>
        <v/>
      </c>
      <c r="C364" s="27" t="s">
        <v>4886</v>
      </c>
      <c r="D364" s="28"/>
      <c r="E364" s="29" t="str">
        <f>IF($D364="","",VLOOKUP($D364,'MÃ HH'!$A$2:$C$2292,2,0))</f>
        <v/>
      </c>
      <c r="F364" s="29" t="str">
        <f>IF($D364="","",VLOOKUP($D364,'MÃ HH'!$A$2:$C$1873,3,0))</f>
        <v/>
      </c>
      <c r="G364" s="30"/>
      <c r="H364" s="30"/>
      <c r="I364" s="35"/>
      <c r="J364" s="36">
        <f t="shared" si="6"/>
        <v>0</v>
      </c>
      <c r="K364" s="37"/>
      <c r="L364" s="38"/>
    </row>
    <row r="365" spans="1:12" s="12" customFormat="1" ht="26.1" customHeight="1">
      <c r="A365" s="25"/>
      <c r="B365" s="26" t="str">
        <f>IF($A365="","",VLOOKUP($A365,'MÃ KH'!$A$2:$D$1048573,2,0))</f>
        <v/>
      </c>
      <c r="C365" s="27" t="s">
        <v>4886</v>
      </c>
      <c r="D365" s="28"/>
      <c r="E365" s="29" t="str">
        <f>IF($D365="","",VLOOKUP($D365,'MÃ HH'!$A$2:$C$2292,2,0))</f>
        <v/>
      </c>
      <c r="F365" s="29" t="str">
        <f>IF($D365="","",VLOOKUP($D365,'MÃ HH'!$A$2:$C$1873,3,0))</f>
        <v/>
      </c>
      <c r="G365" s="30"/>
      <c r="H365" s="30"/>
      <c r="I365" s="35"/>
      <c r="J365" s="36">
        <f t="shared" si="6"/>
        <v>0</v>
      </c>
      <c r="K365" s="37"/>
      <c r="L365" s="38"/>
    </row>
    <row r="366" spans="1:12" s="12" customFormat="1" ht="26.1" customHeight="1">
      <c r="A366" s="25"/>
      <c r="B366" s="26" t="str">
        <f>IF($A366="","",VLOOKUP($A366,'MÃ KH'!$A$2:$D$1048573,2,0))</f>
        <v/>
      </c>
      <c r="C366" s="27" t="s">
        <v>4886</v>
      </c>
      <c r="D366" s="28"/>
      <c r="E366" s="29" t="str">
        <f>IF($D366="","",VLOOKUP($D366,'MÃ HH'!$A$2:$C$2292,2,0))</f>
        <v/>
      </c>
      <c r="F366" s="29" t="str">
        <f>IF($D366="","",VLOOKUP($D366,'MÃ HH'!$A$2:$C$1873,3,0))</f>
        <v/>
      </c>
      <c r="G366" s="30"/>
      <c r="H366" s="30"/>
      <c r="I366" s="35"/>
      <c r="J366" s="36">
        <f t="shared" si="6"/>
        <v>0</v>
      </c>
      <c r="K366" s="37"/>
      <c r="L366" s="38"/>
    </row>
    <row r="367" spans="1:12" s="12" customFormat="1" ht="26.1" customHeight="1">
      <c r="A367" s="25"/>
      <c r="B367" s="26" t="str">
        <f>IF($A367="","",VLOOKUP($A367,'MÃ KH'!$A$2:$D$1048573,2,0))</f>
        <v/>
      </c>
      <c r="C367" s="27" t="s">
        <v>4886</v>
      </c>
      <c r="D367" s="28"/>
      <c r="E367" s="29" t="str">
        <f>IF($D367="","",VLOOKUP($D367,'MÃ HH'!$A$2:$C$2292,2,0))</f>
        <v/>
      </c>
      <c r="F367" s="29" t="str">
        <f>IF($D367="","",VLOOKUP($D367,'MÃ HH'!$A$2:$C$1873,3,0))</f>
        <v/>
      </c>
      <c r="G367" s="30"/>
      <c r="H367" s="30"/>
      <c r="I367" s="35"/>
      <c r="J367" s="36">
        <f t="shared" si="6"/>
        <v>0</v>
      </c>
      <c r="K367" s="37"/>
      <c r="L367" s="38"/>
    </row>
    <row r="368" spans="1:12" s="12" customFormat="1" ht="26.1" customHeight="1">
      <c r="A368" s="25"/>
      <c r="B368" s="26" t="str">
        <f>IF($A368="","",VLOOKUP($A368,'MÃ KH'!$A$2:$D$1048573,2,0))</f>
        <v/>
      </c>
      <c r="C368" s="27" t="s">
        <v>4886</v>
      </c>
      <c r="D368" s="28"/>
      <c r="E368" s="29" t="str">
        <f>IF($D368="","",VLOOKUP($D368,'MÃ HH'!$A$2:$C$2292,2,0))</f>
        <v/>
      </c>
      <c r="F368" s="29" t="str">
        <f>IF($D368="","",VLOOKUP($D368,'MÃ HH'!$A$2:$C$1873,3,0))</f>
        <v/>
      </c>
      <c r="G368" s="30"/>
      <c r="H368" s="30"/>
      <c r="I368" s="35"/>
      <c r="J368" s="36">
        <f t="shared" si="6"/>
        <v>0</v>
      </c>
      <c r="K368" s="37"/>
      <c r="L368" s="38"/>
    </row>
    <row r="369" spans="1:12" s="12" customFormat="1" ht="26.1" customHeight="1">
      <c r="A369" s="25"/>
      <c r="B369" s="26" t="str">
        <f>IF($A369="","",VLOOKUP($A369,'MÃ KH'!$A$2:$D$1048573,2,0))</f>
        <v/>
      </c>
      <c r="C369" s="27" t="s">
        <v>4886</v>
      </c>
      <c r="D369" s="28"/>
      <c r="E369" s="29" t="str">
        <f>IF($D369="","",VLOOKUP($D369,'MÃ HH'!$A$2:$C$2292,2,0))</f>
        <v/>
      </c>
      <c r="F369" s="29" t="str">
        <f>IF($D369="","",VLOOKUP($D369,'MÃ HH'!$A$2:$C$1873,3,0))</f>
        <v/>
      </c>
      <c r="G369" s="30"/>
      <c r="H369" s="30"/>
      <c r="I369" s="35"/>
      <c r="J369" s="36">
        <f t="shared" si="6"/>
        <v>0</v>
      </c>
      <c r="K369" s="37"/>
      <c r="L369" s="38"/>
    </row>
    <row r="370" spans="1:12" s="12" customFormat="1" ht="26.1" customHeight="1">
      <c r="A370" s="25"/>
      <c r="B370" s="26" t="str">
        <f>IF($A370="","",VLOOKUP($A370,'MÃ KH'!$A$2:$D$1048573,2,0))</f>
        <v/>
      </c>
      <c r="C370" s="27" t="s">
        <v>4886</v>
      </c>
      <c r="D370" s="28"/>
      <c r="E370" s="29" t="str">
        <f>IF($D370="","",VLOOKUP($D370,'MÃ HH'!$A$2:$C$2292,2,0))</f>
        <v/>
      </c>
      <c r="F370" s="29" t="str">
        <f>IF($D370="","",VLOOKUP($D370,'MÃ HH'!$A$2:$C$1873,3,0))</f>
        <v/>
      </c>
      <c r="G370" s="30"/>
      <c r="H370" s="30"/>
      <c r="I370" s="35"/>
      <c r="J370" s="36">
        <f t="shared" si="6"/>
        <v>0</v>
      </c>
      <c r="K370" s="37"/>
      <c r="L370" s="38"/>
    </row>
    <row r="371" spans="1:12" s="12" customFormat="1" ht="26.1" customHeight="1">
      <c r="A371" s="25"/>
      <c r="B371" s="26" t="str">
        <f>IF($A371="","",VLOOKUP($A371,'MÃ KH'!$A$2:$D$1048573,2,0))</f>
        <v/>
      </c>
      <c r="C371" s="27" t="s">
        <v>4886</v>
      </c>
      <c r="D371" s="28"/>
      <c r="E371" s="29" t="str">
        <f>IF($D371="","",VLOOKUP($D371,'MÃ HH'!$A$2:$C$2292,2,0))</f>
        <v/>
      </c>
      <c r="F371" s="29" t="str">
        <f>IF($D371="","",VLOOKUP($D371,'MÃ HH'!$A$2:$C$1873,3,0))</f>
        <v/>
      </c>
      <c r="G371" s="30"/>
      <c r="H371" s="30"/>
      <c r="I371" s="35"/>
      <c r="J371" s="36">
        <f t="shared" si="6"/>
        <v>0</v>
      </c>
      <c r="K371" s="37"/>
      <c r="L371" s="38"/>
    </row>
    <row r="372" spans="1:12" s="12" customFormat="1" ht="26.1" customHeight="1">
      <c r="A372" s="25"/>
      <c r="B372" s="26" t="str">
        <f>IF($A372="","",VLOOKUP($A372,'MÃ KH'!$A$2:$D$1048573,2,0))</f>
        <v/>
      </c>
      <c r="C372" s="27" t="s">
        <v>4886</v>
      </c>
      <c r="D372" s="28"/>
      <c r="E372" s="29" t="str">
        <f>IF($D372="","",VLOOKUP($D372,'MÃ HH'!$A$2:$C$2292,2,0))</f>
        <v/>
      </c>
      <c r="F372" s="29" t="str">
        <f>IF($D372="","",VLOOKUP($D372,'MÃ HH'!$A$2:$C$1873,3,0))</f>
        <v/>
      </c>
      <c r="G372" s="30"/>
      <c r="H372" s="30"/>
      <c r="I372" s="35"/>
      <c r="J372" s="36">
        <f t="shared" si="6"/>
        <v>0</v>
      </c>
      <c r="K372" s="37"/>
      <c r="L372" s="38"/>
    </row>
    <row r="373" spans="1:12" s="12" customFormat="1" ht="26.1" customHeight="1">
      <c r="A373" s="25"/>
      <c r="B373" s="26" t="str">
        <f>IF($A373="","",VLOOKUP($A373,'MÃ KH'!$A$2:$D$1048573,2,0))</f>
        <v/>
      </c>
      <c r="C373" s="27" t="s">
        <v>4886</v>
      </c>
      <c r="D373" s="28"/>
      <c r="E373" s="29" t="str">
        <f>IF($D373="","",VLOOKUP($D373,'MÃ HH'!$A$2:$C$2292,2,0))</f>
        <v/>
      </c>
      <c r="F373" s="29" t="str">
        <f>IF($D373="","",VLOOKUP($D373,'MÃ HH'!$A$2:$C$1873,3,0))</f>
        <v/>
      </c>
      <c r="G373" s="30"/>
      <c r="H373" s="30"/>
      <c r="I373" s="35"/>
      <c r="J373" s="36">
        <f t="shared" si="6"/>
        <v>0</v>
      </c>
      <c r="K373" s="37"/>
      <c r="L373" s="38"/>
    </row>
    <row r="374" spans="1:12" s="12" customFormat="1" ht="26.1" customHeight="1">
      <c r="A374" s="25"/>
      <c r="B374" s="26" t="str">
        <f>IF($A374="","",VLOOKUP($A374,'MÃ KH'!$A$2:$D$1048573,2,0))</f>
        <v/>
      </c>
      <c r="C374" s="27" t="s">
        <v>4886</v>
      </c>
      <c r="D374" s="28"/>
      <c r="E374" s="29" t="str">
        <f>IF($D374="","",VLOOKUP($D374,'MÃ HH'!$A$2:$C$2292,2,0))</f>
        <v/>
      </c>
      <c r="F374" s="29" t="str">
        <f>IF($D374="","",VLOOKUP($D374,'MÃ HH'!$A$2:$C$1873,3,0))</f>
        <v/>
      </c>
      <c r="G374" s="30"/>
      <c r="H374" s="30"/>
      <c r="I374" s="35"/>
      <c r="J374" s="36">
        <f t="shared" si="6"/>
        <v>0</v>
      </c>
      <c r="K374" s="37"/>
      <c r="L374" s="38"/>
    </row>
    <row r="375" spans="1:12" s="12" customFormat="1" ht="26.1" customHeight="1">
      <c r="A375" s="25"/>
      <c r="B375" s="26" t="str">
        <f>IF($A375="","",VLOOKUP($A375,'MÃ KH'!$A$2:$D$1048573,2,0))</f>
        <v/>
      </c>
      <c r="C375" s="27" t="s">
        <v>4886</v>
      </c>
      <c r="D375" s="28"/>
      <c r="E375" s="29" t="str">
        <f>IF($D375="","",VLOOKUP($D375,'MÃ HH'!$A$2:$C$2292,2,0))</f>
        <v/>
      </c>
      <c r="F375" s="29" t="str">
        <f>IF($D375="","",VLOOKUP($D375,'MÃ HH'!$A$2:$C$1873,3,0))</f>
        <v/>
      </c>
      <c r="G375" s="30"/>
      <c r="H375" s="30"/>
      <c r="I375" s="35"/>
      <c r="J375" s="36">
        <f t="shared" si="6"/>
        <v>0</v>
      </c>
      <c r="K375" s="37"/>
      <c r="L375" s="38"/>
    </row>
    <row r="376" spans="1:12" s="12" customFormat="1" ht="26.1" customHeight="1">
      <c r="A376" s="25"/>
      <c r="B376" s="26" t="str">
        <f>IF($A376="","",VLOOKUP($A376,'MÃ KH'!$A$2:$D$1048573,2,0))</f>
        <v/>
      </c>
      <c r="C376" s="27" t="s">
        <v>4886</v>
      </c>
      <c r="D376" s="28"/>
      <c r="E376" s="29" t="str">
        <f>IF($D376="","",VLOOKUP($D376,'MÃ HH'!$A$2:$C$2292,2,0))</f>
        <v/>
      </c>
      <c r="F376" s="29" t="str">
        <f>IF($D376="","",VLOOKUP($D376,'MÃ HH'!$A$2:$C$1873,3,0))</f>
        <v/>
      </c>
      <c r="G376" s="30"/>
      <c r="H376" s="30"/>
      <c r="I376" s="35"/>
      <c r="J376" s="36">
        <f t="shared" si="6"/>
        <v>0</v>
      </c>
      <c r="K376" s="37"/>
      <c r="L376" s="38"/>
    </row>
    <row r="377" spans="1:12" s="12" customFormat="1" ht="26.1" customHeight="1">
      <c r="A377" s="25"/>
      <c r="B377" s="26" t="str">
        <f>IF($A377="","",VLOOKUP($A377,'MÃ KH'!$A$2:$D$1048573,2,0))</f>
        <v/>
      </c>
      <c r="C377" s="27" t="s">
        <v>4886</v>
      </c>
      <c r="D377" s="28"/>
      <c r="E377" s="29" t="str">
        <f>IF($D377="","",VLOOKUP($D377,'MÃ HH'!$A$2:$C$2292,2,0))</f>
        <v/>
      </c>
      <c r="F377" s="29" t="str">
        <f>IF($D377="","",VLOOKUP($D377,'MÃ HH'!$A$2:$C$1873,3,0))</f>
        <v/>
      </c>
      <c r="G377" s="30"/>
      <c r="H377" s="30"/>
      <c r="I377" s="35"/>
      <c r="J377" s="36">
        <f t="shared" si="7" ref="J377:J440">I377*G377*1000</f>
        <v>0</v>
      </c>
      <c r="K377" s="37"/>
      <c r="L377" s="38"/>
    </row>
    <row r="378" spans="1:12" s="12" customFormat="1" ht="26.1" customHeight="1">
      <c r="A378" s="25"/>
      <c r="B378" s="26" t="str">
        <f>IF($A378="","",VLOOKUP($A378,'MÃ KH'!$A$2:$D$1048573,2,0))</f>
        <v/>
      </c>
      <c r="C378" s="27" t="s">
        <v>4886</v>
      </c>
      <c r="D378" s="28"/>
      <c r="E378" s="29" t="str">
        <f>IF($D378="","",VLOOKUP($D378,'MÃ HH'!$A$2:$C$2292,2,0))</f>
        <v/>
      </c>
      <c r="F378" s="29" t="str">
        <f>IF($D378="","",VLOOKUP($D378,'MÃ HH'!$A$2:$C$1873,3,0))</f>
        <v/>
      </c>
      <c r="G378" s="30"/>
      <c r="H378" s="30"/>
      <c r="I378" s="35"/>
      <c r="J378" s="36">
        <f t="shared" si="7"/>
        <v>0</v>
      </c>
      <c r="K378" s="37"/>
      <c r="L378" s="38"/>
    </row>
    <row r="379" spans="1:12" s="12" customFormat="1" ht="26.1" customHeight="1">
      <c r="A379" s="25"/>
      <c r="B379" s="26" t="str">
        <f>IF($A379="","",VLOOKUP($A379,'MÃ KH'!$A$2:$D$1048573,2,0))</f>
        <v/>
      </c>
      <c r="C379" s="27" t="s">
        <v>4886</v>
      </c>
      <c r="D379" s="28"/>
      <c r="E379" s="29" t="str">
        <f>IF($D379="","",VLOOKUP($D379,'MÃ HH'!$A$2:$C$2292,2,0))</f>
        <v/>
      </c>
      <c r="F379" s="29" t="str">
        <f>IF($D379="","",VLOOKUP($D379,'MÃ HH'!$A$2:$C$1873,3,0))</f>
        <v/>
      </c>
      <c r="G379" s="30"/>
      <c r="H379" s="30"/>
      <c r="I379" s="35"/>
      <c r="J379" s="36">
        <f t="shared" si="7"/>
        <v>0</v>
      </c>
      <c r="K379" s="37"/>
      <c r="L379" s="38"/>
    </row>
    <row r="380" spans="1:12" s="12" customFormat="1" ht="26.1" customHeight="1">
      <c r="A380" s="25"/>
      <c r="B380" s="26" t="str">
        <f>IF($A380="","",VLOOKUP($A380,'MÃ KH'!$A$2:$D$1048573,2,0))</f>
        <v/>
      </c>
      <c r="C380" s="27" t="s">
        <v>4886</v>
      </c>
      <c r="D380" s="28"/>
      <c r="E380" s="29" t="str">
        <f>IF($D380="","",VLOOKUP($D380,'MÃ HH'!$A$2:$C$2292,2,0))</f>
        <v/>
      </c>
      <c r="F380" s="29" t="str">
        <f>IF($D380="","",VLOOKUP($D380,'MÃ HH'!$A$2:$C$1873,3,0))</f>
        <v/>
      </c>
      <c r="G380" s="30"/>
      <c r="H380" s="30"/>
      <c r="I380" s="35"/>
      <c r="J380" s="36">
        <f t="shared" si="7"/>
        <v>0</v>
      </c>
      <c r="K380" s="37"/>
      <c r="L380" s="38"/>
    </row>
    <row r="381" spans="1:12" s="12" customFormat="1" ht="26.1" customHeight="1">
      <c r="A381" s="25"/>
      <c r="B381" s="26" t="str">
        <f>IF($A381="","",VLOOKUP($A381,'MÃ KH'!$A$2:$D$1048573,2,0))</f>
        <v/>
      </c>
      <c r="C381" s="27" t="s">
        <v>4886</v>
      </c>
      <c r="D381" s="28"/>
      <c r="E381" s="29" t="str">
        <f>IF($D381="","",VLOOKUP($D381,'MÃ HH'!$A$2:$C$2292,2,0))</f>
        <v/>
      </c>
      <c r="F381" s="29" t="str">
        <f>IF($D381="","",VLOOKUP($D381,'MÃ HH'!$A$2:$C$1873,3,0))</f>
        <v/>
      </c>
      <c r="G381" s="30"/>
      <c r="H381" s="30"/>
      <c r="I381" s="35"/>
      <c r="J381" s="36">
        <f t="shared" si="7"/>
        <v>0</v>
      </c>
      <c r="K381" s="37"/>
      <c r="L381" s="38"/>
    </row>
    <row r="382" spans="1:12" s="12" customFormat="1" ht="26.1" customHeight="1">
      <c r="A382" s="25"/>
      <c r="B382" s="26" t="str">
        <f>IF($A382="","",VLOOKUP($A382,'MÃ KH'!$A$2:$D$1048573,2,0))</f>
        <v/>
      </c>
      <c r="C382" s="27" t="s">
        <v>4886</v>
      </c>
      <c r="D382" s="28"/>
      <c r="E382" s="29" t="str">
        <f>IF($D382="","",VLOOKUP($D382,'MÃ HH'!$A$2:$C$2292,2,0))</f>
        <v/>
      </c>
      <c r="F382" s="29" t="str">
        <f>IF($D382="","",VLOOKUP($D382,'MÃ HH'!$A$2:$C$1873,3,0))</f>
        <v/>
      </c>
      <c r="G382" s="30"/>
      <c r="H382" s="30"/>
      <c r="I382" s="35"/>
      <c r="J382" s="36">
        <f t="shared" si="7"/>
        <v>0</v>
      </c>
      <c r="K382" s="37"/>
      <c r="L382" s="38"/>
    </row>
    <row r="383" spans="1:12" s="12" customFormat="1" ht="26.1" customHeight="1">
      <c r="A383" s="25"/>
      <c r="B383" s="26" t="str">
        <f>IF($A383="","",VLOOKUP($A383,'MÃ KH'!$A$2:$D$1048573,2,0))</f>
        <v/>
      </c>
      <c r="C383" s="27" t="s">
        <v>4886</v>
      </c>
      <c r="D383" s="28"/>
      <c r="E383" s="29" t="str">
        <f>IF($D383="","",VLOOKUP($D383,'MÃ HH'!$A$2:$C$2292,2,0))</f>
        <v/>
      </c>
      <c r="F383" s="29" t="str">
        <f>IF($D383="","",VLOOKUP($D383,'MÃ HH'!$A$2:$C$1873,3,0))</f>
        <v/>
      </c>
      <c r="G383" s="30"/>
      <c r="H383" s="30"/>
      <c r="I383" s="35"/>
      <c r="J383" s="36">
        <f t="shared" si="7"/>
        <v>0</v>
      </c>
      <c r="K383" s="37"/>
      <c r="L383" s="38"/>
    </row>
    <row r="384" spans="1:12" s="12" customFormat="1" ht="26.1" customHeight="1">
      <c r="A384" s="25"/>
      <c r="B384" s="26" t="str">
        <f>IF($A384="","",VLOOKUP($A384,'MÃ KH'!$A$2:$D$1048573,2,0))</f>
        <v/>
      </c>
      <c r="C384" s="27" t="s">
        <v>4886</v>
      </c>
      <c r="D384" s="28"/>
      <c r="E384" s="29" t="str">
        <f>IF($D384="","",VLOOKUP($D384,'MÃ HH'!$A$2:$C$2292,2,0))</f>
        <v/>
      </c>
      <c r="F384" s="29" t="str">
        <f>IF($D384="","",VLOOKUP($D384,'MÃ HH'!$A$2:$C$1873,3,0))</f>
        <v/>
      </c>
      <c r="G384" s="30"/>
      <c r="H384" s="30"/>
      <c r="I384" s="35"/>
      <c r="J384" s="36">
        <f t="shared" si="7"/>
        <v>0</v>
      </c>
      <c r="K384" s="37"/>
      <c r="L384" s="38"/>
    </row>
    <row r="385" spans="1:12" s="12" customFormat="1" ht="26.1" customHeight="1">
      <c r="A385" s="25"/>
      <c r="B385" s="26" t="str">
        <f>IF($A385="","",VLOOKUP($A385,'MÃ KH'!$A$2:$D$1048573,2,0))</f>
        <v/>
      </c>
      <c r="C385" s="27" t="s">
        <v>4886</v>
      </c>
      <c r="D385" s="28"/>
      <c r="E385" s="29" t="str">
        <f>IF($D385="","",VLOOKUP($D385,'MÃ HH'!$A$2:$C$2292,2,0))</f>
        <v/>
      </c>
      <c r="F385" s="29" t="str">
        <f>IF($D385="","",VLOOKUP($D385,'MÃ HH'!$A$2:$C$1873,3,0))</f>
        <v/>
      </c>
      <c r="G385" s="30"/>
      <c r="H385" s="30"/>
      <c r="I385" s="35"/>
      <c r="J385" s="36">
        <f t="shared" si="7"/>
        <v>0</v>
      </c>
      <c r="K385" s="37"/>
      <c r="L385" s="38"/>
    </row>
    <row r="386" spans="1:12" s="12" customFormat="1" ht="26.1" customHeight="1">
      <c r="A386" s="25"/>
      <c r="B386" s="26" t="str">
        <f>IF($A386="","",VLOOKUP($A386,'MÃ KH'!$A$2:$D$1048573,2,0))</f>
        <v/>
      </c>
      <c r="C386" s="27" t="s">
        <v>4886</v>
      </c>
      <c r="D386" s="28"/>
      <c r="E386" s="29" t="str">
        <f>IF($D386="","",VLOOKUP($D386,'MÃ HH'!$A$2:$C$2292,2,0))</f>
        <v/>
      </c>
      <c r="F386" s="29" t="str">
        <f>IF($D386="","",VLOOKUP($D386,'MÃ HH'!$A$2:$C$1873,3,0))</f>
        <v/>
      </c>
      <c r="G386" s="30"/>
      <c r="H386" s="30"/>
      <c r="I386" s="35"/>
      <c r="J386" s="36">
        <f t="shared" si="7"/>
        <v>0</v>
      </c>
      <c r="K386" s="37"/>
      <c r="L386" s="38"/>
    </row>
    <row r="387" spans="1:12" s="12" customFormat="1" ht="26.1" customHeight="1">
      <c r="A387" s="25"/>
      <c r="B387" s="26" t="str">
        <f>IF($A387="","",VLOOKUP($A387,'MÃ KH'!$A$2:$D$1048573,2,0))</f>
        <v/>
      </c>
      <c r="C387" s="27" t="s">
        <v>4886</v>
      </c>
      <c r="D387" s="28"/>
      <c r="E387" s="29" t="str">
        <f>IF($D387="","",VLOOKUP($D387,'MÃ HH'!$A$2:$C$2292,2,0))</f>
        <v/>
      </c>
      <c r="F387" s="29" t="str">
        <f>IF($D387="","",VLOOKUP($D387,'MÃ HH'!$A$2:$C$1873,3,0))</f>
        <v/>
      </c>
      <c r="G387" s="30"/>
      <c r="H387" s="30"/>
      <c r="I387" s="35"/>
      <c r="J387" s="36">
        <f t="shared" si="7"/>
        <v>0</v>
      </c>
      <c r="K387" s="37"/>
      <c r="L387" s="38"/>
    </row>
    <row r="388" spans="1:12" s="12" customFormat="1" ht="26.1" customHeight="1">
      <c r="A388" s="25"/>
      <c r="B388" s="26" t="str">
        <f>IF($A388="","",VLOOKUP($A388,'MÃ KH'!$A$2:$D$1048573,2,0))</f>
        <v/>
      </c>
      <c r="C388" s="27" t="s">
        <v>4886</v>
      </c>
      <c r="D388" s="28"/>
      <c r="E388" s="29" t="str">
        <f>IF($D388="","",VLOOKUP($D388,'MÃ HH'!$A$2:$C$2292,2,0))</f>
        <v/>
      </c>
      <c r="F388" s="29" t="str">
        <f>IF($D388="","",VLOOKUP($D388,'MÃ HH'!$A$2:$C$1873,3,0))</f>
        <v/>
      </c>
      <c r="G388" s="30"/>
      <c r="H388" s="30"/>
      <c r="I388" s="35"/>
      <c r="J388" s="36">
        <f t="shared" si="7"/>
        <v>0</v>
      </c>
      <c r="K388" s="37"/>
      <c r="L388" s="38"/>
    </row>
    <row r="389" spans="1:12" s="12" customFormat="1" ht="26.1" customHeight="1">
      <c r="A389" s="25"/>
      <c r="B389" s="26" t="str">
        <f>IF($A389="","",VLOOKUP($A389,'MÃ KH'!$A$2:$D$1048573,2,0))</f>
        <v/>
      </c>
      <c r="C389" s="27" t="s">
        <v>4886</v>
      </c>
      <c r="D389" s="28"/>
      <c r="E389" s="29" t="str">
        <f>IF($D389="","",VLOOKUP($D389,'MÃ HH'!$A$2:$C$2292,2,0))</f>
        <v/>
      </c>
      <c r="F389" s="29" t="str">
        <f>IF($D389="","",VLOOKUP($D389,'MÃ HH'!$A$2:$C$1873,3,0))</f>
        <v/>
      </c>
      <c r="G389" s="30"/>
      <c r="H389" s="30"/>
      <c r="I389" s="35"/>
      <c r="J389" s="36">
        <f t="shared" si="7"/>
        <v>0</v>
      </c>
      <c r="K389" s="37"/>
      <c r="L389" s="38"/>
    </row>
    <row r="390" spans="1:12" s="12" customFormat="1" ht="26.1" customHeight="1">
      <c r="A390" s="25"/>
      <c r="B390" s="26" t="str">
        <f>IF($A390="","",VLOOKUP($A390,'MÃ KH'!$A$2:$D$1048573,2,0))</f>
        <v/>
      </c>
      <c r="C390" s="27" t="s">
        <v>4886</v>
      </c>
      <c r="D390" s="28"/>
      <c r="E390" s="29" t="str">
        <f>IF($D390="","",VLOOKUP($D390,'MÃ HH'!$A$2:$C$2292,2,0))</f>
        <v/>
      </c>
      <c r="F390" s="29" t="str">
        <f>IF($D390="","",VLOOKUP($D390,'MÃ HH'!$A$2:$C$1873,3,0))</f>
        <v/>
      </c>
      <c r="G390" s="30"/>
      <c r="H390" s="30"/>
      <c r="I390" s="35"/>
      <c r="J390" s="36">
        <f t="shared" si="7"/>
        <v>0</v>
      </c>
      <c r="K390" s="37"/>
      <c r="L390" s="38"/>
    </row>
    <row r="391" spans="1:12" s="12" customFormat="1" ht="26.1" customHeight="1">
      <c r="A391" s="25"/>
      <c r="B391" s="26" t="str">
        <f>IF($A391="","",VLOOKUP($A391,'MÃ KH'!$A$2:$D$1048573,2,0))</f>
        <v/>
      </c>
      <c r="C391" s="27" t="s">
        <v>4886</v>
      </c>
      <c r="D391" s="28"/>
      <c r="E391" s="29" t="str">
        <f>IF($D391="","",VLOOKUP($D391,'MÃ HH'!$A$2:$C$2292,2,0))</f>
        <v/>
      </c>
      <c r="F391" s="29" t="str">
        <f>IF($D391="","",VLOOKUP($D391,'MÃ HH'!$A$2:$C$1873,3,0))</f>
        <v/>
      </c>
      <c r="G391" s="30"/>
      <c r="H391" s="30"/>
      <c r="I391" s="35"/>
      <c r="J391" s="36">
        <f t="shared" si="7"/>
        <v>0</v>
      </c>
      <c r="K391" s="37"/>
      <c r="L391" s="38"/>
    </row>
    <row r="392" spans="1:12" s="12" customFormat="1" ht="26.1" customHeight="1">
      <c r="A392" s="25"/>
      <c r="B392" s="26" t="str">
        <f>IF($A392="","",VLOOKUP($A392,'MÃ KH'!$A$2:$D$1048573,2,0))</f>
        <v/>
      </c>
      <c r="C392" s="27" t="s">
        <v>4886</v>
      </c>
      <c r="D392" s="28"/>
      <c r="E392" s="29" t="str">
        <f>IF($D392="","",VLOOKUP($D392,'MÃ HH'!$A$2:$C$2292,2,0))</f>
        <v/>
      </c>
      <c r="F392" s="29" t="str">
        <f>IF($D392="","",VLOOKUP($D392,'MÃ HH'!$A$2:$C$1873,3,0))</f>
        <v/>
      </c>
      <c r="G392" s="30"/>
      <c r="H392" s="30"/>
      <c r="I392" s="35"/>
      <c r="J392" s="36">
        <f t="shared" si="7"/>
        <v>0</v>
      </c>
      <c r="K392" s="37"/>
      <c r="L392" s="38"/>
    </row>
    <row r="393" spans="1:12" s="12" customFormat="1" ht="26.1" customHeight="1">
      <c r="A393" s="25"/>
      <c r="B393" s="26" t="str">
        <f>IF($A393="","",VLOOKUP($A393,'MÃ KH'!$A$2:$D$1048573,2,0))</f>
        <v/>
      </c>
      <c r="C393" s="27" t="s">
        <v>4886</v>
      </c>
      <c r="D393" s="28"/>
      <c r="E393" s="29" t="str">
        <f>IF($D393="","",VLOOKUP($D393,'MÃ HH'!$A$2:$C$2292,2,0))</f>
        <v/>
      </c>
      <c r="F393" s="29" t="str">
        <f>IF($D393="","",VLOOKUP($D393,'MÃ HH'!$A$2:$C$1873,3,0))</f>
        <v/>
      </c>
      <c r="G393" s="30"/>
      <c r="H393" s="30"/>
      <c r="I393" s="35"/>
      <c r="J393" s="36">
        <f t="shared" si="7"/>
        <v>0</v>
      </c>
      <c r="K393" s="37"/>
      <c r="L393" s="38"/>
    </row>
    <row r="394" spans="1:12" s="12" customFormat="1" ht="26.1" customHeight="1">
      <c r="A394" s="25"/>
      <c r="B394" s="26" t="str">
        <f>IF($A394="","",VLOOKUP($A394,'MÃ KH'!$A$2:$D$1048573,2,0))</f>
        <v/>
      </c>
      <c r="C394" s="27" t="s">
        <v>4886</v>
      </c>
      <c r="D394" s="28"/>
      <c r="E394" s="29" t="str">
        <f>IF($D394="","",VLOOKUP($D394,'MÃ HH'!$A$2:$C$2292,2,0))</f>
        <v/>
      </c>
      <c r="F394" s="29" t="str">
        <f>IF($D394="","",VLOOKUP($D394,'MÃ HH'!$A$2:$C$1873,3,0))</f>
        <v/>
      </c>
      <c r="G394" s="30"/>
      <c r="H394" s="30"/>
      <c r="I394" s="35"/>
      <c r="J394" s="36">
        <f t="shared" si="7"/>
        <v>0</v>
      </c>
      <c r="K394" s="37"/>
      <c r="L394" s="38"/>
    </row>
    <row r="395" spans="1:12" s="12" customFormat="1" ht="26.1" customHeight="1">
      <c r="A395" s="25"/>
      <c r="B395" s="26" t="str">
        <f>IF($A395="","",VLOOKUP($A395,'MÃ KH'!$A$2:$D$1048573,2,0))</f>
        <v/>
      </c>
      <c r="C395" s="27" t="s">
        <v>4886</v>
      </c>
      <c r="D395" s="28"/>
      <c r="E395" s="29" t="str">
        <f>IF($D395="","",VLOOKUP($D395,'MÃ HH'!$A$2:$C$2292,2,0))</f>
        <v/>
      </c>
      <c r="F395" s="29" t="str">
        <f>IF($D395="","",VLOOKUP($D395,'MÃ HH'!$A$2:$C$1873,3,0))</f>
        <v/>
      </c>
      <c r="G395" s="30"/>
      <c r="H395" s="30"/>
      <c r="I395" s="35"/>
      <c r="J395" s="36">
        <f t="shared" si="7"/>
        <v>0</v>
      </c>
      <c r="K395" s="37"/>
      <c r="L395" s="38"/>
    </row>
    <row r="396" spans="1:12" s="12" customFormat="1" ht="26.1" customHeight="1">
      <c r="A396" s="25"/>
      <c r="B396" s="26" t="str">
        <f>IF($A396="","",VLOOKUP($A396,'MÃ KH'!$A$2:$D$1048573,2,0))</f>
        <v/>
      </c>
      <c r="C396" s="27" t="s">
        <v>4886</v>
      </c>
      <c r="D396" s="28"/>
      <c r="E396" s="29" t="str">
        <f>IF($D396="","",VLOOKUP($D396,'MÃ HH'!$A$2:$C$2292,2,0))</f>
        <v/>
      </c>
      <c r="F396" s="29" t="str">
        <f>IF($D396="","",VLOOKUP($D396,'MÃ HH'!$A$2:$C$1873,3,0))</f>
        <v/>
      </c>
      <c r="G396" s="30"/>
      <c r="H396" s="30"/>
      <c r="I396" s="35"/>
      <c r="J396" s="36">
        <f t="shared" si="7"/>
        <v>0</v>
      </c>
      <c r="K396" s="37"/>
      <c r="L396" s="38"/>
    </row>
    <row r="397" spans="1:12" s="12" customFormat="1" ht="26.1" customHeight="1">
      <c r="A397" s="25"/>
      <c r="B397" s="26" t="str">
        <f>IF($A397="","",VLOOKUP($A397,'MÃ KH'!$A$2:$D$1048573,2,0))</f>
        <v/>
      </c>
      <c r="C397" s="27" t="s">
        <v>4886</v>
      </c>
      <c r="D397" s="28"/>
      <c r="E397" s="29" t="str">
        <f>IF($D397="","",VLOOKUP($D397,'MÃ HH'!$A$2:$C$2292,2,0))</f>
        <v/>
      </c>
      <c r="F397" s="29" t="str">
        <f>IF($D397="","",VLOOKUP($D397,'MÃ HH'!$A$2:$C$1873,3,0))</f>
        <v/>
      </c>
      <c r="G397" s="30"/>
      <c r="H397" s="30"/>
      <c r="I397" s="35"/>
      <c r="J397" s="36">
        <f t="shared" si="7"/>
        <v>0</v>
      </c>
      <c r="K397" s="37"/>
      <c r="L397" s="38"/>
    </row>
    <row r="398" spans="1:12" s="12" customFormat="1" ht="26.1" customHeight="1">
      <c r="A398" s="25"/>
      <c r="B398" s="26" t="str">
        <f>IF($A398="","",VLOOKUP($A398,'MÃ KH'!$A$2:$D$1048573,2,0))</f>
        <v/>
      </c>
      <c r="C398" s="27" t="s">
        <v>4886</v>
      </c>
      <c r="D398" s="28"/>
      <c r="E398" s="29" t="str">
        <f>IF($D398="","",VLOOKUP($D398,'MÃ HH'!$A$2:$C$2292,2,0))</f>
        <v/>
      </c>
      <c r="F398" s="29" t="str">
        <f>IF($D398="","",VLOOKUP($D398,'MÃ HH'!$A$2:$C$1873,3,0))</f>
        <v/>
      </c>
      <c r="G398" s="30"/>
      <c r="H398" s="30"/>
      <c r="I398" s="35"/>
      <c r="J398" s="36">
        <f t="shared" si="7"/>
        <v>0</v>
      </c>
      <c r="K398" s="37"/>
      <c r="L398" s="38"/>
    </row>
    <row r="399" spans="1:12" s="12" customFormat="1" ht="26.1" customHeight="1">
      <c r="A399" s="25"/>
      <c r="B399" s="26" t="str">
        <f>IF($A399="","",VLOOKUP($A399,'MÃ KH'!$A$2:$D$1048573,2,0))</f>
        <v/>
      </c>
      <c r="C399" s="27" t="s">
        <v>4886</v>
      </c>
      <c r="D399" s="28"/>
      <c r="E399" s="29" t="str">
        <f>IF($D399="","",VLOOKUP($D399,'MÃ HH'!$A$2:$C$2292,2,0))</f>
        <v/>
      </c>
      <c r="F399" s="29" t="str">
        <f>IF($D399="","",VLOOKUP($D399,'MÃ HH'!$A$2:$C$1873,3,0))</f>
        <v/>
      </c>
      <c r="G399" s="30"/>
      <c r="H399" s="30"/>
      <c r="I399" s="35"/>
      <c r="J399" s="36">
        <f t="shared" si="7"/>
        <v>0</v>
      </c>
      <c r="K399" s="37"/>
      <c r="L399" s="38"/>
    </row>
    <row r="400" spans="1:12" s="12" customFormat="1" ht="26.1" customHeight="1">
      <c r="A400" s="25"/>
      <c r="B400" s="26" t="str">
        <f>IF($A400="","",VLOOKUP($A400,'MÃ KH'!$A$2:$D$1048573,2,0))</f>
        <v/>
      </c>
      <c r="C400" s="27" t="s">
        <v>4886</v>
      </c>
      <c r="D400" s="28"/>
      <c r="E400" s="29" t="str">
        <f>IF($D400="","",VLOOKUP($D400,'MÃ HH'!$A$2:$C$2292,2,0))</f>
        <v/>
      </c>
      <c r="F400" s="29" t="str">
        <f>IF($D400="","",VLOOKUP($D400,'MÃ HH'!$A$2:$C$1873,3,0))</f>
        <v/>
      </c>
      <c r="G400" s="30"/>
      <c r="H400" s="30"/>
      <c r="I400" s="35"/>
      <c r="J400" s="36">
        <f t="shared" si="7"/>
        <v>0</v>
      </c>
      <c r="K400" s="37"/>
      <c r="L400" s="38"/>
    </row>
    <row r="401" spans="1:12" s="12" customFormat="1" ht="26.1" customHeight="1">
      <c r="A401" s="25"/>
      <c r="B401" s="26" t="str">
        <f>IF($A401="","",VLOOKUP($A401,'MÃ KH'!$A$2:$D$1048573,2,0))</f>
        <v/>
      </c>
      <c r="C401" s="27" t="s">
        <v>4886</v>
      </c>
      <c r="D401" s="28"/>
      <c r="E401" s="29" t="str">
        <f>IF($D401="","",VLOOKUP($D401,'MÃ HH'!$A$2:$C$2292,2,0))</f>
        <v/>
      </c>
      <c r="F401" s="29" t="str">
        <f>IF($D401="","",VLOOKUP($D401,'MÃ HH'!$A$2:$C$1873,3,0))</f>
        <v/>
      </c>
      <c r="G401" s="30"/>
      <c r="H401" s="30"/>
      <c r="I401" s="35"/>
      <c r="J401" s="36">
        <f t="shared" si="7"/>
        <v>0</v>
      </c>
      <c r="K401" s="37"/>
      <c r="L401" s="38"/>
    </row>
    <row r="402" spans="1:12" s="12" customFormat="1" ht="26.1" customHeight="1">
      <c r="A402" s="25"/>
      <c r="B402" s="26" t="str">
        <f>IF($A402="","",VLOOKUP($A402,'MÃ KH'!$A$2:$D$1048573,2,0))</f>
        <v/>
      </c>
      <c r="C402" s="27" t="s">
        <v>4886</v>
      </c>
      <c r="D402" s="28"/>
      <c r="E402" s="29" t="str">
        <f>IF($D402="","",VLOOKUP($D402,'MÃ HH'!$A$2:$C$2292,2,0))</f>
        <v/>
      </c>
      <c r="F402" s="29" t="str">
        <f>IF($D402="","",VLOOKUP($D402,'MÃ HH'!$A$2:$C$1873,3,0))</f>
        <v/>
      </c>
      <c r="G402" s="30"/>
      <c r="H402" s="30"/>
      <c r="I402" s="35"/>
      <c r="J402" s="36">
        <f t="shared" si="7"/>
        <v>0</v>
      </c>
      <c r="K402" s="37"/>
      <c r="L402" s="38"/>
    </row>
    <row r="403" spans="1:12" s="12" customFormat="1" ht="26.1" customHeight="1">
      <c r="A403" s="25"/>
      <c r="B403" s="26" t="str">
        <f>IF($A403="","",VLOOKUP($A403,'MÃ KH'!$A$2:$D$1048573,2,0))</f>
        <v/>
      </c>
      <c r="C403" s="27" t="s">
        <v>4886</v>
      </c>
      <c r="D403" s="28"/>
      <c r="E403" s="29" t="str">
        <f>IF($D403="","",VLOOKUP($D403,'MÃ HH'!$A$2:$C$2292,2,0))</f>
        <v/>
      </c>
      <c r="F403" s="29" t="str">
        <f>IF($D403="","",VLOOKUP($D403,'MÃ HH'!$A$2:$C$1873,3,0))</f>
        <v/>
      </c>
      <c r="G403" s="30"/>
      <c r="H403" s="30"/>
      <c r="I403" s="35"/>
      <c r="J403" s="36">
        <f t="shared" si="7"/>
        <v>0</v>
      </c>
      <c r="K403" s="37"/>
      <c r="L403" s="38"/>
    </row>
    <row r="404" spans="1:12" s="12" customFormat="1" ht="26.1" customHeight="1">
      <c r="A404" s="25"/>
      <c r="B404" s="26" t="str">
        <f>IF($A404="","",VLOOKUP($A404,'MÃ KH'!$A$2:$D$1048573,2,0))</f>
        <v/>
      </c>
      <c r="C404" s="27" t="s">
        <v>4886</v>
      </c>
      <c r="D404" s="28"/>
      <c r="E404" s="29" t="str">
        <f>IF($D404="","",VLOOKUP($D404,'MÃ HH'!$A$2:$C$2292,2,0))</f>
        <v/>
      </c>
      <c r="F404" s="29" t="str">
        <f>IF($D404="","",VLOOKUP($D404,'MÃ HH'!$A$2:$C$1873,3,0))</f>
        <v/>
      </c>
      <c r="G404" s="30"/>
      <c r="H404" s="30"/>
      <c r="I404" s="35"/>
      <c r="J404" s="36">
        <f t="shared" si="7"/>
        <v>0</v>
      </c>
      <c r="K404" s="37"/>
      <c r="L404" s="38"/>
    </row>
    <row r="405" spans="1:12" s="12" customFormat="1" ht="26.1" customHeight="1">
      <c r="A405" s="25"/>
      <c r="B405" s="26" t="str">
        <f>IF($A405="","",VLOOKUP($A405,'MÃ KH'!$A$2:$D$1048573,2,0))</f>
        <v/>
      </c>
      <c r="C405" s="27" t="s">
        <v>4886</v>
      </c>
      <c r="D405" s="28"/>
      <c r="E405" s="29" t="str">
        <f>IF($D405="","",VLOOKUP($D405,'MÃ HH'!$A$2:$C$2292,2,0))</f>
        <v/>
      </c>
      <c r="F405" s="29" t="str">
        <f>IF($D405="","",VLOOKUP($D405,'MÃ HH'!$A$2:$C$1873,3,0))</f>
        <v/>
      </c>
      <c r="G405" s="30"/>
      <c r="H405" s="30"/>
      <c r="I405" s="35"/>
      <c r="J405" s="36">
        <f t="shared" si="7"/>
        <v>0</v>
      </c>
      <c r="K405" s="37"/>
      <c r="L405" s="38"/>
    </row>
    <row r="406" spans="1:12" s="12" customFormat="1" ht="26.1" customHeight="1">
      <c r="A406" s="25"/>
      <c r="B406" s="26" t="str">
        <f>IF($A406="","",VLOOKUP($A406,'MÃ KH'!$A$2:$D$1048573,2,0))</f>
        <v/>
      </c>
      <c r="C406" s="27" t="s">
        <v>4886</v>
      </c>
      <c r="D406" s="28"/>
      <c r="E406" s="29" t="str">
        <f>IF($D406="","",VLOOKUP($D406,'MÃ HH'!$A$2:$C$2292,2,0))</f>
        <v/>
      </c>
      <c r="F406" s="29" t="str">
        <f>IF($D406="","",VLOOKUP($D406,'MÃ HH'!$A$2:$C$1873,3,0))</f>
        <v/>
      </c>
      <c r="G406" s="30"/>
      <c r="H406" s="30"/>
      <c r="I406" s="35"/>
      <c r="J406" s="36">
        <f t="shared" si="7"/>
        <v>0</v>
      </c>
      <c r="K406" s="37"/>
      <c r="L406" s="38"/>
    </row>
    <row r="407" spans="1:12" s="12" customFormat="1" ht="26.1" customHeight="1">
      <c r="A407" s="25"/>
      <c r="B407" s="26" t="str">
        <f>IF($A407="","",VLOOKUP($A407,'MÃ KH'!$A$2:$D$1048573,2,0))</f>
        <v/>
      </c>
      <c r="C407" s="27" t="s">
        <v>4886</v>
      </c>
      <c r="D407" s="28"/>
      <c r="E407" s="29" t="str">
        <f>IF($D407="","",VLOOKUP($D407,'MÃ HH'!$A$2:$C$2292,2,0))</f>
        <v/>
      </c>
      <c r="F407" s="29" t="str">
        <f>IF($D407="","",VLOOKUP($D407,'MÃ HH'!$A$2:$C$1873,3,0))</f>
        <v/>
      </c>
      <c r="G407" s="30"/>
      <c r="H407" s="30"/>
      <c r="I407" s="35"/>
      <c r="J407" s="36">
        <f t="shared" si="7"/>
        <v>0</v>
      </c>
      <c r="K407" s="37"/>
      <c r="L407" s="38"/>
    </row>
    <row r="408" spans="1:12" s="12" customFormat="1" ht="26.1" customHeight="1">
      <c r="A408" s="25"/>
      <c r="B408" s="26" t="str">
        <f>IF($A408="","",VLOOKUP($A408,'MÃ KH'!$A$2:$D$1048573,2,0))</f>
        <v/>
      </c>
      <c r="C408" s="27" t="s">
        <v>4886</v>
      </c>
      <c r="D408" s="28"/>
      <c r="E408" s="29" t="str">
        <f>IF($D408="","",VLOOKUP($D408,'MÃ HH'!$A$2:$C$2292,2,0))</f>
        <v/>
      </c>
      <c r="F408" s="29" t="str">
        <f>IF($D408="","",VLOOKUP($D408,'MÃ HH'!$A$2:$C$1873,3,0))</f>
        <v/>
      </c>
      <c r="G408" s="30"/>
      <c r="H408" s="30"/>
      <c r="I408" s="35"/>
      <c r="J408" s="36">
        <f t="shared" si="7"/>
        <v>0</v>
      </c>
      <c r="K408" s="37"/>
      <c r="L408" s="38"/>
    </row>
    <row r="409" spans="1:12" s="12" customFormat="1" ht="26.1" customHeight="1">
      <c r="A409" s="25"/>
      <c r="B409" s="26" t="str">
        <f>IF($A409="","",VLOOKUP($A409,'MÃ KH'!$A$2:$D$1048573,2,0))</f>
        <v/>
      </c>
      <c r="C409" s="27" t="s">
        <v>4886</v>
      </c>
      <c r="D409" s="28"/>
      <c r="E409" s="29" t="str">
        <f>IF($D409="","",VLOOKUP($D409,'MÃ HH'!$A$2:$C$2292,2,0))</f>
        <v/>
      </c>
      <c r="F409" s="29" t="str">
        <f>IF($D409="","",VLOOKUP($D409,'MÃ HH'!$A$2:$C$1873,3,0))</f>
        <v/>
      </c>
      <c r="G409" s="30"/>
      <c r="H409" s="30"/>
      <c r="I409" s="35"/>
      <c r="J409" s="36">
        <f t="shared" si="7"/>
        <v>0</v>
      </c>
      <c r="K409" s="37"/>
      <c r="L409" s="38"/>
    </row>
    <row r="410" spans="1:12" s="12" customFormat="1" ht="26.1" customHeight="1">
      <c r="A410" s="25"/>
      <c r="B410" s="26" t="str">
        <f>IF($A410="","",VLOOKUP($A410,'MÃ KH'!$A$2:$D$1048573,2,0))</f>
        <v/>
      </c>
      <c r="C410" s="27" t="s">
        <v>4886</v>
      </c>
      <c r="D410" s="28"/>
      <c r="E410" s="29" t="str">
        <f>IF($D410="","",VLOOKUP($D410,'MÃ HH'!$A$2:$C$2292,2,0))</f>
        <v/>
      </c>
      <c r="F410" s="29" t="str">
        <f>IF($D410="","",VLOOKUP($D410,'MÃ HH'!$A$2:$C$1873,3,0))</f>
        <v/>
      </c>
      <c r="G410" s="30"/>
      <c r="H410" s="30"/>
      <c r="I410" s="35"/>
      <c r="J410" s="36">
        <f t="shared" si="7"/>
        <v>0</v>
      </c>
      <c r="K410" s="37"/>
      <c r="L410" s="38"/>
    </row>
    <row r="411" spans="1:12" s="12" customFormat="1" ht="26.1" customHeight="1">
      <c r="A411" s="25"/>
      <c r="B411" s="26" t="str">
        <f>IF($A411="","",VLOOKUP($A411,'MÃ KH'!$A$2:$D$1048573,2,0))</f>
        <v/>
      </c>
      <c r="C411" s="27" t="s">
        <v>4886</v>
      </c>
      <c r="D411" s="28"/>
      <c r="E411" s="29" t="str">
        <f>IF($D411="","",VLOOKUP($D411,'MÃ HH'!$A$2:$C$2292,2,0))</f>
        <v/>
      </c>
      <c r="F411" s="29" t="str">
        <f>IF($D411="","",VLOOKUP($D411,'MÃ HH'!$A$2:$C$1873,3,0))</f>
        <v/>
      </c>
      <c r="G411" s="30"/>
      <c r="H411" s="30"/>
      <c r="I411" s="35"/>
      <c r="J411" s="36">
        <f t="shared" si="7"/>
        <v>0</v>
      </c>
      <c r="K411" s="37"/>
      <c r="L411" s="38"/>
    </row>
    <row r="412" spans="1:12" s="12" customFormat="1" ht="26.1" customHeight="1">
      <c r="A412" s="25"/>
      <c r="B412" s="26" t="str">
        <f>IF($A412="","",VLOOKUP($A412,'MÃ KH'!$A$2:$D$1048573,2,0))</f>
        <v/>
      </c>
      <c r="C412" s="27" t="s">
        <v>4886</v>
      </c>
      <c r="D412" s="28"/>
      <c r="E412" s="29" t="str">
        <f>IF($D412="","",VLOOKUP($D412,'MÃ HH'!$A$2:$C$2292,2,0))</f>
        <v/>
      </c>
      <c r="F412" s="29" t="str">
        <f>IF($D412="","",VLOOKUP($D412,'MÃ HH'!$A$2:$C$1873,3,0))</f>
        <v/>
      </c>
      <c r="G412" s="30"/>
      <c r="H412" s="30"/>
      <c r="I412" s="35"/>
      <c r="J412" s="36">
        <f t="shared" si="7"/>
        <v>0</v>
      </c>
      <c r="K412" s="37"/>
      <c r="L412" s="38"/>
    </row>
    <row r="413" spans="1:12" s="12" customFormat="1" ht="26.1" customHeight="1">
      <c r="A413" s="25"/>
      <c r="B413" s="26" t="str">
        <f>IF($A413="","",VLOOKUP($A413,'MÃ KH'!$A$2:$D$1048573,2,0))</f>
        <v/>
      </c>
      <c r="C413" s="27" t="s">
        <v>4886</v>
      </c>
      <c r="D413" s="28"/>
      <c r="E413" s="29" t="str">
        <f>IF($D413="","",VLOOKUP($D413,'MÃ HH'!$A$2:$C$2292,2,0))</f>
        <v/>
      </c>
      <c r="F413" s="29" t="str">
        <f>IF($D413="","",VLOOKUP($D413,'MÃ HH'!$A$2:$C$1873,3,0))</f>
        <v/>
      </c>
      <c r="G413" s="30"/>
      <c r="H413" s="30"/>
      <c r="I413" s="35"/>
      <c r="J413" s="36">
        <f t="shared" si="7"/>
        <v>0</v>
      </c>
      <c r="K413" s="37"/>
      <c r="L413" s="38"/>
    </row>
    <row r="414" spans="1:12" s="12" customFormat="1" ht="26.1" customHeight="1">
      <c r="A414" s="25"/>
      <c r="B414" s="26" t="str">
        <f>IF($A414="","",VLOOKUP($A414,'MÃ KH'!$A$2:$D$1048573,2,0))</f>
        <v/>
      </c>
      <c r="C414" s="27" t="s">
        <v>4886</v>
      </c>
      <c r="D414" s="28"/>
      <c r="E414" s="29" t="str">
        <f>IF($D414="","",VLOOKUP($D414,'MÃ HH'!$A$2:$C$2292,2,0))</f>
        <v/>
      </c>
      <c r="F414" s="29" t="str">
        <f>IF($D414="","",VLOOKUP($D414,'MÃ HH'!$A$2:$C$1873,3,0))</f>
        <v/>
      </c>
      <c r="G414" s="30"/>
      <c r="H414" s="30"/>
      <c r="I414" s="35"/>
      <c r="J414" s="36">
        <f t="shared" si="7"/>
        <v>0</v>
      </c>
      <c r="K414" s="37"/>
      <c r="L414" s="38"/>
    </row>
    <row r="415" spans="1:12" s="12" customFormat="1" ht="26.1" customHeight="1">
      <c r="A415" s="25"/>
      <c r="B415" s="26" t="str">
        <f>IF($A415="","",VLOOKUP($A415,'MÃ KH'!$A$2:$D$1048573,2,0))</f>
        <v/>
      </c>
      <c r="C415" s="27" t="s">
        <v>4886</v>
      </c>
      <c r="D415" s="28"/>
      <c r="E415" s="29" t="str">
        <f>IF($D415="","",VLOOKUP($D415,'MÃ HH'!$A$2:$C$2292,2,0))</f>
        <v/>
      </c>
      <c r="F415" s="29" t="str">
        <f>IF($D415="","",VLOOKUP($D415,'MÃ HH'!$A$2:$C$1873,3,0))</f>
        <v/>
      </c>
      <c r="G415" s="30"/>
      <c r="H415" s="30"/>
      <c r="I415" s="35"/>
      <c r="J415" s="36">
        <f t="shared" si="7"/>
        <v>0</v>
      </c>
      <c r="K415" s="37"/>
      <c r="L415" s="38"/>
    </row>
    <row r="416" spans="1:12" s="12" customFormat="1" ht="26.1" customHeight="1">
      <c r="A416" s="25"/>
      <c r="B416" s="26" t="str">
        <f>IF($A416="","",VLOOKUP($A416,'MÃ KH'!$A$2:$D$1048573,2,0))</f>
        <v/>
      </c>
      <c r="C416" s="27" t="s">
        <v>4886</v>
      </c>
      <c r="D416" s="28"/>
      <c r="E416" s="29" t="str">
        <f>IF($D416="","",VLOOKUP($D416,'MÃ HH'!$A$2:$C$2292,2,0))</f>
        <v/>
      </c>
      <c r="F416" s="29" t="str">
        <f>IF($D416="","",VLOOKUP($D416,'MÃ HH'!$A$2:$C$1873,3,0))</f>
        <v/>
      </c>
      <c r="G416" s="30"/>
      <c r="H416" s="30"/>
      <c r="I416" s="35"/>
      <c r="J416" s="36">
        <f t="shared" si="7"/>
        <v>0</v>
      </c>
      <c r="K416" s="37"/>
      <c r="L416" s="38"/>
    </row>
    <row r="417" spans="1:12" s="12" customFormat="1" ht="26.1" customHeight="1">
      <c r="A417" s="25"/>
      <c r="B417" s="26" t="str">
        <f>IF($A417="","",VLOOKUP($A417,'MÃ KH'!$A$2:$D$1048573,2,0))</f>
        <v/>
      </c>
      <c r="C417" s="27" t="s">
        <v>4886</v>
      </c>
      <c r="D417" s="28"/>
      <c r="E417" s="29" t="str">
        <f>IF($D417="","",VLOOKUP($D417,'MÃ HH'!$A$2:$C$2292,2,0))</f>
        <v/>
      </c>
      <c r="F417" s="29" t="str">
        <f>IF($D417="","",VLOOKUP($D417,'MÃ HH'!$A$2:$C$1873,3,0))</f>
        <v/>
      </c>
      <c r="G417" s="30"/>
      <c r="H417" s="30"/>
      <c r="I417" s="35"/>
      <c r="J417" s="36">
        <f t="shared" si="7"/>
        <v>0</v>
      </c>
      <c r="K417" s="37"/>
      <c r="L417" s="38"/>
    </row>
    <row r="418" spans="1:12" s="12" customFormat="1" ht="26.1" customHeight="1">
      <c r="A418" s="25"/>
      <c r="B418" s="26" t="str">
        <f>IF($A418="","",VLOOKUP($A418,'MÃ KH'!$A$2:$D$1048573,2,0))</f>
        <v/>
      </c>
      <c r="C418" s="27" t="s">
        <v>4886</v>
      </c>
      <c r="D418" s="28"/>
      <c r="E418" s="29" t="str">
        <f>IF($D418="","",VLOOKUP($D418,'MÃ HH'!$A$2:$C$2292,2,0))</f>
        <v/>
      </c>
      <c r="F418" s="29" t="str">
        <f>IF($D418="","",VLOOKUP($D418,'MÃ HH'!$A$2:$C$1873,3,0))</f>
        <v/>
      </c>
      <c r="G418" s="30"/>
      <c r="H418" s="30"/>
      <c r="I418" s="35"/>
      <c r="J418" s="36">
        <f t="shared" si="7"/>
        <v>0</v>
      </c>
      <c r="K418" s="37"/>
      <c r="L418" s="38"/>
    </row>
    <row r="419" spans="1:12" s="12" customFormat="1" ht="26.1" customHeight="1">
      <c r="A419" s="25"/>
      <c r="B419" s="26" t="str">
        <f>IF($A419="","",VLOOKUP($A419,'MÃ KH'!$A$2:$D$1048573,2,0))</f>
        <v/>
      </c>
      <c r="C419" s="27" t="s">
        <v>4886</v>
      </c>
      <c r="D419" s="28"/>
      <c r="E419" s="29" t="str">
        <f>IF($D419="","",VLOOKUP($D419,'MÃ HH'!$A$2:$C$2292,2,0))</f>
        <v/>
      </c>
      <c r="F419" s="29" t="str">
        <f>IF($D419="","",VLOOKUP($D419,'MÃ HH'!$A$2:$C$1873,3,0))</f>
        <v/>
      </c>
      <c r="G419" s="30"/>
      <c r="H419" s="30"/>
      <c r="I419" s="35"/>
      <c r="J419" s="36">
        <f t="shared" si="7"/>
        <v>0</v>
      </c>
      <c r="K419" s="37"/>
      <c r="L419" s="38"/>
    </row>
    <row r="420" spans="1:12" s="12" customFormat="1" ht="26.1" customHeight="1">
      <c r="A420" s="25"/>
      <c r="B420" s="26" t="str">
        <f>IF($A420="","",VLOOKUP($A420,'MÃ KH'!$A$2:$D$1048573,2,0))</f>
        <v/>
      </c>
      <c r="C420" s="27" t="s">
        <v>4886</v>
      </c>
      <c r="D420" s="28"/>
      <c r="E420" s="29" t="str">
        <f>IF($D420="","",VLOOKUP($D420,'MÃ HH'!$A$2:$C$2292,2,0))</f>
        <v/>
      </c>
      <c r="F420" s="29" t="str">
        <f>IF($D420="","",VLOOKUP($D420,'MÃ HH'!$A$2:$C$1873,3,0))</f>
        <v/>
      </c>
      <c r="G420" s="30"/>
      <c r="H420" s="30"/>
      <c r="I420" s="35"/>
      <c r="J420" s="36">
        <f t="shared" si="7"/>
        <v>0</v>
      </c>
      <c r="K420" s="37"/>
      <c r="L420" s="38"/>
    </row>
    <row r="421" spans="1:12" s="12" customFormat="1" ht="26.1" customHeight="1">
      <c r="A421" s="25"/>
      <c r="B421" s="26" t="str">
        <f>IF($A421="","",VLOOKUP($A421,'MÃ KH'!$A$2:$D$1048573,2,0))</f>
        <v/>
      </c>
      <c r="C421" s="27" t="s">
        <v>4886</v>
      </c>
      <c r="D421" s="28"/>
      <c r="E421" s="29" t="str">
        <f>IF($D421="","",VLOOKUP($D421,'MÃ HH'!$A$2:$C$2292,2,0))</f>
        <v/>
      </c>
      <c r="F421" s="29" t="str">
        <f>IF($D421="","",VLOOKUP($D421,'MÃ HH'!$A$2:$C$1873,3,0))</f>
        <v/>
      </c>
      <c r="G421" s="30"/>
      <c r="H421" s="30"/>
      <c r="I421" s="35"/>
      <c r="J421" s="36">
        <f t="shared" si="7"/>
        <v>0</v>
      </c>
      <c r="K421" s="37"/>
      <c r="L421" s="38"/>
    </row>
    <row r="422" spans="1:12" s="12" customFormat="1" ht="26.1" customHeight="1">
      <c r="A422" s="25"/>
      <c r="B422" s="26" t="str">
        <f>IF($A422="","",VLOOKUP($A422,'MÃ KH'!$A$2:$D$1048573,2,0))</f>
        <v/>
      </c>
      <c r="C422" s="27" t="s">
        <v>4886</v>
      </c>
      <c r="D422" s="28"/>
      <c r="E422" s="29" t="str">
        <f>IF($D422="","",VLOOKUP($D422,'MÃ HH'!$A$2:$C$2292,2,0))</f>
        <v/>
      </c>
      <c r="F422" s="29" t="str">
        <f>IF($D422="","",VLOOKUP($D422,'MÃ HH'!$A$2:$C$1873,3,0))</f>
        <v/>
      </c>
      <c r="G422" s="30"/>
      <c r="H422" s="30"/>
      <c r="I422" s="35"/>
      <c r="J422" s="36">
        <f t="shared" si="7"/>
        <v>0</v>
      </c>
      <c r="K422" s="37"/>
      <c r="L422" s="38"/>
    </row>
    <row r="423" spans="1:12" s="12" customFormat="1" ht="26.1" customHeight="1">
      <c r="A423" s="25"/>
      <c r="B423" s="26" t="str">
        <f>IF($A423="","",VLOOKUP($A423,'MÃ KH'!$A$2:$D$1048573,2,0))</f>
        <v/>
      </c>
      <c r="C423" s="27" t="s">
        <v>4886</v>
      </c>
      <c r="D423" s="28"/>
      <c r="E423" s="29" t="str">
        <f>IF($D423="","",VLOOKUP($D423,'MÃ HH'!$A$2:$C$2292,2,0))</f>
        <v/>
      </c>
      <c r="F423" s="29" t="str">
        <f>IF($D423="","",VLOOKUP($D423,'MÃ HH'!$A$2:$C$1873,3,0))</f>
        <v/>
      </c>
      <c r="G423" s="30"/>
      <c r="H423" s="30"/>
      <c r="I423" s="35"/>
      <c r="J423" s="36">
        <f t="shared" si="7"/>
        <v>0</v>
      </c>
      <c r="K423" s="37"/>
      <c r="L423" s="38"/>
    </row>
    <row r="424" spans="1:12" s="12" customFormat="1" ht="26.1" customHeight="1">
      <c r="A424" s="25"/>
      <c r="B424" s="26" t="str">
        <f>IF($A424="","",VLOOKUP($A424,'MÃ KH'!$A$2:$D$1048573,2,0))</f>
        <v/>
      </c>
      <c r="C424" s="27" t="s">
        <v>4886</v>
      </c>
      <c r="D424" s="28"/>
      <c r="E424" s="29" t="str">
        <f>IF($D424="","",VLOOKUP($D424,'MÃ HH'!$A$2:$C$2292,2,0))</f>
        <v/>
      </c>
      <c r="F424" s="29" t="str">
        <f>IF($D424="","",VLOOKUP($D424,'MÃ HH'!$A$2:$C$1873,3,0))</f>
        <v/>
      </c>
      <c r="G424" s="30"/>
      <c r="H424" s="30"/>
      <c r="I424" s="35"/>
      <c r="J424" s="36">
        <f t="shared" si="7"/>
        <v>0</v>
      </c>
      <c r="K424" s="37"/>
      <c r="L424" s="38"/>
    </row>
    <row r="425" spans="1:12" s="12" customFormat="1" ht="26.1" customHeight="1">
      <c r="A425" s="25"/>
      <c r="B425" s="26" t="str">
        <f>IF($A425="","",VLOOKUP($A425,'MÃ KH'!$A$2:$D$1048573,2,0))</f>
        <v/>
      </c>
      <c r="C425" s="27" t="s">
        <v>4886</v>
      </c>
      <c r="D425" s="28"/>
      <c r="E425" s="29" t="str">
        <f>IF($D425="","",VLOOKUP($D425,'MÃ HH'!$A$2:$C$2292,2,0))</f>
        <v/>
      </c>
      <c r="F425" s="29" t="str">
        <f>IF($D425="","",VLOOKUP($D425,'MÃ HH'!$A$2:$C$1873,3,0))</f>
        <v/>
      </c>
      <c r="G425" s="30"/>
      <c r="H425" s="30"/>
      <c r="I425" s="35"/>
      <c r="J425" s="36">
        <f t="shared" si="7"/>
        <v>0</v>
      </c>
      <c r="K425" s="37"/>
      <c r="L425" s="38"/>
    </row>
    <row r="426" spans="1:12" s="12" customFormat="1" ht="26.1" customHeight="1">
      <c r="A426" s="25"/>
      <c r="B426" s="26" t="str">
        <f>IF($A426="","",VLOOKUP($A426,'MÃ KH'!$A$2:$D$1048573,2,0))</f>
        <v/>
      </c>
      <c r="C426" s="27" t="s">
        <v>4886</v>
      </c>
      <c r="D426" s="28"/>
      <c r="E426" s="29" t="str">
        <f>IF($D426="","",VLOOKUP($D426,'MÃ HH'!$A$2:$C$2292,2,0))</f>
        <v/>
      </c>
      <c r="F426" s="29" t="str">
        <f>IF($D426="","",VLOOKUP($D426,'MÃ HH'!$A$2:$C$1873,3,0))</f>
        <v/>
      </c>
      <c r="G426" s="30"/>
      <c r="H426" s="30"/>
      <c r="I426" s="35"/>
      <c r="J426" s="36">
        <f t="shared" si="7"/>
        <v>0</v>
      </c>
      <c r="K426" s="37"/>
      <c r="L426" s="38"/>
    </row>
    <row r="427" spans="1:12" s="12" customFormat="1" ht="26.1" customHeight="1">
      <c r="A427" s="25"/>
      <c r="B427" s="26" t="str">
        <f>IF($A427="","",VLOOKUP($A427,'MÃ KH'!$A$2:$D$1048573,2,0))</f>
        <v/>
      </c>
      <c r="C427" s="27" t="s">
        <v>4886</v>
      </c>
      <c r="D427" s="28"/>
      <c r="E427" s="29" t="str">
        <f>IF($D427="","",VLOOKUP($D427,'MÃ HH'!$A$2:$C$2292,2,0))</f>
        <v/>
      </c>
      <c r="F427" s="29" t="str">
        <f>IF($D427="","",VLOOKUP($D427,'MÃ HH'!$A$2:$C$1873,3,0))</f>
        <v/>
      </c>
      <c r="G427" s="30"/>
      <c r="H427" s="30"/>
      <c r="I427" s="35"/>
      <c r="J427" s="36">
        <f t="shared" si="7"/>
        <v>0</v>
      </c>
      <c r="K427" s="37"/>
      <c r="L427" s="38"/>
    </row>
    <row r="428" spans="1:12" s="12" customFormat="1" ht="26.1" customHeight="1">
      <c r="A428" s="25"/>
      <c r="B428" s="26" t="str">
        <f>IF($A428="","",VLOOKUP($A428,'MÃ KH'!$A$2:$D$1048573,2,0))</f>
        <v/>
      </c>
      <c r="C428" s="27" t="s">
        <v>4886</v>
      </c>
      <c r="D428" s="28"/>
      <c r="E428" s="29" t="str">
        <f>IF($D428="","",VLOOKUP($D428,'MÃ HH'!$A$2:$C$2292,2,0))</f>
        <v/>
      </c>
      <c r="F428" s="29" t="str">
        <f>IF($D428="","",VLOOKUP($D428,'MÃ HH'!$A$2:$C$1873,3,0))</f>
        <v/>
      </c>
      <c r="G428" s="30"/>
      <c r="H428" s="30"/>
      <c r="I428" s="35"/>
      <c r="J428" s="36">
        <f t="shared" si="7"/>
        <v>0</v>
      </c>
      <c r="K428" s="37"/>
      <c r="L428" s="38"/>
    </row>
    <row r="429" spans="1:12" s="12" customFormat="1" ht="26.1" customHeight="1">
      <c r="A429" s="25"/>
      <c r="B429" s="26" t="str">
        <f>IF($A429="","",VLOOKUP($A429,'MÃ KH'!$A$2:$D$1048573,2,0))</f>
        <v/>
      </c>
      <c r="C429" s="27" t="s">
        <v>4886</v>
      </c>
      <c r="D429" s="28"/>
      <c r="E429" s="29" t="str">
        <f>IF($D429="","",VLOOKUP($D429,'MÃ HH'!$A$2:$C$2292,2,0))</f>
        <v/>
      </c>
      <c r="F429" s="29" t="str">
        <f>IF($D429="","",VLOOKUP($D429,'MÃ HH'!$A$2:$C$1873,3,0))</f>
        <v/>
      </c>
      <c r="G429" s="30"/>
      <c r="H429" s="30"/>
      <c r="I429" s="35"/>
      <c r="J429" s="36">
        <f t="shared" si="7"/>
        <v>0</v>
      </c>
      <c r="K429" s="37"/>
      <c r="L429" s="38"/>
    </row>
    <row r="430" spans="1:12" s="12" customFormat="1" ht="26.1" customHeight="1">
      <c r="A430" s="25"/>
      <c r="B430" s="26" t="str">
        <f>IF($A430="","",VLOOKUP($A430,'MÃ KH'!$A$2:$D$1048573,2,0))</f>
        <v/>
      </c>
      <c r="C430" s="27" t="s">
        <v>4886</v>
      </c>
      <c r="D430" s="28"/>
      <c r="E430" s="29" t="str">
        <f>IF($D430="","",VLOOKUP($D430,'MÃ HH'!$A$2:$C$2292,2,0))</f>
        <v/>
      </c>
      <c r="F430" s="29" t="str">
        <f>IF($D430="","",VLOOKUP($D430,'MÃ HH'!$A$2:$C$1873,3,0))</f>
        <v/>
      </c>
      <c r="G430" s="30"/>
      <c r="H430" s="30"/>
      <c r="I430" s="35"/>
      <c r="J430" s="36">
        <f t="shared" si="7"/>
        <v>0</v>
      </c>
      <c r="K430" s="37"/>
      <c r="L430" s="38"/>
    </row>
    <row r="431" spans="1:12" s="12" customFormat="1" ht="26.1" customHeight="1">
      <c r="A431" s="25"/>
      <c r="B431" s="26" t="str">
        <f>IF($A431="","",VLOOKUP($A431,'MÃ KH'!$A$2:$D$1048573,2,0))</f>
        <v/>
      </c>
      <c r="C431" s="27" t="s">
        <v>4886</v>
      </c>
      <c r="D431" s="28"/>
      <c r="E431" s="29" t="str">
        <f>IF($D431="","",VLOOKUP($D431,'MÃ HH'!$A$2:$C$2292,2,0))</f>
        <v/>
      </c>
      <c r="F431" s="29" t="str">
        <f>IF($D431="","",VLOOKUP($D431,'MÃ HH'!$A$2:$C$1873,3,0))</f>
        <v/>
      </c>
      <c r="G431" s="30"/>
      <c r="H431" s="30"/>
      <c r="I431" s="35"/>
      <c r="J431" s="36">
        <f t="shared" si="7"/>
        <v>0</v>
      </c>
      <c r="K431" s="37"/>
      <c r="L431" s="38"/>
    </row>
    <row r="432" spans="1:12" s="12" customFormat="1" ht="26.1" customHeight="1">
      <c r="A432" s="25"/>
      <c r="B432" s="26" t="str">
        <f>IF($A432="","",VLOOKUP($A432,'MÃ KH'!$A$2:$D$1048573,2,0))</f>
        <v/>
      </c>
      <c r="C432" s="27" t="s">
        <v>4886</v>
      </c>
      <c r="D432" s="28"/>
      <c r="E432" s="29" t="str">
        <f>IF($D432="","",VLOOKUP($D432,'MÃ HH'!$A$2:$C$2292,2,0))</f>
        <v/>
      </c>
      <c r="F432" s="29" t="str">
        <f>IF($D432="","",VLOOKUP($D432,'MÃ HH'!$A$2:$C$1873,3,0))</f>
        <v/>
      </c>
      <c r="G432" s="30"/>
      <c r="H432" s="30"/>
      <c r="I432" s="35"/>
      <c r="J432" s="36">
        <f t="shared" si="7"/>
        <v>0</v>
      </c>
      <c r="K432" s="37"/>
      <c r="L432" s="38"/>
    </row>
    <row r="433" spans="1:12" s="12" customFormat="1" ht="26.1" customHeight="1">
      <c r="A433" s="25"/>
      <c r="B433" s="26" t="str">
        <f>IF($A433="","",VLOOKUP($A433,'MÃ KH'!$A$2:$D$1048573,2,0))</f>
        <v/>
      </c>
      <c r="C433" s="27" t="s">
        <v>4886</v>
      </c>
      <c r="D433" s="28"/>
      <c r="E433" s="29" t="str">
        <f>IF($D433="","",VLOOKUP($D433,'MÃ HH'!$A$2:$C$2292,2,0))</f>
        <v/>
      </c>
      <c r="F433" s="29" t="str">
        <f>IF($D433="","",VLOOKUP($D433,'MÃ HH'!$A$2:$C$1873,3,0))</f>
        <v/>
      </c>
      <c r="G433" s="30"/>
      <c r="H433" s="30"/>
      <c r="I433" s="35"/>
      <c r="J433" s="36">
        <f t="shared" si="7"/>
        <v>0</v>
      </c>
      <c r="K433" s="37"/>
      <c r="L433" s="38"/>
    </row>
    <row r="434" spans="1:12" s="12" customFormat="1" ht="26.1" customHeight="1">
      <c r="A434" s="25"/>
      <c r="B434" s="26" t="str">
        <f>IF($A434="","",VLOOKUP($A434,'MÃ KH'!$A$2:$D$1048573,2,0))</f>
        <v/>
      </c>
      <c r="C434" s="27" t="s">
        <v>4886</v>
      </c>
      <c r="D434" s="28"/>
      <c r="E434" s="29" t="str">
        <f>IF($D434="","",VLOOKUP($D434,'MÃ HH'!$A$2:$C$2292,2,0))</f>
        <v/>
      </c>
      <c r="F434" s="29" t="str">
        <f>IF($D434="","",VLOOKUP($D434,'MÃ HH'!$A$2:$C$1873,3,0))</f>
        <v/>
      </c>
      <c r="G434" s="30"/>
      <c r="H434" s="30"/>
      <c r="I434" s="35"/>
      <c r="J434" s="36">
        <f t="shared" si="7"/>
        <v>0</v>
      </c>
      <c r="K434" s="37"/>
      <c r="L434" s="38"/>
    </row>
    <row r="435" spans="1:12" s="12" customFormat="1" ht="26.1" customHeight="1">
      <c r="A435" s="25"/>
      <c r="B435" s="26" t="str">
        <f>IF($A435="","",VLOOKUP($A435,'MÃ KH'!$A$2:$D$1048573,2,0))</f>
        <v/>
      </c>
      <c r="C435" s="27" t="s">
        <v>4886</v>
      </c>
      <c r="D435" s="28"/>
      <c r="E435" s="29" t="str">
        <f>IF($D435="","",VLOOKUP($D435,'MÃ HH'!$A$2:$C$2292,2,0))</f>
        <v/>
      </c>
      <c r="F435" s="29" t="str">
        <f>IF($D435="","",VLOOKUP($D435,'MÃ HH'!$A$2:$C$1873,3,0))</f>
        <v/>
      </c>
      <c r="G435" s="30"/>
      <c r="H435" s="30"/>
      <c r="I435" s="35"/>
      <c r="J435" s="36">
        <f t="shared" si="7"/>
        <v>0</v>
      </c>
      <c r="K435" s="37"/>
      <c r="L435" s="38"/>
    </row>
    <row r="436" spans="1:12" s="12" customFormat="1" ht="26.1" customHeight="1">
      <c r="A436" s="25"/>
      <c r="B436" s="26" t="str">
        <f>IF($A436="","",VLOOKUP($A436,'MÃ KH'!$A$2:$D$1048573,2,0))</f>
        <v/>
      </c>
      <c r="C436" s="27" t="s">
        <v>4886</v>
      </c>
      <c r="D436" s="28"/>
      <c r="E436" s="29" t="str">
        <f>IF($D436="","",VLOOKUP($D436,'MÃ HH'!$A$2:$C$2292,2,0))</f>
        <v/>
      </c>
      <c r="F436" s="29" t="str">
        <f>IF($D436="","",VLOOKUP($D436,'MÃ HH'!$A$2:$C$1873,3,0))</f>
        <v/>
      </c>
      <c r="G436" s="30"/>
      <c r="H436" s="30"/>
      <c r="I436" s="35"/>
      <c r="J436" s="36">
        <f t="shared" si="7"/>
        <v>0</v>
      </c>
      <c r="K436" s="37"/>
      <c r="L436" s="38"/>
    </row>
    <row r="437" spans="1:12" s="12" customFormat="1" ht="26.1" customHeight="1">
      <c r="A437" s="25"/>
      <c r="B437" s="26" t="str">
        <f>IF($A437="","",VLOOKUP($A437,'MÃ KH'!$A$2:$D$1048573,2,0))</f>
        <v/>
      </c>
      <c r="C437" s="27" t="s">
        <v>4886</v>
      </c>
      <c r="D437" s="28"/>
      <c r="E437" s="29" t="str">
        <f>IF($D437="","",VLOOKUP($D437,'MÃ HH'!$A$2:$C$2292,2,0))</f>
        <v/>
      </c>
      <c r="F437" s="29" t="str">
        <f>IF($D437="","",VLOOKUP($D437,'MÃ HH'!$A$2:$C$1873,3,0))</f>
        <v/>
      </c>
      <c r="G437" s="30"/>
      <c r="H437" s="30"/>
      <c r="I437" s="35"/>
      <c r="J437" s="36">
        <f t="shared" si="7"/>
        <v>0</v>
      </c>
      <c r="K437" s="37"/>
      <c r="L437" s="38"/>
    </row>
    <row r="438" spans="1:12" s="12" customFormat="1" ht="26.1" customHeight="1">
      <c r="A438" s="25"/>
      <c r="B438" s="26" t="str">
        <f>IF($A438="","",VLOOKUP($A438,'MÃ KH'!$A$2:$D$1048573,2,0))</f>
        <v/>
      </c>
      <c r="C438" s="27" t="s">
        <v>4886</v>
      </c>
      <c r="D438" s="28"/>
      <c r="E438" s="29" t="str">
        <f>IF($D438="","",VLOOKUP($D438,'MÃ HH'!$A$2:$C$2292,2,0))</f>
        <v/>
      </c>
      <c r="F438" s="29" t="str">
        <f>IF($D438="","",VLOOKUP($D438,'MÃ HH'!$A$2:$C$1873,3,0))</f>
        <v/>
      </c>
      <c r="G438" s="30"/>
      <c r="H438" s="30"/>
      <c r="I438" s="35"/>
      <c r="J438" s="36">
        <f t="shared" si="7"/>
        <v>0</v>
      </c>
      <c r="K438" s="37"/>
      <c r="L438" s="38"/>
    </row>
    <row r="439" spans="1:12" s="12" customFormat="1" ht="26.1" customHeight="1">
      <c r="A439" s="25"/>
      <c r="B439" s="26" t="str">
        <f>IF($A439="","",VLOOKUP($A439,'MÃ KH'!$A$2:$D$1048573,2,0))</f>
        <v/>
      </c>
      <c r="C439" s="27" t="s">
        <v>4886</v>
      </c>
      <c r="D439" s="28"/>
      <c r="E439" s="29" t="str">
        <f>IF($D439="","",VLOOKUP($D439,'MÃ HH'!$A$2:$C$2292,2,0))</f>
        <v/>
      </c>
      <c r="F439" s="29" t="str">
        <f>IF($D439="","",VLOOKUP($D439,'MÃ HH'!$A$2:$C$1873,3,0))</f>
        <v/>
      </c>
      <c r="G439" s="30"/>
      <c r="H439" s="30"/>
      <c r="I439" s="35"/>
      <c r="J439" s="36">
        <f t="shared" si="7"/>
        <v>0</v>
      </c>
      <c r="K439" s="37"/>
      <c r="L439" s="38"/>
    </row>
    <row r="440" spans="1:12" s="12" customFormat="1" ht="26.1" customHeight="1">
      <c r="A440" s="25"/>
      <c r="B440" s="26" t="str">
        <f>IF($A440="","",VLOOKUP($A440,'MÃ KH'!$A$2:$D$1048573,2,0))</f>
        <v/>
      </c>
      <c r="C440" s="27" t="s">
        <v>4886</v>
      </c>
      <c r="D440" s="28"/>
      <c r="E440" s="29" t="str">
        <f>IF($D440="","",VLOOKUP($D440,'MÃ HH'!$A$2:$C$2292,2,0))</f>
        <v/>
      </c>
      <c r="F440" s="29" t="str">
        <f>IF($D440="","",VLOOKUP($D440,'MÃ HH'!$A$2:$C$1873,3,0))</f>
        <v/>
      </c>
      <c r="G440" s="30"/>
      <c r="H440" s="30"/>
      <c r="I440" s="35"/>
      <c r="J440" s="36">
        <f t="shared" si="7"/>
        <v>0</v>
      </c>
      <c r="K440" s="37"/>
      <c r="L440" s="38"/>
    </row>
    <row r="441" spans="1:12" s="12" customFormat="1" ht="26.1" customHeight="1">
      <c r="A441" s="25"/>
      <c r="B441" s="26" t="str">
        <f>IF($A441="","",VLOOKUP($A441,'MÃ KH'!$A$2:$D$1048573,2,0))</f>
        <v/>
      </c>
      <c r="C441" s="27" t="s">
        <v>4886</v>
      </c>
      <c r="D441" s="28"/>
      <c r="E441" s="29" t="str">
        <f>IF($D441="","",VLOOKUP($D441,'MÃ HH'!$A$2:$C$2292,2,0))</f>
        <v/>
      </c>
      <c r="F441" s="29" t="str">
        <f>IF($D441="","",VLOOKUP($D441,'MÃ HH'!$A$2:$C$1873,3,0))</f>
        <v/>
      </c>
      <c r="G441" s="30"/>
      <c r="H441" s="30"/>
      <c r="I441" s="35"/>
      <c r="J441" s="36">
        <f t="shared" si="8" ref="J441:J504">I441*G441*1000</f>
        <v>0</v>
      </c>
      <c r="K441" s="37"/>
      <c r="L441" s="38"/>
    </row>
    <row r="442" spans="1:12" s="12" customFormat="1" ht="26.1" customHeight="1">
      <c r="A442" s="25"/>
      <c r="B442" s="26" t="str">
        <f>IF($A442="","",VLOOKUP($A442,'MÃ KH'!$A$2:$D$1048573,2,0))</f>
        <v/>
      </c>
      <c r="C442" s="27" t="s">
        <v>4886</v>
      </c>
      <c r="D442" s="28"/>
      <c r="E442" s="29" t="str">
        <f>IF($D442="","",VLOOKUP($D442,'MÃ HH'!$A$2:$C$2292,2,0))</f>
        <v/>
      </c>
      <c r="F442" s="29" t="str">
        <f>IF($D442="","",VLOOKUP($D442,'MÃ HH'!$A$2:$C$1873,3,0))</f>
        <v/>
      </c>
      <c r="G442" s="30"/>
      <c r="H442" s="30"/>
      <c r="I442" s="35"/>
      <c r="J442" s="36">
        <f t="shared" si="8"/>
        <v>0</v>
      </c>
      <c r="K442" s="37"/>
      <c r="L442" s="38"/>
    </row>
    <row r="443" spans="1:12" s="12" customFormat="1" ht="26.1" customHeight="1">
      <c r="A443" s="25"/>
      <c r="B443" s="26" t="str">
        <f>IF($A443="","",VLOOKUP($A443,'MÃ KH'!$A$2:$D$1048573,2,0))</f>
        <v/>
      </c>
      <c r="C443" s="27" t="s">
        <v>4886</v>
      </c>
      <c r="D443" s="28"/>
      <c r="E443" s="29" t="str">
        <f>IF($D443="","",VLOOKUP($D443,'MÃ HH'!$A$2:$C$2292,2,0))</f>
        <v/>
      </c>
      <c r="F443" s="29" t="str">
        <f>IF($D443="","",VLOOKUP($D443,'MÃ HH'!$A$2:$C$1873,3,0))</f>
        <v/>
      </c>
      <c r="G443" s="30"/>
      <c r="H443" s="30"/>
      <c r="I443" s="35"/>
      <c r="J443" s="36">
        <f t="shared" si="8"/>
        <v>0</v>
      </c>
      <c r="K443" s="37"/>
      <c r="L443" s="38"/>
    </row>
    <row r="444" spans="1:12" s="12" customFormat="1" ht="26.1" customHeight="1">
      <c r="A444" s="25"/>
      <c r="B444" s="26" t="str">
        <f>IF($A444="","",VLOOKUP($A444,'MÃ KH'!$A$2:$D$1048573,2,0))</f>
        <v/>
      </c>
      <c r="C444" s="27" t="s">
        <v>4886</v>
      </c>
      <c r="D444" s="28"/>
      <c r="E444" s="29" t="str">
        <f>IF($D444="","",VLOOKUP($D444,'MÃ HH'!$A$2:$C$2292,2,0))</f>
        <v/>
      </c>
      <c r="F444" s="29" t="str">
        <f>IF($D444="","",VLOOKUP($D444,'MÃ HH'!$A$2:$C$1873,3,0))</f>
        <v/>
      </c>
      <c r="G444" s="30"/>
      <c r="H444" s="30"/>
      <c r="I444" s="35"/>
      <c r="J444" s="36">
        <f t="shared" si="8"/>
        <v>0</v>
      </c>
      <c r="K444" s="37"/>
      <c r="L444" s="38"/>
    </row>
    <row r="445" spans="1:12" s="12" customFormat="1" ht="26.1" customHeight="1">
      <c r="A445" s="25"/>
      <c r="B445" s="26" t="str">
        <f>IF($A445="","",VLOOKUP($A445,'MÃ KH'!$A$2:$D$1048573,2,0))</f>
        <v/>
      </c>
      <c r="C445" s="27" t="s">
        <v>4886</v>
      </c>
      <c r="D445" s="28"/>
      <c r="E445" s="29" t="str">
        <f>IF($D445="","",VLOOKUP($D445,'MÃ HH'!$A$2:$C$2292,2,0))</f>
        <v/>
      </c>
      <c r="F445" s="29" t="str">
        <f>IF($D445="","",VLOOKUP($D445,'MÃ HH'!$A$2:$C$1873,3,0))</f>
        <v/>
      </c>
      <c r="G445" s="30"/>
      <c r="H445" s="30"/>
      <c r="I445" s="35"/>
      <c r="J445" s="36">
        <f t="shared" si="8"/>
        <v>0</v>
      </c>
      <c r="K445" s="37"/>
      <c r="L445" s="38"/>
    </row>
    <row r="446" spans="1:12" s="12" customFormat="1" ht="26.1" customHeight="1">
      <c r="A446" s="25"/>
      <c r="B446" s="26" t="str">
        <f>IF($A446="","",VLOOKUP($A446,'MÃ KH'!$A$2:$D$1048573,2,0))</f>
        <v/>
      </c>
      <c r="C446" s="27" t="s">
        <v>4886</v>
      </c>
      <c r="D446" s="28"/>
      <c r="E446" s="29" t="str">
        <f>IF($D446="","",VLOOKUP($D446,'MÃ HH'!$A$2:$C$2292,2,0))</f>
        <v/>
      </c>
      <c r="F446" s="29" t="str">
        <f>IF($D446="","",VLOOKUP($D446,'MÃ HH'!$A$2:$C$1873,3,0))</f>
        <v/>
      </c>
      <c r="G446" s="30"/>
      <c r="H446" s="30"/>
      <c r="I446" s="35"/>
      <c r="J446" s="36">
        <f t="shared" si="8"/>
        <v>0</v>
      </c>
      <c r="K446" s="37"/>
      <c r="L446" s="38"/>
    </row>
    <row r="447" spans="1:12" s="12" customFormat="1" ht="26.1" customHeight="1">
      <c r="A447" s="25"/>
      <c r="B447" s="26" t="str">
        <f>IF($A447="","",VLOOKUP($A447,'MÃ KH'!$A$2:$D$1048573,2,0))</f>
        <v/>
      </c>
      <c r="C447" s="27" t="s">
        <v>4886</v>
      </c>
      <c r="D447" s="28"/>
      <c r="E447" s="29" t="str">
        <f>IF($D447="","",VLOOKUP($D447,'MÃ HH'!$A$2:$C$2292,2,0))</f>
        <v/>
      </c>
      <c r="F447" s="29" t="str">
        <f>IF($D447="","",VLOOKUP($D447,'MÃ HH'!$A$2:$C$1873,3,0))</f>
        <v/>
      </c>
      <c r="G447" s="30"/>
      <c r="H447" s="30"/>
      <c r="I447" s="35"/>
      <c r="J447" s="36">
        <f t="shared" si="8"/>
        <v>0</v>
      </c>
      <c r="K447" s="37"/>
      <c r="L447" s="38"/>
    </row>
    <row r="448" spans="1:12" s="12" customFormat="1" ht="26.1" customHeight="1">
      <c r="A448" s="25"/>
      <c r="B448" s="26" t="str">
        <f>IF($A448="","",VLOOKUP($A448,'MÃ KH'!$A$2:$D$1048573,2,0))</f>
        <v/>
      </c>
      <c r="C448" s="27" t="s">
        <v>4886</v>
      </c>
      <c r="D448" s="28"/>
      <c r="E448" s="29" t="str">
        <f>IF($D448="","",VLOOKUP($D448,'MÃ HH'!$A$2:$C$2292,2,0))</f>
        <v/>
      </c>
      <c r="F448" s="29" t="str">
        <f>IF($D448="","",VLOOKUP($D448,'MÃ HH'!$A$2:$C$1873,3,0))</f>
        <v/>
      </c>
      <c r="G448" s="30"/>
      <c r="H448" s="30"/>
      <c r="I448" s="35"/>
      <c r="J448" s="36">
        <f t="shared" si="8"/>
        <v>0</v>
      </c>
      <c r="K448" s="37"/>
      <c r="L448" s="38"/>
    </row>
    <row r="449" spans="1:12" s="12" customFormat="1" ht="26.1" customHeight="1">
      <c r="A449" s="25"/>
      <c r="B449" s="26" t="str">
        <f>IF($A449="","",VLOOKUP($A449,'MÃ KH'!$A$2:$D$1048573,2,0))</f>
        <v/>
      </c>
      <c r="C449" s="27" t="s">
        <v>4886</v>
      </c>
      <c r="D449" s="28"/>
      <c r="E449" s="29" t="str">
        <f>IF($D449="","",VLOOKUP($D449,'MÃ HH'!$A$2:$C$2292,2,0))</f>
        <v/>
      </c>
      <c r="F449" s="29" t="str">
        <f>IF($D449="","",VLOOKUP($D449,'MÃ HH'!$A$2:$C$1873,3,0))</f>
        <v/>
      </c>
      <c r="G449" s="30"/>
      <c r="H449" s="30"/>
      <c r="I449" s="35"/>
      <c r="J449" s="36">
        <f t="shared" si="8"/>
        <v>0</v>
      </c>
      <c r="K449" s="37"/>
      <c r="L449" s="38"/>
    </row>
    <row r="450" spans="1:12" s="12" customFormat="1" ht="26.1" customHeight="1">
      <c r="A450" s="25"/>
      <c r="B450" s="26" t="str">
        <f>IF($A450="","",VLOOKUP($A450,'MÃ KH'!$A$2:$D$1048573,2,0))</f>
        <v/>
      </c>
      <c r="C450" s="27" t="s">
        <v>4886</v>
      </c>
      <c r="D450" s="28"/>
      <c r="E450" s="29" t="str">
        <f>IF($D450="","",VLOOKUP($D450,'MÃ HH'!$A$2:$C$2292,2,0))</f>
        <v/>
      </c>
      <c r="F450" s="29" t="str">
        <f>IF($D450="","",VLOOKUP($D450,'MÃ HH'!$A$2:$C$1873,3,0))</f>
        <v/>
      </c>
      <c r="G450" s="30"/>
      <c r="H450" s="30"/>
      <c r="I450" s="35"/>
      <c r="J450" s="36">
        <f t="shared" si="8"/>
        <v>0</v>
      </c>
      <c r="K450" s="37"/>
      <c r="L450" s="38"/>
    </row>
    <row r="451" spans="1:12" s="12" customFormat="1" ht="26.1" customHeight="1">
      <c r="A451" s="25"/>
      <c r="B451" s="26" t="str">
        <f>IF($A451="","",VLOOKUP($A451,'MÃ KH'!$A$2:$D$1048573,2,0))</f>
        <v/>
      </c>
      <c r="C451" s="27" t="s">
        <v>4886</v>
      </c>
      <c r="D451" s="28"/>
      <c r="E451" s="29" t="str">
        <f>IF($D451="","",VLOOKUP($D451,'MÃ HH'!$A$2:$C$2292,2,0))</f>
        <v/>
      </c>
      <c r="F451" s="29" t="str">
        <f>IF($D451="","",VLOOKUP($D451,'MÃ HH'!$A$2:$C$1873,3,0))</f>
        <v/>
      </c>
      <c r="G451" s="30"/>
      <c r="H451" s="30"/>
      <c r="I451" s="35"/>
      <c r="J451" s="36">
        <f t="shared" si="8"/>
        <v>0</v>
      </c>
      <c r="K451" s="37"/>
      <c r="L451" s="38"/>
    </row>
    <row r="452" spans="1:12" s="12" customFormat="1" ht="26.1" customHeight="1">
      <c r="A452" s="25"/>
      <c r="B452" s="26" t="str">
        <f>IF($A452="","",VLOOKUP($A452,'MÃ KH'!$A$2:$D$1048573,2,0))</f>
        <v/>
      </c>
      <c r="C452" s="27" t="s">
        <v>4886</v>
      </c>
      <c r="D452" s="28"/>
      <c r="E452" s="29" t="str">
        <f>IF($D452="","",VLOOKUP($D452,'MÃ HH'!$A$2:$C$2292,2,0))</f>
        <v/>
      </c>
      <c r="F452" s="29" t="str">
        <f>IF($D452="","",VLOOKUP($D452,'MÃ HH'!$A$2:$C$1873,3,0))</f>
        <v/>
      </c>
      <c r="G452" s="30"/>
      <c r="H452" s="30"/>
      <c r="I452" s="35"/>
      <c r="J452" s="36">
        <f t="shared" si="8"/>
        <v>0</v>
      </c>
      <c r="K452" s="37"/>
      <c r="L452" s="38"/>
    </row>
    <row r="453" spans="1:12" s="12" customFormat="1" ht="26.1" customHeight="1">
      <c r="A453" s="25"/>
      <c r="B453" s="26" t="str">
        <f>IF($A453="","",VLOOKUP($A453,'MÃ KH'!$A$2:$D$1048573,2,0))</f>
        <v/>
      </c>
      <c r="C453" s="27" t="s">
        <v>4886</v>
      </c>
      <c r="D453" s="28"/>
      <c r="E453" s="29" t="str">
        <f>IF($D453="","",VLOOKUP($D453,'MÃ HH'!$A$2:$C$2292,2,0))</f>
        <v/>
      </c>
      <c r="F453" s="29" t="str">
        <f>IF($D453="","",VLOOKUP($D453,'MÃ HH'!$A$2:$C$1873,3,0))</f>
        <v/>
      </c>
      <c r="G453" s="30"/>
      <c r="H453" s="30"/>
      <c r="I453" s="35"/>
      <c r="J453" s="36">
        <f t="shared" si="8"/>
        <v>0</v>
      </c>
      <c r="K453" s="37"/>
      <c r="L453" s="38"/>
    </row>
    <row r="454" spans="1:12" s="12" customFormat="1" ht="26.1" customHeight="1">
      <c r="A454" s="25"/>
      <c r="B454" s="26" t="str">
        <f>IF($A454="","",VLOOKUP($A454,'MÃ KH'!$A$2:$D$1048573,2,0))</f>
        <v/>
      </c>
      <c r="C454" s="27" t="s">
        <v>4886</v>
      </c>
      <c r="D454" s="28"/>
      <c r="E454" s="29" t="str">
        <f>IF($D454="","",VLOOKUP($D454,'MÃ HH'!$A$2:$C$2292,2,0))</f>
        <v/>
      </c>
      <c r="F454" s="29" t="str">
        <f>IF($D454="","",VLOOKUP($D454,'MÃ HH'!$A$2:$C$1873,3,0))</f>
        <v/>
      </c>
      <c r="G454" s="30"/>
      <c r="H454" s="30"/>
      <c r="I454" s="35"/>
      <c r="J454" s="36">
        <f t="shared" si="8"/>
        <v>0</v>
      </c>
      <c r="K454" s="37"/>
      <c r="L454" s="38"/>
    </row>
    <row r="455" spans="1:12" s="12" customFormat="1" ht="26.1" customHeight="1">
      <c r="A455" s="25"/>
      <c r="B455" s="26" t="str">
        <f>IF($A455="","",VLOOKUP($A455,'MÃ KH'!$A$2:$D$1048573,2,0))</f>
        <v/>
      </c>
      <c r="C455" s="27" t="s">
        <v>4886</v>
      </c>
      <c r="D455" s="28"/>
      <c r="E455" s="29" t="str">
        <f>IF($D455="","",VLOOKUP($D455,'MÃ HH'!$A$2:$C$2292,2,0))</f>
        <v/>
      </c>
      <c r="F455" s="29" t="str">
        <f>IF($D455="","",VLOOKUP($D455,'MÃ HH'!$A$2:$C$1873,3,0))</f>
        <v/>
      </c>
      <c r="G455" s="30"/>
      <c r="H455" s="30"/>
      <c r="I455" s="35"/>
      <c r="J455" s="36">
        <f t="shared" si="8"/>
        <v>0</v>
      </c>
      <c r="K455" s="37"/>
      <c r="L455" s="38"/>
    </row>
    <row r="456" spans="1:12" s="12" customFormat="1" ht="26.1" customHeight="1">
      <c r="A456" s="25"/>
      <c r="B456" s="26" t="str">
        <f>IF($A456="","",VLOOKUP($A456,'MÃ KH'!$A$2:$D$1048573,2,0))</f>
        <v/>
      </c>
      <c r="C456" s="27" t="s">
        <v>4886</v>
      </c>
      <c r="D456" s="28"/>
      <c r="E456" s="29" t="str">
        <f>IF($D456="","",VLOOKUP($D456,'MÃ HH'!$A$2:$C$2292,2,0))</f>
        <v/>
      </c>
      <c r="F456" s="29" t="str">
        <f>IF($D456="","",VLOOKUP($D456,'MÃ HH'!$A$2:$C$1873,3,0))</f>
        <v/>
      </c>
      <c r="G456" s="30"/>
      <c r="H456" s="30"/>
      <c r="I456" s="35"/>
      <c r="J456" s="36">
        <f t="shared" si="8"/>
        <v>0</v>
      </c>
      <c r="K456" s="37"/>
      <c r="L456" s="38"/>
    </row>
    <row r="457" spans="1:12" s="12" customFormat="1" ht="26.1" customHeight="1">
      <c r="A457" s="25"/>
      <c r="B457" s="26" t="str">
        <f>IF($A457="","",VLOOKUP($A457,'MÃ KH'!$A$2:$D$1048573,2,0))</f>
        <v/>
      </c>
      <c r="C457" s="27" t="s">
        <v>4886</v>
      </c>
      <c r="D457" s="28"/>
      <c r="E457" s="29" t="str">
        <f>IF($D457="","",VLOOKUP($D457,'MÃ HH'!$A$2:$C$2292,2,0))</f>
        <v/>
      </c>
      <c r="F457" s="29" t="str">
        <f>IF($D457="","",VLOOKUP($D457,'MÃ HH'!$A$2:$C$1873,3,0))</f>
        <v/>
      </c>
      <c r="G457" s="30"/>
      <c r="H457" s="30"/>
      <c r="I457" s="35"/>
      <c r="J457" s="36">
        <f t="shared" si="8"/>
        <v>0</v>
      </c>
      <c r="K457" s="37"/>
      <c r="L457" s="38"/>
    </row>
    <row r="458" spans="1:12" s="12" customFormat="1" ht="26.1" customHeight="1">
      <c r="A458" s="25"/>
      <c r="B458" s="26" t="str">
        <f>IF($A458="","",VLOOKUP($A458,'MÃ KH'!$A$2:$D$1048573,2,0))</f>
        <v/>
      </c>
      <c r="C458" s="27" t="s">
        <v>4886</v>
      </c>
      <c r="D458" s="28"/>
      <c r="E458" s="29" t="str">
        <f>IF($D458="","",VLOOKUP($D458,'MÃ HH'!$A$2:$C$2292,2,0))</f>
        <v/>
      </c>
      <c r="F458" s="29" t="str">
        <f>IF($D458="","",VLOOKUP($D458,'MÃ HH'!$A$2:$C$1873,3,0))</f>
        <v/>
      </c>
      <c r="G458" s="30"/>
      <c r="H458" s="30"/>
      <c r="I458" s="35"/>
      <c r="J458" s="36">
        <f t="shared" si="8"/>
        <v>0</v>
      </c>
      <c r="K458" s="37"/>
      <c r="L458" s="38"/>
    </row>
    <row r="459" spans="1:12" s="12" customFormat="1" ht="26.1" customHeight="1">
      <c r="A459" s="25"/>
      <c r="B459" s="26" t="str">
        <f>IF($A459="","",VLOOKUP($A459,'MÃ KH'!$A$2:$D$1048573,2,0))</f>
        <v/>
      </c>
      <c r="C459" s="27" t="s">
        <v>4886</v>
      </c>
      <c r="D459" s="28"/>
      <c r="E459" s="29" t="str">
        <f>IF($D459="","",VLOOKUP($D459,'MÃ HH'!$A$2:$C$2292,2,0))</f>
        <v/>
      </c>
      <c r="F459" s="29" t="str">
        <f>IF($D459="","",VLOOKUP($D459,'MÃ HH'!$A$2:$C$1873,3,0))</f>
        <v/>
      </c>
      <c r="G459" s="30"/>
      <c r="H459" s="30"/>
      <c r="I459" s="35"/>
      <c r="J459" s="36">
        <f t="shared" si="8"/>
        <v>0</v>
      </c>
      <c r="K459" s="37"/>
      <c r="L459" s="38"/>
    </row>
    <row r="460" spans="1:12" s="12" customFormat="1" ht="26.1" customHeight="1">
      <c r="A460" s="25"/>
      <c r="B460" s="26" t="str">
        <f>IF($A460="","",VLOOKUP($A460,'MÃ KH'!$A$2:$D$1048573,2,0))</f>
        <v/>
      </c>
      <c r="C460" s="27" t="s">
        <v>4886</v>
      </c>
      <c r="D460" s="28"/>
      <c r="E460" s="29" t="str">
        <f>IF($D460="","",VLOOKUP($D460,'MÃ HH'!$A$2:$C$2292,2,0))</f>
        <v/>
      </c>
      <c r="F460" s="29" t="str">
        <f>IF($D460="","",VLOOKUP($D460,'MÃ HH'!$A$2:$C$1873,3,0))</f>
        <v/>
      </c>
      <c r="G460" s="30"/>
      <c r="H460" s="30"/>
      <c r="I460" s="35"/>
      <c r="J460" s="36">
        <f t="shared" si="8"/>
        <v>0</v>
      </c>
      <c r="K460" s="37"/>
      <c r="L460" s="38"/>
    </row>
    <row r="461" spans="1:12" s="12" customFormat="1" ht="26.1" customHeight="1">
      <c r="A461" s="25"/>
      <c r="B461" s="26" t="str">
        <f>IF($A461="","",VLOOKUP($A461,'MÃ KH'!$A$2:$D$1048573,2,0))</f>
        <v/>
      </c>
      <c r="C461" s="27" t="s">
        <v>4886</v>
      </c>
      <c r="D461" s="28"/>
      <c r="E461" s="29" t="str">
        <f>IF($D461="","",VLOOKUP($D461,'MÃ HH'!$A$2:$C$2292,2,0))</f>
        <v/>
      </c>
      <c r="F461" s="29" t="str">
        <f>IF($D461="","",VLOOKUP($D461,'MÃ HH'!$A$2:$C$1873,3,0))</f>
        <v/>
      </c>
      <c r="G461" s="30"/>
      <c r="H461" s="30"/>
      <c r="I461" s="35"/>
      <c r="J461" s="36">
        <f t="shared" si="8"/>
        <v>0</v>
      </c>
      <c r="K461" s="37"/>
      <c r="L461" s="38"/>
    </row>
    <row r="462" spans="1:12" s="12" customFormat="1" ht="26.1" customHeight="1">
      <c r="A462" s="25"/>
      <c r="B462" s="26" t="str">
        <f>IF($A462="","",VLOOKUP($A462,'MÃ KH'!$A$2:$D$1048573,2,0))</f>
        <v/>
      </c>
      <c r="C462" s="27" t="s">
        <v>4886</v>
      </c>
      <c r="D462" s="28"/>
      <c r="E462" s="29" t="str">
        <f>IF($D462="","",VLOOKUP($D462,'MÃ HH'!$A$2:$C$2292,2,0))</f>
        <v/>
      </c>
      <c r="F462" s="29" t="str">
        <f>IF($D462="","",VLOOKUP($D462,'MÃ HH'!$A$2:$C$1873,3,0))</f>
        <v/>
      </c>
      <c r="G462" s="30"/>
      <c r="H462" s="30"/>
      <c r="I462" s="35"/>
      <c r="J462" s="36">
        <f t="shared" si="8"/>
        <v>0</v>
      </c>
      <c r="K462" s="37"/>
      <c r="L462" s="38"/>
    </row>
    <row r="463" spans="1:12" s="12" customFormat="1" ht="26.1" customHeight="1">
      <c r="A463" s="25"/>
      <c r="B463" s="26" t="str">
        <f>IF($A463="","",VLOOKUP($A463,'MÃ KH'!$A$2:$D$1048573,2,0))</f>
        <v/>
      </c>
      <c r="C463" s="27" t="s">
        <v>4886</v>
      </c>
      <c r="D463" s="28"/>
      <c r="E463" s="29" t="str">
        <f>IF($D463="","",VLOOKUP($D463,'MÃ HH'!$A$2:$C$2292,2,0))</f>
        <v/>
      </c>
      <c r="F463" s="29" t="str">
        <f>IF($D463="","",VLOOKUP($D463,'MÃ HH'!$A$2:$C$1873,3,0))</f>
        <v/>
      </c>
      <c r="G463" s="30"/>
      <c r="H463" s="30"/>
      <c r="I463" s="35"/>
      <c r="J463" s="36">
        <f t="shared" si="8"/>
        <v>0</v>
      </c>
      <c r="K463" s="37"/>
      <c r="L463" s="38"/>
    </row>
    <row r="464" spans="1:12" s="12" customFormat="1" ht="26.1" customHeight="1">
      <c r="A464" s="25"/>
      <c r="B464" s="26" t="str">
        <f>IF($A464="","",VLOOKUP($A464,'MÃ KH'!$A$2:$D$1048573,2,0))</f>
        <v/>
      </c>
      <c r="C464" s="27" t="s">
        <v>4886</v>
      </c>
      <c r="D464" s="28"/>
      <c r="E464" s="29" t="str">
        <f>IF($D464="","",VLOOKUP($D464,'MÃ HH'!$A$2:$C$2292,2,0))</f>
        <v/>
      </c>
      <c r="F464" s="29" t="str">
        <f>IF($D464="","",VLOOKUP($D464,'MÃ HH'!$A$2:$C$1873,3,0))</f>
        <v/>
      </c>
      <c r="G464" s="30"/>
      <c r="H464" s="30"/>
      <c r="I464" s="35"/>
      <c r="J464" s="36">
        <f t="shared" si="8"/>
        <v>0</v>
      </c>
      <c r="K464" s="37"/>
      <c r="L464" s="38"/>
    </row>
    <row r="465" spans="1:12" s="12" customFormat="1" ht="26.1" customHeight="1">
      <c r="A465" s="25"/>
      <c r="B465" s="26" t="str">
        <f>IF($A465="","",VLOOKUP($A465,'MÃ KH'!$A$2:$D$1048573,2,0))</f>
        <v/>
      </c>
      <c r="C465" s="27" t="s">
        <v>4886</v>
      </c>
      <c r="D465" s="28"/>
      <c r="E465" s="29" t="str">
        <f>IF($D465="","",VLOOKUP($D465,'MÃ HH'!$A$2:$C$2292,2,0))</f>
        <v/>
      </c>
      <c r="F465" s="29" t="str">
        <f>IF($D465="","",VLOOKUP($D465,'MÃ HH'!$A$2:$C$1873,3,0))</f>
        <v/>
      </c>
      <c r="G465" s="30"/>
      <c r="H465" s="30"/>
      <c r="I465" s="35"/>
      <c r="J465" s="36">
        <f t="shared" si="8"/>
        <v>0</v>
      </c>
      <c r="K465" s="37"/>
      <c r="L465" s="38"/>
    </row>
    <row r="466" spans="1:12" s="12" customFormat="1" ht="26.1" customHeight="1">
      <c r="A466" s="25"/>
      <c r="B466" s="26" t="str">
        <f>IF($A466="","",VLOOKUP($A466,'MÃ KH'!$A$2:$D$1048573,2,0))</f>
        <v/>
      </c>
      <c r="C466" s="27" t="s">
        <v>4886</v>
      </c>
      <c r="D466" s="28"/>
      <c r="E466" s="29" t="str">
        <f>IF($D466="","",VLOOKUP($D466,'MÃ HH'!$A$2:$C$2292,2,0))</f>
        <v/>
      </c>
      <c r="F466" s="29" t="str">
        <f>IF($D466="","",VLOOKUP($D466,'MÃ HH'!$A$2:$C$1873,3,0))</f>
        <v/>
      </c>
      <c r="G466" s="30"/>
      <c r="H466" s="30"/>
      <c r="I466" s="35"/>
      <c r="J466" s="36">
        <f t="shared" si="8"/>
        <v>0</v>
      </c>
      <c r="K466" s="37"/>
      <c r="L466" s="38"/>
    </row>
    <row r="467" spans="1:12" s="12" customFormat="1" ht="26.1" customHeight="1">
      <c r="A467" s="25"/>
      <c r="B467" s="26" t="str">
        <f>IF($A467="","",VLOOKUP($A467,'MÃ KH'!$A$2:$D$1048573,2,0))</f>
        <v/>
      </c>
      <c r="C467" s="27" t="s">
        <v>4886</v>
      </c>
      <c r="D467" s="28"/>
      <c r="E467" s="29" t="str">
        <f>IF($D467="","",VLOOKUP($D467,'MÃ HH'!$A$2:$C$2292,2,0))</f>
        <v/>
      </c>
      <c r="F467" s="29" t="str">
        <f>IF($D467="","",VLOOKUP($D467,'MÃ HH'!$A$2:$C$1873,3,0))</f>
        <v/>
      </c>
      <c r="G467" s="30"/>
      <c r="H467" s="30"/>
      <c r="I467" s="35"/>
      <c r="J467" s="36">
        <f t="shared" si="8"/>
        <v>0</v>
      </c>
      <c r="K467" s="37"/>
      <c r="L467" s="38"/>
    </row>
    <row r="468" spans="1:12" s="12" customFormat="1" ht="26.1" customHeight="1">
      <c r="A468" s="25"/>
      <c r="B468" s="26" t="str">
        <f>IF($A468="","",VLOOKUP($A468,'MÃ KH'!$A$2:$D$1048573,2,0))</f>
        <v/>
      </c>
      <c r="C468" s="27" t="s">
        <v>4886</v>
      </c>
      <c r="D468" s="28"/>
      <c r="E468" s="29" t="str">
        <f>IF($D468="","",VLOOKUP($D468,'MÃ HH'!$A$2:$C$2292,2,0))</f>
        <v/>
      </c>
      <c r="F468" s="29" t="str">
        <f>IF($D468="","",VLOOKUP($D468,'MÃ HH'!$A$2:$C$1873,3,0))</f>
        <v/>
      </c>
      <c r="G468" s="30"/>
      <c r="H468" s="30"/>
      <c r="I468" s="35"/>
      <c r="J468" s="36">
        <f t="shared" si="8"/>
        <v>0</v>
      </c>
      <c r="K468" s="37"/>
      <c r="L468" s="38"/>
    </row>
    <row r="469" spans="1:12" s="12" customFormat="1" ht="26.1" customHeight="1">
      <c r="A469" s="25"/>
      <c r="B469" s="26" t="str">
        <f>IF($A469="","",VLOOKUP($A469,'MÃ KH'!$A$2:$D$1048573,2,0))</f>
        <v/>
      </c>
      <c r="C469" s="27" t="s">
        <v>4886</v>
      </c>
      <c r="D469" s="28"/>
      <c r="E469" s="29" t="str">
        <f>IF($D469="","",VLOOKUP($D469,'MÃ HH'!$A$2:$C$2292,2,0))</f>
        <v/>
      </c>
      <c r="F469" s="29" t="str">
        <f>IF($D469="","",VLOOKUP($D469,'MÃ HH'!$A$2:$C$1873,3,0))</f>
        <v/>
      </c>
      <c r="G469" s="30"/>
      <c r="H469" s="30"/>
      <c r="I469" s="35"/>
      <c r="J469" s="36">
        <f t="shared" si="8"/>
        <v>0</v>
      </c>
      <c r="K469" s="37"/>
      <c r="L469" s="38"/>
    </row>
    <row r="470" spans="1:12" s="12" customFormat="1" ht="26.1" customHeight="1">
      <c r="A470" s="25"/>
      <c r="B470" s="26" t="str">
        <f>IF($A470="","",VLOOKUP($A470,'MÃ KH'!$A$2:$D$1048573,2,0))</f>
        <v/>
      </c>
      <c r="C470" s="27" t="s">
        <v>4886</v>
      </c>
      <c r="D470" s="28"/>
      <c r="E470" s="29" t="str">
        <f>IF($D470="","",VLOOKUP($D470,'MÃ HH'!$A$2:$C$2292,2,0))</f>
        <v/>
      </c>
      <c r="F470" s="29" t="str">
        <f>IF($D470="","",VLOOKUP($D470,'MÃ HH'!$A$2:$C$1873,3,0))</f>
        <v/>
      </c>
      <c r="G470" s="30"/>
      <c r="H470" s="30"/>
      <c r="I470" s="35"/>
      <c r="J470" s="36">
        <f t="shared" si="8"/>
        <v>0</v>
      </c>
      <c r="K470" s="37"/>
      <c r="L470" s="38"/>
    </row>
    <row r="471" spans="1:12" s="12" customFormat="1" ht="26.1" customHeight="1">
      <c r="A471" s="25"/>
      <c r="B471" s="26" t="str">
        <f>IF($A471="","",VLOOKUP($A471,'MÃ KH'!$A$2:$D$1048573,2,0))</f>
        <v/>
      </c>
      <c r="C471" s="27" t="s">
        <v>4886</v>
      </c>
      <c r="D471" s="28"/>
      <c r="E471" s="29" t="str">
        <f>IF($D471="","",VLOOKUP($D471,'MÃ HH'!$A$2:$C$2292,2,0))</f>
        <v/>
      </c>
      <c r="F471" s="29" t="str">
        <f>IF($D471="","",VLOOKUP($D471,'MÃ HH'!$A$2:$C$1873,3,0))</f>
        <v/>
      </c>
      <c r="G471" s="30"/>
      <c r="H471" s="30"/>
      <c r="I471" s="35"/>
      <c r="J471" s="36">
        <f t="shared" si="8"/>
        <v>0</v>
      </c>
      <c r="K471" s="37"/>
      <c r="L471" s="38"/>
    </row>
    <row r="472" spans="1:12" s="12" customFormat="1" ht="26.1" customHeight="1">
      <c r="A472" s="25"/>
      <c r="B472" s="26" t="str">
        <f>IF($A472="","",VLOOKUP($A472,'MÃ KH'!$A$2:$D$1048573,2,0))</f>
        <v/>
      </c>
      <c r="C472" s="27" t="s">
        <v>4886</v>
      </c>
      <c r="D472" s="28"/>
      <c r="E472" s="29" t="str">
        <f>IF($D472="","",VLOOKUP($D472,'MÃ HH'!$A$2:$C$2292,2,0))</f>
        <v/>
      </c>
      <c r="F472" s="29" t="str">
        <f>IF($D472="","",VLOOKUP($D472,'MÃ HH'!$A$2:$C$1873,3,0))</f>
        <v/>
      </c>
      <c r="G472" s="30"/>
      <c r="H472" s="30"/>
      <c r="I472" s="35"/>
      <c r="J472" s="36">
        <f t="shared" si="8"/>
        <v>0</v>
      </c>
      <c r="K472" s="37"/>
      <c r="L472" s="38"/>
    </row>
    <row r="473" spans="1:12" s="12" customFormat="1" ht="26.1" customHeight="1">
      <c r="A473" s="25"/>
      <c r="B473" s="26" t="str">
        <f>IF($A473="","",VLOOKUP($A473,'MÃ KH'!$A$2:$D$1048573,2,0))</f>
        <v/>
      </c>
      <c r="C473" s="27" t="s">
        <v>4886</v>
      </c>
      <c r="D473" s="28"/>
      <c r="E473" s="29" t="str">
        <f>IF($D473="","",VLOOKUP($D473,'MÃ HH'!$A$2:$C$2292,2,0))</f>
        <v/>
      </c>
      <c r="F473" s="29" t="str">
        <f>IF($D473="","",VLOOKUP($D473,'MÃ HH'!$A$2:$C$1873,3,0))</f>
        <v/>
      </c>
      <c r="G473" s="30"/>
      <c r="H473" s="30"/>
      <c r="I473" s="35"/>
      <c r="J473" s="36">
        <f t="shared" si="8"/>
        <v>0</v>
      </c>
      <c r="K473" s="37"/>
      <c r="L473" s="38"/>
    </row>
    <row r="474" spans="1:12" s="12" customFormat="1" ht="26.1" customHeight="1">
      <c r="A474" s="25"/>
      <c r="B474" s="26" t="str">
        <f>IF($A474="","",VLOOKUP($A474,'MÃ KH'!$A$2:$D$1048573,2,0))</f>
        <v/>
      </c>
      <c r="C474" s="27" t="s">
        <v>4886</v>
      </c>
      <c r="D474" s="28"/>
      <c r="E474" s="29" t="str">
        <f>IF($D474="","",VLOOKUP($D474,'MÃ HH'!$A$2:$C$2292,2,0))</f>
        <v/>
      </c>
      <c r="F474" s="29" t="str">
        <f>IF($D474="","",VLOOKUP($D474,'MÃ HH'!$A$2:$C$1873,3,0))</f>
        <v/>
      </c>
      <c r="G474" s="30"/>
      <c r="H474" s="30"/>
      <c r="I474" s="35"/>
      <c r="J474" s="36">
        <f t="shared" si="8"/>
        <v>0</v>
      </c>
      <c r="K474" s="37"/>
      <c r="L474" s="38"/>
    </row>
    <row r="475" spans="1:12" s="12" customFormat="1" ht="26.1" customHeight="1">
      <c r="A475" s="25"/>
      <c r="B475" s="26" t="str">
        <f>IF($A475="","",VLOOKUP($A475,'MÃ KH'!$A$2:$D$1048573,2,0))</f>
        <v/>
      </c>
      <c r="C475" s="27" t="s">
        <v>4886</v>
      </c>
      <c r="D475" s="28"/>
      <c r="E475" s="29" t="str">
        <f>IF($D475="","",VLOOKUP($D475,'MÃ HH'!$A$2:$C$2292,2,0))</f>
        <v/>
      </c>
      <c r="F475" s="29" t="str">
        <f>IF($D475="","",VLOOKUP($D475,'MÃ HH'!$A$2:$C$1873,3,0))</f>
        <v/>
      </c>
      <c r="G475" s="30"/>
      <c r="H475" s="30"/>
      <c r="I475" s="35"/>
      <c r="J475" s="36">
        <f t="shared" si="8"/>
        <v>0</v>
      </c>
      <c r="K475" s="37"/>
      <c r="L475" s="38"/>
    </row>
    <row r="476" spans="1:12" s="12" customFormat="1" ht="26.1" customHeight="1">
      <c r="A476" s="25"/>
      <c r="B476" s="26" t="str">
        <f>IF($A476="","",VLOOKUP($A476,'MÃ KH'!$A$2:$D$1048573,2,0))</f>
        <v/>
      </c>
      <c r="C476" s="27" t="s">
        <v>4886</v>
      </c>
      <c r="D476" s="28"/>
      <c r="E476" s="29" t="str">
        <f>IF($D476="","",VLOOKUP($D476,'MÃ HH'!$A$2:$C$2292,2,0))</f>
        <v/>
      </c>
      <c r="F476" s="29" t="str">
        <f>IF($D476="","",VLOOKUP($D476,'MÃ HH'!$A$2:$C$1873,3,0))</f>
        <v/>
      </c>
      <c r="G476" s="30"/>
      <c r="H476" s="30"/>
      <c r="I476" s="35"/>
      <c r="J476" s="36">
        <f t="shared" si="8"/>
        <v>0</v>
      </c>
      <c r="K476" s="37"/>
      <c r="L476" s="38"/>
    </row>
    <row r="477" spans="1:12" s="12" customFormat="1" ht="26.1" customHeight="1">
      <c r="A477" s="25"/>
      <c r="B477" s="26" t="str">
        <f>IF($A477="","",VLOOKUP($A477,'MÃ KH'!$A$2:$D$1048573,2,0))</f>
        <v/>
      </c>
      <c r="C477" s="27" t="s">
        <v>4886</v>
      </c>
      <c r="D477" s="28"/>
      <c r="E477" s="29" t="str">
        <f>IF($D477="","",VLOOKUP($D477,'MÃ HH'!$A$2:$C$2292,2,0))</f>
        <v/>
      </c>
      <c r="F477" s="29" t="str">
        <f>IF($D477="","",VLOOKUP($D477,'MÃ HH'!$A$2:$C$1873,3,0))</f>
        <v/>
      </c>
      <c r="G477" s="30"/>
      <c r="H477" s="30"/>
      <c r="I477" s="35"/>
      <c r="J477" s="36">
        <f t="shared" si="8"/>
        <v>0</v>
      </c>
      <c r="K477" s="37"/>
      <c r="L477" s="38"/>
    </row>
    <row r="478" spans="1:12" s="12" customFormat="1" ht="26.1" customHeight="1">
      <c r="A478" s="25"/>
      <c r="B478" s="26" t="str">
        <f>IF($A478="","",VLOOKUP($A478,'MÃ KH'!$A$2:$D$1048573,2,0))</f>
        <v/>
      </c>
      <c r="C478" s="27" t="s">
        <v>4886</v>
      </c>
      <c r="D478" s="28"/>
      <c r="E478" s="29" t="str">
        <f>IF($D478="","",VLOOKUP($D478,'MÃ HH'!$A$2:$C$2292,2,0))</f>
        <v/>
      </c>
      <c r="F478" s="29" t="str">
        <f>IF($D478="","",VLOOKUP($D478,'MÃ HH'!$A$2:$C$1873,3,0))</f>
        <v/>
      </c>
      <c r="G478" s="30"/>
      <c r="H478" s="30"/>
      <c r="I478" s="35"/>
      <c r="J478" s="36">
        <f t="shared" si="8"/>
        <v>0</v>
      </c>
      <c r="K478" s="37"/>
      <c r="L478" s="38"/>
    </row>
    <row r="479" spans="1:12" s="12" customFormat="1" ht="26.1" customHeight="1">
      <c r="A479" s="25"/>
      <c r="B479" s="26" t="str">
        <f>IF($A479="","",VLOOKUP($A479,'MÃ KH'!$A$2:$D$1048573,2,0))</f>
        <v/>
      </c>
      <c r="C479" s="27" t="s">
        <v>4886</v>
      </c>
      <c r="D479" s="28"/>
      <c r="E479" s="29" t="str">
        <f>IF($D479="","",VLOOKUP($D479,'MÃ HH'!$A$2:$C$2292,2,0))</f>
        <v/>
      </c>
      <c r="F479" s="29" t="str">
        <f>IF($D479="","",VLOOKUP($D479,'MÃ HH'!$A$2:$C$1873,3,0))</f>
        <v/>
      </c>
      <c r="G479" s="30"/>
      <c r="H479" s="30"/>
      <c r="I479" s="35"/>
      <c r="J479" s="36">
        <f t="shared" si="8"/>
        <v>0</v>
      </c>
      <c r="K479" s="37"/>
      <c r="L479" s="38"/>
    </row>
    <row r="480" spans="1:12" s="12" customFormat="1" ht="26.1" customHeight="1">
      <c r="A480" s="25"/>
      <c r="B480" s="26" t="str">
        <f>IF($A480="","",VLOOKUP($A480,'MÃ KH'!$A$2:$D$1048573,2,0))</f>
        <v/>
      </c>
      <c r="C480" s="27" t="s">
        <v>4886</v>
      </c>
      <c r="D480" s="28"/>
      <c r="E480" s="29" t="str">
        <f>IF($D480="","",VLOOKUP($D480,'MÃ HH'!$A$2:$C$2292,2,0))</f>
        <v/>
      </c>
      <c r="F480" s="29" t="str">
        <f>IF($D480="","",VLOOKUP($D480,'MÃ HH'!$A$2:$C$1873,3,0))</f>
        <v/>
      </c>
      <c r="G480" s="30"/>
      <c r="H480" s="30"/>
      <c r="I480" s="35"/>
      <c r="J480" s="36">
        <f t="shared" si="8"/>
        <v>0</v>
      </c>
      <c r="K480" s="37"/>
      <c r="L480" s="38"/>
    </row>
    <row r="481" spans="1:12" s="12" customFormat="1" ht="26.1" customHeight="1">
      <c r="A481" s="25"/>
      <c r="B481" s="26" t="str">
        <f>IF($A481="","",VLOOKUP($A481,'MÃ KH'!$A$2:$D$1048573,2,0))</f>
        <v/>
      </c>
      <c r="C481" s="27" t="s">
        <v>4886</v>
      </c>
      <c r="D481" s="28"/>
      <c r="E481" s="29" t="str">
        <f>IF($D481="","",VLOOKUP($D481,'MÃ HH'!$A$2:$C$2292,2,0))</f>
        <v/>
      </c>
      <c r="F481" s="29" t="str">
        <f>IF($D481="","",VLOOKUP($D481,'MÃ HH'!$A$2:$C$1873,3,0))</f>
        <v/>
      </c>
      <c r="G481" s="30"/>
      <c r="H481" s="30"/>
      <c r="I481" s="35"/>
      <c r="J481" s="36">
        <f t="shared" si="8"/>
        <v>0</v>
      </c>
      <c r="K481" s="37"/>
      <c r="L481" s="38"/>
    </row>
    <row r="482" spans="1:12" s="12" customFormat="1" ht="26.1" customHeight="1">
      <c r="A482" s="25"/>
      <c r="B482" s="26" t="str">
        <f>IF($A482="","",VLOOKUP($A482,'MÃ KH'!$A$2:$D$1048573,2,0))</f>
        <v/>
      </c>
      <c r="C482" s="27" t="s">
        <v>4886</v>
      </c>
      <c r="D482" s="28"/>
      <c r="E482" s="29" t="str">
        <f>IF($D482="","",VLOOKUP($D482,'MÃ HH'!$A$2:$C$2292,2,0))</f>
        <v/>
      </c>
      <c r="F482" s="29" t="str">
        <f>IF($D482="","",VLOOKUP($D482,'MÃ HH'!$A$2:$C$1873,3,0))</f>
        <v/>
      </c>
      <c r="G482" s="30"/>
      <c r="H482" s="30"/>
      <c r="I482" s="35"/>
      <c r="J482" s="36">
        <f t="shared" si="8"/>
        <v>0</v>
      </c>
      <c r="K482" s="37"/>
      <c r="L482" s="38"/>
    </row>
    <row r="483" spans="1:12" s="12" customFormat="1" ht="26.1" customHeight="1">
      <c r="A483" s="25"/>
      <c r="B483" s="26" t="str">
        <f>IF($A483="","",VLOOKUP($A483,'MÃ KH'!$A$2:$D$1048573,2,0))</f>
        <v/>
      </c>
      <c r="C483" s="27" t="s">
        <v>4886</v>
      </c>
      <c r="D483" s="28"/>
      <c r="E483" s="29" t="str">
        <f>IF($D483="","",VLOOKUP($D483,'MÃ HH'!$A$2:$C$2292,2,0))</f>
        <v/>
      </c>
      <c r="F483" s="29" t="str">
        <f>IF($D483="","",VLOOKUP($D483,'MÃ HH'!$A$2:$C$1873,3,0))</f>
        <v/>
      </c>
      <c r="G483" s="30"/>
      <c r="H483" s="30"/>
      <c r="I483" s="35"/>
      <c r="J483" s="36">
        <f t="shared" si="8"/>
        <v>0</v>
      </c>
      <c r="K483" s="37"/>
      <c r="L483" s="38"/>
    </row>
    <row r="484" spans="1:12" s="12" customFormat="1" ht="26.1" customHeight="1">
      <c r="A484" s="25"/>
      <c r="B484" s="26" t="str">
        <f>IF($A484="","",VLOOKUP($A484,'MÃ KH'!$A$2:$D$1048573,2,0))</f>
        <v/>
      </c>
      <c r="C484" s="27" t="s">
        <v>4886</v>
      </c>
      <c r="D484" s="28"/>
      <c r="E484" s="29" t="str">
        <f>IF($D484="","",VLOOKUP($D484,'MÃ HH'!$A$2:$C$2292,2,0))</f>
        <v/>
      </c>
      <c r="F484" s="29" t="str">
        <f>IF($D484="","",VLOOKUP($D484,'MÃ HH'!$A$2:$C$1873,3,0))</f>
        <v/>
      </c>
      <c r="G484" s="30"/>
      <c r="H484" s="30"/>
      <c r="I484" s="35"/>
      <c r="J484" s="36">
        <f t="shared" si="8"/>
        <v>0</v>
      </c>
      <c r="K484" s="37"/>
      <c r="L484" s="38"/>
    </row>
    <row r="485" spans="1:12" s="12" customFormat="1" ht="26.1" customHeight="1">
      <c r="A485" s="25"/>
      <c r="B485" s="26" t="str">
        <f>IF($A485="","",VLOOKUP($A485,'MÃ KH'!$A$2:$D$1048573,2,0))</f>
        <v/>
      </c>
      <c r="C485" s="27" t="s">
        <v>4886</v>
      </c>
      <c r="D485" s="28"/>
      <c r="E485" s="29" t="str">
        <f>IF($D485="","",VLOOKUP($D485,'MÃ HH'!$A$2:$C$2292,2,0))</f>
        <v/>
      </c>
      <c r="F485" s="29" t="str">
        <f>IF($D485="","",VLOOKUP($D485,'MÃ HH'!$A$2:$C$1873,3,0))</f>
        <v/>
      </c>
      <c r="G485" s="30"/>
      <c r="H485" s="30"/>
      <c r="I485" s="35"/>
      <c r="J485" s="36">
        <f t="shared" si="8"/>
        <v>0</v>
      </c>
      <c r="K485" s="37"/>
      <c r="L485" s="38"/>
    </row>
    <row r="486" spans="1:12" s="12" customFormat="1" ht="26.1" customHeight="1">
      <c r="A486" s="25"/>
      <c r="B486" s="26" t="str">
        <f>IF($A486="","",VLOOKUP($A486,'MÃ KH'!$A$2:$D$1048573,2,0))</f>
        <v/>
      </c>
      <c r="C486" s="27" t="s">
        <v>4886</v>
      </c>
      <c r="D486" s="28"/>
      <c r="E486" s="29" t="str">
        <f>IF($D486="","",VLOOKUP($D486,'MÃ HH'!$A$2:$C$2292,2,0))</f>
        <v/>
      </c>
      <c r="F486" s="29" t="str">
        <f>IF($D486="","",VLOOKUP($D486,'MÃ HH'!$A$2:$C$1873,3,0))</f>
        <v/>
      </c>
      <c r="G486" s="30"/>
      <c r="H486" s="30"/>
      <c r="I486" s="35"/>
      <c r="J486" s="36">
        <f t="shared" si="8"/>
        <v>0</v>
      </c>
      <c r="K486" s="37"/>
      <c r="L486" s="38"/>
    </row>
    <row r="487" spans="1:12" s="12" customFormat="1" ht="26.1" customHeight="1">
      <c r="A487" s="25"/>
      <c r="B487" s="26" t="str">
        <f>IF($A487="","",VLOOKUP($A487,'MÃ KH'!$A$2:$D$1048573,2,0))</f>
        <v/>
      </c>
      <c r="C487" s="27" t="s">
        <v>4886</v>
      </c>
      <c r="D487" s="28"/>
      <c r="E487" s="29" t="str">
        <f>IF($D487="","",VLOOKUP($D487,'MÃ HH'!$A$2:$C$2292,2,0))</f>
        <v/>
      </c>
      <c r="F487" s="29" t="str">
        <f>IF($D487="","",VLOOKUP($D487,'MÃ HH'!$A$2:$C$1873,3,0))</f>
        <v/>
      </c>
      <c r="G487" s="30"/>
      <c r="H487" s="30"/>
      <c r="I487" s="35"/>
      <c r="J487" s="36">
        <f t="shared" si="8"/>
        <v>0</v>
      </c>
      <c r="K487" s="37"/>
      <c r="L487" s="38"/>
    </row>
    <row r="488" spans="1:12" s="12" customFormat="1" ht="26.1" customHeight="1">
      <c r="A488" s="25"/>
      <c r="B488" s="26" t="str">
        <f>IF($A488="","",VLOOKUP($A488,'MÃ KH'!$A$2:$D$1048573,2,0))</f>
        <v/>
      </c>
      <c r="C488" s="27" t="s">
        <v>4886</v>
      </c>
      <c r="D488" s="28"/>
      <c r="E488" s="29" t="str">
        <f>IF($D488="","",VLOOKUP($D488,'MÃ HH'!$A$2:$C$2292,2,0))</f>
        <v/>
      </c>
      <c r="F488" s="29" t="str">
        <f>IF($D488="","",VLOOKUP($D488,'MÃ HH'!$A$2:$C$1873,3,0))</f>
        <v/>
      </c>
      <c r="G488" s="30"/>
      <c r="H488" s="30"/>
      <c r="I488" s="35"/>
      <c r="J488" s="36">
        <f t="shared" si="8"/>
        <v>0</v>
      </c>
      <c r="K488" s="37"/>
      <c r="L488" s="38"/>
    </row>
    <row r="489" spans="1:12" s="12" customFormat="1" ht="26.1" customHeight="1">
      <c r="A489" s="25"/>
      <c r="B489" s="26" t="str">
        <f>IF($A489="","",VLOOKUP($A489,'MÃ KH'!$A$2:$D$1048573,2,0))</f>
        <v/>
      </c>
      <c r="C489" s="27" t="s">
        <v>4886</v>
      </c>
      <c r="D489" s="28"/>
      <c r="E489" s="29" t="str">
        <f>IF($D489="","",VLOOKUP($D489,'MÃ HH'!$A$2:$C$2292,2,0))</f>
        <v/>
      </c>
      <c r="F489" s="29" t="str">
        <f>IF($D489="","",VLOOKUP($D489,'MÃ HH'!$A$2:$C$1873,3,0))</f>
        <v/>
      </c>
      <c r="G489" s="30"/>
      <c r="H489" s="30"/>
      <c r="I489" s="35"/>
      <c r="J489" s="36">
        <f t="shared" si="8"/>
        <v>0</v>
      </c>
      <c r="K489" s="37"/>
      <c r="L489" s="38"/>
    </row>
    <row r="490" spans="1:12" s="12" customFormat="1" ht="26.1" customHeight="1">
      <c r="A490" s="25"/>
      <c r="B490" s="26" t="str">
        <f>IF($A490="","",VLOOKUP($A490,'MÃ KH'!$A$2:$D$1048573,2,0))</f>
        <v/>
      </c>
      <c r="C490" s="27" t="s">
        <v>4886</v>
      </c>
      <c r="D490" s="28"/>
      <c r="E490" s="29" t="str">
        <f>IF($D490="","",VLOOKUP($D490,'MÃ HH'!$A$2:$C$2292,2,0))</f>
        <v/>
      </c>
      <c r="F490" s="29" t="str">
        <f>IF($D490="","",VLOOKUP($D490,'MÃ HH'!$A$2:$C$1873,3,0))</f>
        <v/>
      </c>
      <c r="G490" s="30"/>
      <c r="H490" s="30"/>
      <c r="I490" s="35"/>
      <c r="J490" s="36">
        <f t="shared" si="8"/>
        <v>0</v>
      </c>
      <c r="K490" s="37"/>
      <c r="L490" s="38"/>
    </row>
    <row r="491" spans="1:12" s="12" customFormat="1" ht="26.1" customHeight="1">
      <c r="A491" s="25"/>
      <c r="B491" s="26" t="str">
        <f>IF($A491="","",VLOOKUP($A491,'MÃ KH'!$A$2:$D$1048573,2,0))</f>
        <v/>
      </c>
      <c r="C491" s="27" t="s">
        <v>4886</v>
      </c>
      <c r="D491" s="28"/>
      <c r="E491" s="29" t="str">
        <f>IF($D491="","",VLOOKUP($D491,'MÃ HH'!$A$2:$C$2292,2,0))</f>
        <v/>
      </c>
      <c r="F491" s="29" t="str">
        <f>IF($D491="","",VLOOKUP($D491,'MÃ HH'!$A$2:$C$1873,3,0))</f>
        <v/>
      </c>
      <c r="G491" s="30"/>
      <c r="H491" s="30"/>
      <c r="I491" s="35"/>
      <c r="J491" s="36">
        <f t="shared" si="8"/>
        <v>0</v>
      </c>
      <c r="K491" s="37"/>
      <c r="L491" s="38"/>
    </row>
    <row r="492" spans="1:12" s="12" customFormat="1" ht="26.1" customHeight="1">
      <c r="A492" s="25"/>
      <c r="B492" s="26" t="str">
        <f>IF($A492="","",VLOOKUP($A492,'MÃ KH'!$A$2:$D$1048573,2,0))</f>
        <v/>
      </c>
      <c r="C492" s="27" t="s">
        <v>4886</v>
      </c>
      <c r="D492" s="28"/>
      <c r="E492" s="29" t="str">
        <f>IF($D492="","",VLOOKUP($D492,'MÃ HH'!$A$2:$C$2292,2,0))</f>
        <v/>
      </c>
      <c r="F492" s="29" t="str">
        <f>IF($D492="","",VLOOKUP($D492,'MÃ HH'!$A$2:$C$1873,3,0))</f>
        <v/>
      </c>
      <c r="G492" s="30"/>
      <c r="H492" s="30"/>
      <c r="I492" s="35"/>
      <c r="J492" s="36">
        <f t="shared" si="8"/>
        <v>0</v>
      </c>
      <c r="K492" s="37"/>
      <c r="L492" s="38"/>
    </row>
    <row r="493" spans="1:12" s="12" customFormat="1" ht="26.1" customHeight="1">
      <c r="A493" s="25"/>
      <c r="B493" s="26" t="str">
        <f>IF($A493="","",VLOOKUP($A493,'MÃ KH'!$A$2:$D$1048573,2,0))</f>
        <v/>
      </c>
      <c r="C493" s="27" t="s">
        <v>4886</v>
      </c>
      <c r="D493" s="28"/>
      <c r="E493" s="29" t="str">
        <f>IF($D493="","",VLOOKUP($D493,'MÃ HH'!$A$2:$C$2292,2,0))</f>
        <v/>
      </c>
      <c r="F493" s="29" t="str">
        <f>IF($D493="","",VLOOKUP($D493,'MÃ HH'!$A$2:$C$1873,3,0))</f>
        <v/>
      </c>
      <c r="G493" s="30"/>
      <c r="H493" s="30"/>
      <c r="I493" s="35"/>
      <c r="J493" s="36">
        <f t="shared" si="8"/>
        <v>0</v>
      </c>
      <c r="K493" s="37"/>
      <c r="L493" s="38"/>
    </row>
    <row r="494" spans="1:12" s="12" customFormat="1" ht="26.1" customHeight="1">
      <c r="A494" s="25"/>
      <c r="B494" s="26" t="str">
        <f>IF($A494="","",VLOOKUP($A494,'MÃ KH'!$A$2:$D$1048573,2,0))</f>
        <v/>
      </c>
      <c r="C494" s="27" t="s">
        <v>4886</v>
      </c>
      <c r="D494" s="28"/>
      <c r="E494" s="29" t="str">
        <f>IF($D494="","",VLOOKUP($D494,'MÃ HH'!$A$2:$C$2292,2,0))</f>
        <v/>
      </c>
      <c r="F494" s="29" t="str">
        <f>IF($D494="","",VLOOKUP($D494,'MÃ HH'!$A$2:$C$1873,3,0))</f>
        <v/>
      </c>
      <c r="G494" s="30"/>
      <c r="H494" s="30"/>
      <c r="I494" s="35"/>
      <c r="J494" s="36">
        <f t="shared" si="8"/>
        <v>0</v>
      </c>
      <c r="K494" s="37"/>
      <c r="L494" s="38"/>
    </row>
    <row r="495" spans="1:12" s="12" customFormat="1" ht="26.1" customHeight="1">
      <c r="A495" s="25"/>
      <c r="B495" s="26" t="str">
        <f>IF($A495="","",VLOOKUP($A495,'MÃ KH'!$A$2:$D$1048573,2,0))</f>
        <v/>
      </c>
      <c r="C495" s="27" t="s">
        <v>4886</v>
      </c>
      <c r="D495" s="28"/>
      <c r="E495" s="29" t="str">
        <f>IF($D495="","",VLOOKUP($D495,'MÃ HH'!$A$2:$C$2292,2,0))</f>
        <v/>
      </c>
      <c r="F495" s="29" t="str">
        <f>IF($D495="","",VLOOKUP($D495,'MÃ HH'!$A$2:$C$1873,3,0))</f>
        <v/>
      </c>
      <c r="G495" s="30"/>
      <c r="H495" s="30"/>
      <c r="I495" s="35"/>
      <c r="J495" s="36">
        <f t="shared" si="8"/>
        <v>0</v>
      </c>
      <c r="K495" s="37"/>
      <c r="L495" s="38"/>
    </row>
    <row r="496" spans="1:12" s="12" customFormat="1" ht="26.1" customHeight="1">
      <c r="A496" s="25"/>
      <c r="B496" s="26" t="str">
        <f>IF($A496="","",VLOOKUP($A496,'MÃ KH'!$A$2:$D$1048573,2,0))</f>
        <v/>
      </c>
      <c r="C496" s="27" t="s">
        <v>4886</v>
      </c>
      <c r="D496" s="28"/>
      <c r="E496" s="29" t="str">
        <f>IF($D496="","",VLOOKUP($D496,'MÃ HH'!$A$2:$C$2292,2,0))</f>
        <v/>
      </c>
      <c r="F496" s="29" t="str">
        <f>IF($D496="","",VLOOKUP($D496,'MÃ HH'!$A$2:$C$1873,3,0))</f>
        <v/>
      </c>
      <c r="G496" s="30"/>
      <c r="H496" s="30"/>
      <c r="I496" s="35"/>
      <c r="J496" s="36">
        <f t="shared" si="8"/>
        <v>0</v>
      </c>
      <c r="K496" s="37"/>
      <c r="L496" s="38"/>
    </row>
    <row r="497" spans="1:12" s="12" customFormat="1" ht="26.1" customHeight="1">
      <c r="A497" s="25"/>
      <c r="B497" s="26" t="str">
        <f>IF($A497="","",VLOOKUP($A497,'MÃ KH'!$A$2:$D$1048573,2,0))</f>
        <v/>
      </c>
      <c r="C497" s="27" t="s">
        <v>4886</v>
      </c>
      <c r="D497" s="28"/>
      <c r="E497" s="29" t="str">
        <f>IF($D497="","",VLOOKUP($D497,'MÃ HH'!$A$2:$C$2292,2,0))</f>
        <v/>
      </c>
      <c r="F497" s="29" t="str">
        <f>IF($D497="","",VLOOKUP($D497,'MÃ HH'!$A$2:$C$1873,3,0))</f>
        <v/>
      </c>
      <c r="G497" s="30"/>
      <c r="H497" s="30"/>
      <c r="I497" s="35"/>
      <c r="J497" s="36">
        <f t="shared" si="8"/>
        <v>0</v>
      </c>
      <c r="K497" s="37"/>
      <c r="L497" s="38"/>
    </row>
    <row r="498" spans="1:12" s="12" customFormat="1" ht="26.1" customHeight="1">
      <c r="A498" s="25"/>
      <c r="B498" s="26" t="str">
        <f>IF($A498="","",VLOOKUP($A498,'MÃ KH'!$A$2:$D$1048573,2,0))</f>
        <v/>
      </c>
      <c r="C498" s="27" t="s">
        <v>4886</v>
      </c>
      <c r="D498" s="28"/>
      <c r="E498" s="29" t="str">
        <f>IF($D498="","",VLOOKUP($D498,'MÃ HH'!$A$2:$C$2292,2,0))</f>
        <v/>
      </c>
      <c r="F498" s="29" t="str">
        <f>IF($D498="","",VLOOKUP($D498,'MÃ HH'!$A$2:$C$1873,3,0))</f>
        <v/>
      </c>
      <c r="G498" s="30"/>
      <c r="H498" s="30"/>
      <c r="I498" s="35"/>
      <c r="J498" s="36">
        <f t="shared" si="8"/>
        <v>0</v>
      </c>
      <c r="K498" s="37"/>
      <c r="L498" s="38"/>
    </row>
    <row r="499" spans="1:12" s="12" customFormat="1" ht="26.1" customHeight="1">
      <c r="A499" s="25"/>
      <c r="B499" s="26" t="str">
        <f>IF($A499="","",VLOOKUP($A499,'MÃ KH'!$A$2:$D$1048573,2,0))</f>
        <v/>
      </c>
      <c r="C499" s="27" t="s">
        <v>4886</v>
      </c>
      <c r="D499" s="28"/>
      <c r="E499" s="29" t="str">
        <f>IF($D499="","",VLOOKUP($D499,'MÃ HH'!$A$2:$C$2292,2,0))</f>
        <v/>
      </c>
      <c r="F499" s="29" t="str">
        <f>IF($D499="","",VLOOKUP($D499,'MÃ HH'!$A$2:$C$1873,3,0))</f>
        <v/>
      </c>
      <c r="G499" s="30"/>
      <c r="H499" s="30"/>
      <c r="I499" s="35"/>
      <c r="J499" s="36">
        <f t="shared" si="8"/>
        <v>0</v>
      </c>
      <c r="K499" s="37"/>
      <c r="L499" s="38"/>
    </row>
    <row r="500" spans="1:12" s="12" customFormat="1" ht="26.1" customHeight="1">
      <c r="A500" s="25"/>
      <c r="B500" s="26" t="str">
        <f>IF($A500="","",VLOOKUP($A500,'MÃ KH'!$A$2:$D$1048573,2,0))</f>
        <v/>
      </c>
      <c r="C500" s="27" t="s">
        <v>4886</v>
      </c>
      <c r="D500" s="28"/>
      <c r="E500" s="29" t="str">
        <f>IF($D500="","",VLOOKUP($D500,'MÃ HH'!$A$2:$C$2292,2,0))</f>
        <v/>
      </c>
      <c r="F500" s="29" t="str">
        <f>IF($D500="","",VLOOKUP($D500,'MÃ HH'!$A$2:$C$1873,3,0))</f>
        <v/>
      </c>
      <c r="G500" s="30"/>
      <c r="H500" s="30"/>
      <c r="I500" s="35"/>
      <c r="J500" s="36">
        <f t="shared" si="8"/>
        <v>0</v>
      </c>
      <c r="K500" s="37"/>
      <c r="L500" s="38"/>
    </row>
    <row r="501" spans="1:12" s="12" customFormat="1" ht="26.1" customHeight="1">
      <c r="A501" s="25"/>
      <c r="B501" s="26" t="str">
        <f>IF($A501="","",VLOOKUP($A501,'MÃ KH'!$A$2:$D$1048573,2,0))</f>
        <v/>
      </c>
      <c r="C501" s="27" t="s">
        <v>4886</v>
      </c>
      <c r="D501" s="28"/>
      <c r="E501" s="29" t="str">
        <f>IF($D501="","",VLOOKUP($D501,'MÃ HH'!$A$2:$C$2292,2,0))</f>
        <v/>
      </c>
      <c r="F501" s="29" t="str">
        <f>IF($D501="","",VLOOKUP($D501,'MÃ HH'!$A$2:$C$1873,3,0))</f>
        <v/>
      </c>
      <c r="G501" s="30"/>
      <c r="H501" s="30"/>
      <c r="I501" s="35"/>
      <c r="J501" s="36">
        <f t="shared" si="8"/>
        <v>0</v>
      </c>
      <c r="K501" s="37"/>
      <c r="L501" s="38"/>
    </row>
    <row r="502" spans="1:12" s="12" customFormat="1" ht="26.1" customHeight="1">
      <c r="A502" s="25"/>
      <c r="B502" s="26" t="str">
        <f>IF($A502="","",VLOOKUP($A502,'MÃ KH'!$A$2:$D$1048573,2,0))</f>
        <v/>
      </c>
      <c r="C502" s="27" t="s">
        <v>4886</v>
      </c>
      <c r="D502" s="28"/>
      <c r="E502" s="29" t="str">
        <f>IF($D502="","",VLOOKUP($D502,'MÃ HH'!$A$2:$C$2292,2,0))</f>
        <v/>
      </c>
      <c r="F502" s="29" t="str">
        <f>IF($D502="","",VLOOKUP($D502,'MÃ HH'!$A$2:$C$1873,3,0))</f>
        <v/>
      </c>
      <c r="G502" s="30"/>
      <c r="H502" s="30"/>
      <c r="I502" s="35"/>
      <c r="J502" s="36">
        <f t="shared" si="8"/>
        <v>0</v>
      </c>
      <c r="K502" s="37"/>
      <c r="L502" s="38"/>
    </row>
    <row r="503" spans="1:12" s="12" customFormat="1" ht="26.1" customHeight="1">
      <c r="A503" s="25"/>
      <c r="B503" s="26" t="str">
        <f>IF($A503="","",VLOOKUP($A503,'MÃ KH'!$A$2:$D$1048573,2,0))</f>
        <v/>
      </c>
      <c r="C503" s="27" t="s">
        <v>4886</v>
      </c>
      <c r="D503" s="28"/>
      <c r="E503" s="29" t="str">
        <f>IF($D503="","",VLOOKUP($D503,'MÃ HH'!$A$2:$C$2292,2,0))</f>
        <v/>
      </c>
      <c r="F503" s="29" t="str">
        <f>IF($D503="","",VLOOKUP($D503,'MÃ HH'!$A$2:$C$1873,3,0))</f>
        <v/>
      </c>
      <c r="G503" s="30"/>
      <c r="H503" s="30"/>
      <c r="I503" s="35"/>
      <c r="J503" s="36">
        <f t="shared" si="8"/>
        <v>0</v>
      </c>
      <c r="K503" s="37"/>
      <c r="L503" s="38"/>
    </row>
    <row r="504" spans="1:12" s="12" customFormat="1" ht="26.1" customHeight="1">
      <c r="A504" s="25"/>
      <c r="B504" s="26" t="str">
        <f>IF($A504="","",VLOOKUP($A504,'MÃ KH'!$A$2:$D$1048573,2,0))</f>
        <v/>
      </c>
      <c r="C504" s="27" t="s">
        <v>4886</v>
      </c>
      <c r="D504" s="28"/>
      <c r="E504" s="29" t="str">
        <f>IF($D504="","",VLOOKUP($D504,'MÃ HH'!$A$2:$C$2292,2,0))</f>
        <v/>
      </c>
      <c r="F504" s="29" t="str">
        <f>IF($D504="","",VLOOKUP($D504,'MÃ HH'!$A$2:$C$1873,3,0))</f>
        <v/>
      </c>
      <c r="G504" s="30"/>
      <c r="H504" s="30"/>
      <c r="I504" s="35"/>
      <c r="J504" s="36">
        <f t="shared" si="8"/>
        <v>0</v>
      </c>
      <c r="K504" s="37"/>
      <c r="L504" s="38"/>
    </row>
    <row r="505" spans="1:12" s="12" customFormat="1" ht="26.1" customHeight="1">
      <c r="A505" s="25"/>
      <c r="B505" s="26" t="str">
        <f>IF($A505="","",VLOOKUP($A505,'MÃ KH'!$A$2:$D$1048573,2,0))</f>
        <v/>
      </c>
      <c r="C505" s="27" t="s">
        <v>4886</v>
      </c>
      <c r="D505" s="28"/>
      <c r="E505" s="29" t="str">
        <f>IF($D505="","",VLOOKUP($D505,'MÃ HH'!$A$2:$C$2292,2,0))</f>
        <v/>
      </c>
      <c r="F505" s="29" t="str">
        <f>IF($D505="","",VLOOKUP($D505,'MÃ HH'!$A$2:$C$1873,3,0))</f>
        <v/>
      </c>
      <c r="G505" s="30"/>
      <c r="H505" s="30"/>
      <c r="I505" s="35"/>
      <c r="J505" s="36">
        <f t="shared" si="9" ref="J505:J512">I505*G505*1000</f>
        <v>0</v>
      </c>
      <c r="K505" s="37"/>
      <c r="L505" s="38"/>
    </row>
    <row r="506" spans="1:12" s="12" customFormat="1" ht="26.1" customHeight="1">
      <c r="A506" s="25"/>
      <c r="B506" s="26" t="str">
        <f>IF($A506="","",VLOOKUP($A506,'MÃ KH'!$A$2:$D$1048573,2,0))</f>
        <v/>
      </c>
      <c r="C506" s="27" t="s">
        <v>4886</v>
      </c>
      <c r="D506" s="28"/>
      <c r="E506" s="29" t="str">
        <f>IF($D506="","",VLOOKUP($D506,'MÃ HH'!$A$2:$C$2292,2,0))</f>
        <v/>
      </c>
      <c r="F506" s="29" t="str">
        <f>IF($D506="","",VLOOKUP($D506,'MÃ HH'!$A$2:$C$1873,3,0))</f>
        <v/>
      </c>
      <c r="G506" s="30"/>
      <c r="H506" s="30"/>
      <c r="I506" s="35"/>
      <c r="J506" s="36">
        <f t="shared" si="9"/>
        <v>0</v>
      </c>
      <c r="K506" s="37"/>
      <c r="L506" s="38"/>
    </row>
    <row r="507" spans="1:12" s="12" customFormat="1" ht="26.1" customHeight="1">
      <c r="A507" s="25"/>
      <c r="B507" s="26" t="str">
        <f>IF($A507="","",VLOOKUP($A507,'MÃ KH'!$A$2:$D$1048573,2,0))</f>
        <v/>
      </c>
      <c r="C507" s="27" t="s">
        <v>4886</v>
      </c>
      <c r="D507" s="28"/>
      <c r="E507" s="29" t="str">
        <f>IF($D507="","",VLOOKUP($D507,'MÃ HH'!$A$2:$C$2292,2,0))</f>
        <v/>
      </c>
      <c r="F507" s="29" t="str">
        <f>IF($D507="","",VLOOKUP($D507,'MÃ HH'!$A$2:$C$1873,3,0))</f>
        <v/>
      </c>
      <c r="G507" s="30"/>
      <c r="H507" s="30"/>
      <c r="I507" s="35"/>
      <c r="J507" s="36">
        <f t="shared" si="9"/>
        <v>0</v>
      </c>
      <c r="K507" s="37"/>
      <c r="L507" s="38"/>
    </row>
    <row r="508" spans="1:12" s="12" customFormat="1" ht="26.1" customHeight="1">
      <c r="A508" s="25"/>
      <c r="B508" s="26" t="str">
        <f>IF($A508="","",VLOOKUP($A508,'MÃ KH'!$A$2:$D$1048573,2,0))</f>
        <v/>
      </c>
      <c r="C508" s="27" t="s">
        <v>4886</v>
      </c>
      <c r="D508" s="28"/>
      <c r="E508" s="29" t="str">
        <f>IF($D508="","",VLOOKUP($D508,'MÃ HH'!$A$2:$C$2292,2,0))</f>
        <v/>
      </c>
      <c r="F508" s="29" t="str">
        <f>IF($D508="","",VLOOKUP($D508,'MÃ HH'!$A$2:$C$1873,3,0))</f>
        <v/>
      </c>
      <c r="G508" s="30"/>
      <c r="H508" s="30"/>
      <c r="I508" s="35"/>
      <c r="J508" s="36">
        <f t="shared" si="9"/>
        <v>0</v>
      </c>
      <c r="K508" s="37"/>
      <c r="L508" s="38"/>
    </row>
    <row r="509" spans="1:12" s="12" customFormat="1" ht="26.1" customHeight="1">
      <c r="A509" s="25"/>
      <c r="B509" s="26" t="str">
        <f>IF($A509="","",VLOOKUP($A509,'MÃ KH'!$A$2:$D$1048573,2,0))</f>
        <v/>
      </c>
      <c r="C509" s="27" t="s">
        <v>4886</v>
      </c>
      <c r="D509" s="28"/>
      <c r="E509" s="29" t="str">
        <f>IF($D509="","",VLOOKUP($D509,'MÃ HH'!$A$2:$C$2292,2,0))</f>
        <v/>
      </c>
      <c r="F509" s="29" t="str">
        <f>IF($D509="","",VLOOKUP($D509,'MÃ HH'!$A$2:$C$1873,3,0))</f>
        <v/>
      </c>
      <c r="G509" s="30"/>
      <c r="H509" s="30"/>
      <c r="I509" s="35"/>
      <c r="J509" s="36">
        <f t="shared" si="9"/>
        <v>0</v>
      </c>
      <c r="K509" s="37"/>
      <c r="L509" s="38"/>
    </row>
    <row r="510" spans="1:12" s="12" customFormat="1" ht="26.1" customHeight="1">
      <c r="A510" s="25"/>
      <c r="B510" s="26" t="str">
        <f>IF($A510="","",VLOOKUP($A510,'MÃ KH'!$A$2:$D$1048573,2,0))</f>
        <v/>
      </c>
      <c r="C510" s="27" t="s">
        <v>4886</v>
      </c>
      <c r="D510" s="28"/>
      <c r="E510" s="29" t="str">
        <f>IF($D510="","",VLOOKUP($D510,'MÃ HH'!$A$2:$C$2292,2,0))</f>
        <v/>
      </c>
      <c r="F510" s="29" t="str">
        <f>IF($D510="","",VLOOKUP($D510,'MÃ HH'!$A$2:$C$1873,3,0))</f>
        <v/>
      </c>
      <c r="G510" s="30"/>
      <c r="H510" s="30"/>
      <c r="I510" s="35"/>
      <c r="J510" s="36">
        <f t="shared" si="9"/>
        <v>0</v>
      </c>
      <c r="K510" s="37"/>
      <c r="L510" s="38"/>
    </row>
    <row r="511" spans="1:12" s="12" customFormat="1" ht="26.1" customHeight="1">
      <c r="A511" s="25"/>
      <c r="B511" s="26" t="str">
        <f>IF($A511="","",VLOOKUP($A511,'MÃ KH'!$A$2:$D$1048573,2,0))</f>
        <v/>
      </c>
      <c r="C511" s="27" t="s">
        <v>4886</v>
      </c>
      <c r="D511" s="28"/>
      <c r="E511" s="29" t="str">
        <f>IF($D511="","",VLOOKUP($D511,'MÃ HH'!$A$2:$C$2292,2,0))</f>
        <v/>
      </c>
      <c r="F511" s="29" t="str">
        <f>IF($D511="","",VLOOKUP($D511,'MÃ HH'!$A$2:$C$1873,3,0))</f>
        <v/>
      </c>
      <c r="G511" s="30"/>
      <c r="H511" s="30"/>
      <c r="I511" s="35"/>
      <c r="J511" s="36">
        <f t="shared" si="9"/>
        <v>0</v>
      </c>
      <c r="K511" s="37"/>
      <c r="L511" s="38"/>
    </row>
    <row r="512" spans="1:12" s="12" customFormat="1" ht="26.1" customHeight="1">
      <c r="A512" s="25"/>
      <c r="B512" s="26" t="str">
        <f>IF($A512="","",VLOOKUP($A512,'MÃ KH'!$A$2:$D$1048573,2,0))</f>
        <v/>
      </c>
      <c r="C512" s="27" t="s">
        <v>4886</v>
      </c>
      <c r="D512" s="28"/>
      <c r="E512" s="29" t="str">
        <f>IF($D512="","",VLOOKUP($D512,'MÃ HH'!$A$2:$C$2292,2,0))</f>
        <v/>
      </c>
      <c r="F512" s="29" t="str">
        <f>IF($D512="","",VLOOKUP($D512,'MÃ HH'!$A$2:$C$1873,3,0))</f>
        <v/>
      </c>
      <c r="G512" s="30"/>
      <c r="H512" s="30"/>
      <c r="I512" s="35"/>
      <c r="J512" s="36">
        <f t="shared" si="9"/>
        <v>0</v>
      </c>
      <c r="K512" s="37"/>
      <c r="L512" s="38"/>
    </row>
    <row r="513" spans="1:12" s="13" customFormat="1" ht="24.95" customHeight="1">
      <c r="A513" s="231" t="s">
        <v>5105</v>
      </c>
      <c r="B513" s="232"/>
      <c r="C513" s="232"/>
      <c r="D513" s="232"/>
      <c r="E513" s="232"/>
      <c r="F513" s="29" t="str">
        <f>IF($D513="","",VLOOKUP($D513,'MÃ HH'!$A$2:$C$1873,3,0))</f>
        <v/>
      </c>
      <c r="G513" s="40"/>
      <c r="H513" s="40"/>
      <c r="I513" s="40"/>
      <c r="J513" s="36"/>
      <c r="K513" s="40"/>
      <c r="L513" s="38"/>
    </row>
    <row r="514" spans="1:12" s="12" customFormat="1" ht="24.95" customHeight="1">
      <c r="A514" s="41"/>
      <c r="B514" s="41" t="str">
        <f>IF($A514="","",VLOOKUP($A514,'MÃ KH'!$A$2:$D$1048573,2,0))</f>
        <v/>
      </c>
      <c r="C514" s="27" t="s">
        <v>4886</v>
      </c>
      <c r="D514" s="25"/>
      <c r="E514" s="41" t="str">
        <f>IF($D514="","",VLOOKUP($D514,'MÃ HH'!$A$2:$C$1873,2,0))</f>
        <v/>
      </c>
      <c r="F514" s="29" t="str">
        <f>IF($D514="","",VLOOKUP($D514,'MÃ HH'!$A$2:$C$1873,3,0))</f>
        <v/>
      </c>
      <c r="G514" s="30"/>
      <c r="H514" s="42"/>
      <c r="I514" s="36"/>
      <c r="J514" s="36"/>
      <c r="K514" s="44"/>
      <c r="L514" s="38"/>
    </row>
    <row r="515" spans="1:12" s="12" customFormat="1" ht="24.95" customHeight="1">
      <c r="A515" s="41" t="s">
        <v>1751</v>
      </c>
      <c r="B515" s="41" t="str">
        <f>IF($A515="","",VLOOKUP($A515,'MÃ KH'!$A$2:$D$1048573,2,0))</f>
        <v>KHO VINH KHÁNH</v>
      </c>
      <c r="C515" s="27" t="s">
        <v>4886</v>
      </c>
      <c r="D515" s="39" t="s">
        <v>4542</v>
      </c>
      <c r="E515" s="41" t="str">
        <f>IF($D515="","",VLOOKUP($D515,'MÃ HH'!$A$2:$C$1873,2,0))</f>
        <v>TÁO XÁ NP CRIPS RED BOARD 120- 18KG</v>
      </c>
      <c r="F515" s="29" t="str">
        <f>IF($D515="","",VLOOKUP($D515,'MÃ HH'!$A$2:$C$1873,3,0))</f>
        <v>Thùng</v>
      </c>
      <c r="G515" s="30"/>
      <c r="H515" s="42">
        <v>21</v>
      </c>
      <c r="I515" s="36"/>
      <c r="J515" s="36"/>
      <c r="K515" s="44"/>
      <c r="L515" s="38"/>
    </row>
    <row r="516" spans="1:12" s="12" customFormat="1" ht="24.95" customHeight="1">
      <c r="A516" s="41"/>
      <c r="B516" s="41" t="str">
        <f>IF($A516="","",VLOOKUP($A516,'MÃ KH'!$A$2:$D$1048573,2,0))</f>
        <v/>
      </c>
      <c r="C516" s="27" t="s">
        <v>4886</v>
      </c>
      <c r="D516" s="25"/>
      <c r="E516" s="41" t="str">
        <f>IF($D516="","",VLOOKUP($D516,'MÃ HH'!$A$2:$C$1873,2,0))</f>
        <v/>
      </c>
      <c r="F516" s="29" t="str">
        <f>IF($D516="","",VLOOKUP($D516,'MÃ HH'!$A$2:$C$1873,3,0))</f>
        <v/>
      </c>
      <c r="G516" s="30"/>
      <c r="H516" s="42"/>
      <c r="I516" s="36"/>
      <c r="J516" s="36"/>
      <c r="K516" s="44"/>
      <c r="L516" s="38"/>
    </row>
    <row r="517" spans="1:12" s="12" customFormat="1" ht="24.95" customHeight="1">
      <c r="A517" s="41"/>
      <c r="B517" s="41" t="str">
        <f>IF($A517="","",VLOOKUP($A517,'MÃ KH'!$A$2:$D$1048573,2,0))</f>
        <v/>
      </c>
      <c r="C517" s="27" t="s">
        <v>4886</v>
      </c>
      <c r="D517" s="25"/>
      <c r="E517" s="41" t="str">
        <f>IF($D517="","",VLOOKUP($D517,'MÃ HH'!$A$2:$C$1873,2,0))</f>
        <v/>
      </c>
      <c r="F517" s="29" t="str">
        <f>IF($D517="","",VLOOKUP($D517,'MÃ HH'!$A$2:$C$1873,3,0))</f>
        <v/>
      </c>
      <c r="G517" s="30"/>
      <c r="H517" s="42"/>
      <c r="I517" s="36"/>
      <c r="J517" s="36"/>
      <c r="K517" s="44"/>
      <c r="L517" s="38"/>
    </row>
    <row r="518" spans="1:12" s="12" customFormat="1" ht="24.95" customHeight="1">
      <c r="A518" s="41"/>
      <c r="B518" s="41" t="str">
        <f>IF($A518="","",VLOOKUP($A518,'MÃ KH'!$A$2:$D$1048573,2,0))</f>
        <v/>
      </c>
      <c r="C518" s="27" t="s">
        <v>4886</v>
      </c>
      <c r="D518" s="25"/>
      <c r="E518" s="41" t="str">
        <f>IF($D518="","",VLOOKUP($D518,'MÃ HH'!$A$2:$C$1873,2,0))</f>
        <v/>
      </c>
      <c r="F518" s="29" t="str">
        <f>IF($D518="","",VLOOKUP($D518,'MÃ HH'!$A$2:$C$1873,3,0))</f>
        <v/>
      </c>
      <c r="G518" s="30"/>
      <c r="H518" s="42"/>
      <c r="I518" s="36"/>
      <c r="J518" s="36"/>
      <c r="K518" s="44"/>
      <c r="L518" s="38"/>
    </row>
    <row r="519" spans="1:12" s="12" customFormat="1" ht="24.95" customHeight="1">
      <c r="A519" s="41"/>
      <c r="B519" s="41" t="str">
        <f>IF($A519="","",VLOOKUP($A519,'MÃ KH'!$A$2:$D$1048573,2,0))</f>
        <v/>
      </c>
      <c r="C519" s="27" t="s">
        <v>4886</v>
      </c>
      <c r="D519" s="25"/>
      <c r="E519" s="41" t="str">
        <f>IF($D519="","",VLOOKUP($D519,'MÃ HH'!$A$2:$C$1873,2,0))</f>
        <v/>
      </c>
      <c r="F519" s="29" t="str">
        <f>IF($D519="","",VLOOKUP($D519,'MÃ HH'!$A$2:$C$1873,3,0))</f>
        <v/>
      </c>
      <c r="G519" s="30"/>
      <c r="H519" s="42"/>
      <c r="I519" s="36"/>
      <c r="J519" s="36"/>
      <c r="K519" s="44"/>
      <c r="L519" s="38"/>
    </row>
    <row r="520" spans="1:12" s="12" customFormat="1" ht="24.95" customHeight="1">
      <c r="A520" s="41"/>
      <c r="B520" s="41" t="str">
        <f>IF($A520="","",VLOOKUP($A520,'MÃ KH'!$A$2:$D$1048573,2,0))</f>
        <v/>
      </c>
      <c r="C520" s="27" t="s">
        <v>4886</v>
      </c>
      <c r="D520" s="25"/>
      <c r="E520" s="41" t="str">
        <f>IF($D520="","",VLOOKUP($D520,'MÃ HH'!$A$2:$C$1873,2,0))</f>
        <v/>
      </c>
      <c r="F520" s="29" t="str">
        <f>IF($D520="","",VLOOKUP($D520,'MÃ HH'!$A$2:$C$1873,3,0))</f>
        <v/>
      </c>
      <c r="G520" s="30"/>
      <c r="H520" s="42"/>
      <c r="I520" s="36"/>
      <c r="J520" s="36"/>
      <c r="K520" s="44"/>
      <c r="L520" s="38"/>
    </row>
    <row r="521" spans="1:12" s="12" customFormat="1" ht="24.95" customHeight="1">
      <c r="A521" s="41"/>
      <c r="B521" s="41" t="str">
        <f>IF($A521="","",VLOOKUP($A521,'MÃ KH'!$A$2:$D$1048573,2,0))</f>
        <v/>
      </c>
      <c r="C521" s="27" t="s">
        <v>4886</v>
      </c>
      <c r="D521" s="25"/>
      <c r="E521" s="41" t="str">
        <f>IF($D521="","",VLOOKUP($D521,'MÃ HH'!$A$2:$C$1873,2,0))</f>
        <v/>
      </c>
      <c r="F521" s="29" t="str">
        <f>IF($D521="","",VLOOKUP($D521,'MÃ HH'!$A$2:$C$1873,3,0))</f>
        <v/>
      </c>
      <c r="G521" s="30"/>
      <c r="H521" s="42"/>
      <c r="I521" s="36"/>
      <c r="J521" s="36"/>
      <c r="K521" s="44"/>
      <c r="L521" s="38"/>
    </row>
    <row r="522" spans="1:12" s="12" customFormat="1" ht="24.95" customHeight="1">
      <c r="A522" s="41"/>
      <c r="B522" s="41" t="str">
        <f>IF($A522="","",VLOOKUP($A522,'MÃ KH'!$A$2:$D$1048573,2,0))</f>
        <v/>
      </c>
      <c r="C522" s="27" t="s">
        <v>4886</v>
      </c>
      <c r="D522" s="25"/>
      <c r="E522" s="41" t="str">
        <f>IF($D522="","",VLOOKUP($D522,'MÃ HH'!$A$2:$C$1873,2,0))</f>
        <v/>
      </c>
      <c r="F522" s="29" t="str">
        <f>IF($D522="","",VLOOKUP($D522,'MÃ HH'!$A$2:$C$1873,3,0))</f>
        <v/>
      </c>
      <c r="G522" s="30"/>
      <c r="H522" s="42"/>
      <c r="I522" s="36"/>
      <c r="J522" s="36"/>
      <c r="K522" s="44"/>
      <c r="L522" s="38"/>
    </row>
    <row r="523" spans="1:12" s="12" customFormat="1" ht="24.95" customHeight="1">
      <c r="A523" s="41"/>
      <c r="B523" s="41" t="str">
        <f>IF($A523="","",VLOOKUP($A523,'MÃ KH'!$A$2:$D$1048573,2,0))</f>
        <v/>
      </c>
      <c r="C523" s="27" t="s">
        <v>4886</v>
      </c>
      <c r="D523" s="25"/>
      <c r="E523" s="41" t="str">
        <f>IF($D523="","",VLOOKUP($D523,'MÃ HH'!$A$2:$C$1873,2,0))</f>
        <v/>
      </c>
      <c r="F523" s="29" t="str">
        <f>IF($D523="","",VLOOKUP($D523,'MÃ HH'!$A$2:$C$1873,3,0))</f>
        <v/>
      </c>
      <c r="G523" s="30"/>
      <c r="H523" s="42"/>
      <c r="I523" s="36"/>
      <c r="J523" s="36"/>
      <c r="K523" s="44"/>
      <c r="L523" s="38"/>
    </row>
    <row r="524" spans="1:12" s="12" customFormat="1" ht="24.95" customHeight="1">
      <c r="A524" s="41"/>
      <c r="B524" s="41" t="str">
        <f>IF($A524="","",VLOOKUP($A524,'MÃ KH'!$A$2:$D$1048573,2,0))</f>
        <v/>
      </c>
      <c r="C524" s="27" t="s">
        <v>4886</v>
      </c>
      <c r="D524" s="25"/>
      <c r="E524" s="41" t="str">
        <f>IF($D524="","",VLOOKUP($D524,'MÃ HH'!$A$2:$C$1873,2,0))</f>
        <v/>
      </c>
      <c r="F524" s="29" t="str">
        <f>IF($D524="","",VLOOKUP($D524,'MÃ HH'!$A$2:$C$1873,3,0))</f>
        <v/>
      </c>
      <c r="G524" s="30"/>
      <c r="H524" s="42"/>
      <c r="I524" s="36"/>
      <c r="J524" s="36"/>
      <c r="K524" s="44"/>
      <c r="L524" s="38"/>
    </row>
    <row r="525" spans="1:12" s="12" customFormat="1" ht="24.95" customHeight="1">
      <c r="A525" s="41"/>
      <c r="B525" s="41" t="str">
        <f>IF($A525="","",VLOOKUP($A525,'MÃ KH'!$A$2:$D$1048573,2,0))</f>
        <v/>
      </c>
      <c r="C525" s="27" t="s">
        <v>4886</v>
      </c>
      <c r="D525" s="25"/>
      <c r="E525" s="41" t="str">
        <f>IF($D525="","",VLOOKUP($D525,'MÃ HH'!$A$2:$C$1873,2,0))</f>
        <v/>
      </c>
      <c r="F525" s="29" t="str">
        <f>IF($D525="","",VLOOKUP($D525,'MÃ HH'!$A$2:$C$1873,3,0))</f>
        <v/>
      </c>
      <c r="G525" s="30"/>
      <c r="H525" s="42"/>
      <c r="I525" s="36"/>
      <c r="J525" s="36"/>
      <c r="K525" s="44"/>
      <c r="L525" s="38"/>
    </row>
    <row r="526" spans="1:12" s="12" customFormat="1" ht="24.95" customHeight="1">
      <c r="A526" s="41"/>
      <c r="B526" s="41" t="str">
        <f>IF($A526="","",VLOOKUP($A526,'MÃ KH'!$A$2:$D$1048573,2,0))</f>
        <v/>
      </c>
      <c r="C526" s="27" t="s">
        <v>4886</v>
      </c>
      <c r="D526" s="25"/>
      <c r="E526" s="41" t="str">
        <f>IF($D526="","",VLOOKUP($D526,'MÃ HH'!$A$2:$C$1873,2,0))</f>
        <v/>
      </c>
      <c r="F526" s="29" t="str">
        <f>IF($D526="","",VLOOKUP($D526,'MÃ HH'!$A$2:$C$1873,3,0))</f>
        <v/>
      </c>
      <c r="G526" s="30"/>
      <c r="H526" s="42"/>
      <c r="I526" s="36"/>
      <c r="J526" s="36"/>
      <c r="K526" s="44"/>
      <c r="L526" s="38"/>
    </row>
    <row r="527" spans="1:12" s="12" customFormat="1" ht="24.95" customHeight="1">
      <c r="A527" s="41"/>
      <c r="B527" s="41" t="str">
        <f>IF($A527="","",VLOOKUP($A527,'MÃ KH'!$A$2:$D$1048573,2,0))</f>
        <v/>
      </c>
      <c r="C527" s="27" t="s">
        <v>4886</v>
      </c>
      <c r="D527" s="25"/>
      <c r="E527" s="41" t="str">
        <f>IF($D527="","",VLOOKUP($D527,'MÃ HH'!$A$2:$C$1873,2,0))</f>
        <v/>
      </c>
      <c r="F527" s="29" t="str">
        <f>IF($D527="","",VLOOKUP($D527,'MÃ HH'!$A$2:$C$1873,3,0))</f>
        <v/>
      </c>
      <c r="G527" s="30"/>
      <c r="H527" s="42"/>
      <c r="I527" s="36"/>
      <c r="J527" s="36"/>
      <c r="K527" s="44"/>
      <c r="L527" s="38"/>
    </row>
    <row r="528" spans="1:12" s="12" customFormat="1" ht="24.95" customHeight="1">
      <c r="A528" s="41"/>
      <c r="B528" s="41" t="str">
        <f>IF($A528="","",VLOOKUP($A528,'MÃ KH'!$A$2:$D$1048573,2,0))</f>
        <v/>
      </c>
      <c r="C528" s="27" t="s">
        <v>4886</v>
      </c>
      <c r="D528" s="25"/>
      <c r="E528" s="41" t="str">
        <f>IF($D528="","",VLOOKUP($D528,'MÃ HH'!$A$2:$C$1873,2,0))</f>
        <v/>
      </c>
      <c r="F528" s="29" t="str">
        <f>IF($D528="","",VLOOKUP($D528,'MÃ HH'!$A$2:$C$1873,3,0))</f>
        <v/>
      </c>
      <c r="G528" s="30"/>
      <c r="H528" s="42"/>
      <c r="I528" s="36"/>
      <c r="J528" s="36"/>
      <c r="K528" s="44"/>
      <c r="L528" s="38"/>
    </row>
    <row r="529" spans="1:12" s="12" customFormat="1" ht="24.95" customHeight="1">
      <c r="A529" s="41"/>
      <c r="B529" s="41" t="str">
        <f>IF($A529="","",VLOOKUP($A529,'MÃ KH'!$A$2:$D$1048573,2,0))</f>
        <v/>
      </c>
      <c r="C529" s="27" t="s">
        <v>4886</v>
      </c>
      <c r="D529" s="25"/>
      <c r="E529" s="41" t="str">
        <f>IF($D529="","",VLOOKUP($D529,'MÃ HH'!$A$2:$C$1873,2,0))</f>
        <v/>
      </c>
      <c r="F529" s="29" t="str">
        <f>IF($D529="","",VLOOKUP($D529,'MÃ HH'!$A$2:$C$1873,3,0))</f>
        <v/>
      </c>
      <c r="G529" s="30"/>
      <c r="H529" s="42"/>
      <c r="I529" s="36"/>
      <c r="J529" s="36"/>
      <c r="K529" s="44"/>
      <c r="L529" s="38"/>
    </row>
    <row r="530" spans="1:12" s="12" customFormat="1" ht="24.95" customHeight="1">
      <c r="A530" s="41"/>
      <c r="B530" s="41" t="str">
        <f>IF($A530="","",VLOOKUP($A530,'MÃ KH'!$A$2:$D$1048573,2,0))</f>
        <v/>
      </c>
      <c r="C530" s="27" t="s">
        <v>4886</v>
      </c>
      <c r="D530" s="25"/>
      <c r="E530" s="41" t="str">
        <f>IF($D530="","",VLOOKUP($D530,'MÃ HH'!$A$2:$C$1873,2,0))</f>
        <v/>
      </c>
      <c r="F530" s="29" t="str">
        <f>IF($D530="","",VLOOKUP($D530,'MÃ HH'!$A$2:$C$1873,3,0))</f>
        <v/>
      </c>
      <c r="G530" s="30"/>
      <c r="H530" s="42"/>
      <c r="I530" s="36"/>
      <c r="J530" s="36"/>
      <c r="K530" s="44"/>
      <c r="L530" s="38"/>
    </row>
    <row r="531" spans="1:12" s="12" customFormat="1" ht="24.95" customHeight="1">
      <c r="A531" s="41"/>
      <c r="B531" s="41" t="str">
        <f>IF($A531="","",VLOOKUP($A531,'MÃ KH'!$A$2:$D$1048573,2,0))</f>
        <v/>
      </c>
      <c r="C531" s="27" t="s">
        <v>4886</v>
      </c>
      <c r="D531" s="25"/>
      <c r="E531" s="41" t="str">
        <f>IF($D531="","",VLOOKUP($D531,'MÃ HH'!$A$2:$C$1873,2,0))</f>
        <v/>
      </c>
      <c r="F531" s="29" t="str">
        <f>IF($D531="","",VLOOKUP($D531,'MÃ HH'!$A$2:$C$1873,3,0))</f>
        <v/>
      </c>
      <c r="G531" s="30"/>
      <c r="H531" s="42"/>
      <c r="I531" s="36"/>
      <c r="J531" s="36"/>
      <c r="K531" s="44"/>
      <c r="L531" s="38"/>
    </row>
    <row r="532" spans="1:12" s="12" customFormat="1" ht="24.95" customHeight="1">
      <c r="A532" s="41"/>
      <c r="B532" s="41" t="str">
        <f>IF($A532="","",VLOOKUP($A532,'MÃ KH'!$A$2:$D$1048573,2,0))</f>
        <v/>
      </c>
      <c r="C532" s="27" t="s">
        <v>4886</v>
      </c>
      <c r="D532" s="25"/>
      <c r="E532" s="41" t="str">
        <f>IF($D532="","",VLOOKUP($D532,'MÃ HH'!$A$2:$C$1873,2,0))</f>
        <v/>
      </c>
      <c r="F532" s="29" t="str">
        <f>IF($D532="","",VLOOKUP($D532,'MÃ HH'!$A$2:$C$1873,3,0))</f>
        <v/>
      </c>
      <c r="G532" s="30"/>
      <c r="H532" s="42"/>
      <c r="I532" s="36"/>
      <c r="J532" s="36"/>
      <c r="K532" s="44"/>
      <c r="L532" s="38"/>
    </row>
    <row r="533" spans="1:12" s="12" customFormat="1" ht="24.95" customHeight="1">
      <c r="A533" s="41"/>
      <c r="B533" s="41" t="str">
        <f>IF($A533="","",VLOOKUP($A533,'MÃ KH'!$A$2:$D$1048573,2,0))</f>
        <v/>
      </c>
      <c r="C533" s="27" t="s">
        <v>4886</v>
      </c>
      <c r="D533" s="25"/>
      <c r="E533" s="41" t="str">
        <f>IF($D533="","",VLOOKUP($D533,'MÃ HH'!$A$2:$C$1873,2,0))</f>
        <v/>
      </c>
      <c r="F533" s="29" t="str">
        <f>IF($D533="","",VLOOKUP($D533,'MÃ HH'!$A$2:$C$1873,3,0))</f>
        <v/>
      </c>
      <c r="G533" s="30"/>
      <c r="H533" s="42"/>
      <c r="I533" s="36"/>
      <c r="J533" s="36"/>
      <c r="K533" s="44"/>
      <c r="L533" s="38"/>
    </row>
    <row r="534" spans="1:12" s="12" customFormat="1" ht="24.95" customHeight="1">
      <c r="A534" s="41"/>
      <c r="B534" s="41" t="str">
        <f>IF($A534="","",VLOOKUP($A534,'MÃ KH'!$A$2:$D$1048573,2,0))</f>
        <v/>
      </c>
      <c r="C534" s="27" t="s">
        <v>4886</v>
      </c>
      <c r="D534" s="25"/>
      <c r="E534" s="41" t="str">
        <f>IF($D534="","",VLOOKUP($D534,'MÃ HH'!$A$2:$C$1873,2,0))</f>
        <v/>
      </c>
      <c r="F534" s="29" t="str">
        <f>IF($D534="","",VLOOKUP($D534,'MÃ HH'!$A$2:$C$1873,3,0))</f>
        <v/>
      </c>
      <c r="G534" s="30"/>
      <c r="H534" s="42"/>
      <c r="I534" s="36"/>
      <c r="J534" s="36"/>
      <c r="K534" s="44"/>
      <c r="L534" s="38"/>
    </row>
    <row r="535" spans="1:12" s="12" customFormat="1" ht="24.95" customHeight="1">
      <c r="A535" s="41"/>
      <c r="B535" s="41" t="str">
        <f>IF($A535="","",VLOOKUP($A535,'MÃ KH'!$A$2:$D$1048573,2,0))</f>
        <v/>
      </c>
      <c r="C535" s="27" t="s">
        <v>4886</v>
      </c>
      <c r="D535" s="25"/>
      <c r="E535" s="41" t="str">
        <f>IF($D535="","",VLOOKUP($D535,'MÃ HH'!$A$2:$C$1873,2,0))</f>
        <v/>
      </c>
      <c r="F535" s="29" t="str">
        <f>IF($D535="","",VLOOKUP($D535,'MÃ HH'!$A$2:$C$1873,3,0))</f>
        <v/>
      </c>
      <c r="G535" s="30"/>
      <c r="H535" s="42"/>
      <c r="I535" s="36"/>
      <c r="J535" s="36"/>
      <c r="K535" s="44"/>
      <c r="L535" s="38"/>
    </row>
    <row r="536" spans="1:17" s="14" customFormat="1" ht="24.95" customHeight="1">
      <c r="A536" s="234" t="s">
        <v>4888</v>
      </c>
      <c r="B536" s="235"/>
      <c r="C536" s="235"/>
      <c r="D536" s="235"/>
      <c r="E536" s="235"/>
      <c r="F536" s="236"/>
      <c r="G536" s="43">
        <f>SUBTOTAL(9,G3:G512)</f>
        <v>3764</v>
      </c>
      <c r="H536" s="43">
        <f>SUBTOTAL(9,H3:H535)</f>
        <v>21</v>
      </c>
      <c r="I536" s="43">
        <f>SUBTOTAL(9,I3:I513)</f>
        <v>143430</v>
      </c>
      <c r="J536" s="43">
        <f>SUBTOTAL(9,J3:J513)</f>
        <v>1484290000</v>
      </c>
      <c r="K536" s="45"/>
      <c r="L536" s="45"/>
      <c r="M536" s="46"/>
      <c r="N536" s="45"/>
      <c r="O536" s="45"/>
      <c r="P536" s="47"/>
      <c r="Q536" s="48"/>
    </row>
    <row r="548" spans="7:7" ht="34.5" customHeight="1">
      <c r="G548" s="17" t="s">
        <v>4849</v>
      </c>
    </row>
    <row r="550" spans="11:11" ht="34.5" customHeight="1">
      <c r="K550" s="20" t="s">
        <v>4792</v>
      </c>
    </row>
  </sheetData>
  <autoFilter ref="A2:Q535"/>
  <mergeCells count="3">
    <mergeCell ref="A1:K1"/>
    <mergeCell ref="A513:E513"/>
    <mergeCell ref="A536:F536"/>
  </mergeCells>
  <conditionalFormatting sqref="D4">
    <cfRule type="duplicateValues" priority="4" dxfId="824">
      <formula>AND(COUNTIF($D$4:$D$4,D4)&gt;1,NOT(ISBLANK(D4)))</formula>
    </cfRule>
    <cfRule type="duplicateValues" priority="3" dxfId="824">
      <formula>AND(COUNTIF($D$4:$D$4,D4)&gt;1,NOT(ISBLANK(D4)))</formula>
    </cfRule>
  </conditionalFormatting>
  <conditionalFormatting sqref="D63">
    <cfRule type="duplicateValues" priority="2" dxfId="824">
      <formula>AND(COUNTIF($D$63:$D$63,D63)&gt;1,NOT(ISBLANK(D63)))</formula>
    </cfRule>
    <cfRule type="duplicateValues" priority="1" dxfId="824">
      <formula>AND(COUNTIF($D$63:$D$63,D63)&gt;1,NOT(ISBLANK(D63)))</formula>
    </cfRule>
  </conditionalFormatting>
  <conditionalFormatting sqref="L1:L1048576">
    <cfRule type="duplicateValues" priority="188" dxfId="824">
      <formula>AND(COUNTIF($L:$L,L1)&gt;1,NOT(ISBLANK(L1)))</formula>
    </cfRule>
  </conditionalFormatting>
  <pageMargins left="0.7" right="0.7" top="0.75" bottom="0" header="0.3" footer="0"/>
  <pageSetup orientation="landscape" paperSize="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 topLeftCell="A1">
      <selection pane="topLeft" activeCell="R608" sqref="R608"/>
    </sheetView>
  </sheetViews>
  <sheetFormatPr defaultColWidth="9.00428571428571" defaultRowHeight="15"/>
  <sheetData/>
  <pageMargins left="0.7" right="0.7" top="0.75" bottom="0.75" header="0.3" footer="0.3"/>
  <pageSetup orientation="portrait" paperSize="9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 topLeftCell="A1">
      <selection pane="topLeft" activeCell="R608" sqref="R608"/>
    </sheetView>
  </sheetViews>
  <sheetFormatPr defaultColWidth="9.00428571428571" defaultRowHeight="15"/>
  <sheetData/>
  <pageMargins left="0.7" right="0.7" top="0.75" bottom="0.75" header="0.3" footer="0.3"/>
  <pageSetup orientation="portrait" paperSize="9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 topLeftCell="A1">
      <selection pane="topLeft" activeCell="R608" sqref="R608"/>
    </sheetView>
  </sheetViews>
  <sheetFormatPr defaultColWidth="9.00428571428571" defaultRowHeight="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1:J13"/>
  <sheetViews>
    <sheetView zoomScale="60" zoomScaleNormal="60" workbookViewId="0" topLeftCell="A14">
      <selection pane="topLeft" activeCell="R608" sqref="R608"/>
    </sheetView>
  </sheetViews>
  <sheetFormatPr defaultColWidth="8.85428571428571" defaultRowHeight="15.75"/>
  <cols>
    <col min="1" max="1" width="8.85714285714286" style="3"/>
    <col min="2" max="2" width="8.14285714285714" style="3" customWidth="1"/>
    <col min="3" max="10" width="13.8571428571429" style="3" customWidth="1"/>
    <col min="11" max="16384" width="8.85714285714286" style="3"/>
  </cols>
  <sheetData>
    <row r="1" spans="3:10" ht="28.5" customHeight="1" hidden="1">
      <c r="C1" s="233" t="s">
        <v>5106</v>
      </c>
      <c r="D1" s="233"/>
      <c r="E1" s="233"/>
      <c r="F1" s="233"/>
      <c r="G1" s="233"/>
      <c r="H1" s="233"/>
      <c r="I1" s="233"/>
      <c r="J1" s="233"/>
    </row>
    <row r="2" ht="15.75" hidden="1"/>
    <row r="3" spans="3:10" ht="23.25" customHeight="1" hidden="1">
      <c r="C3" s="4" t="s">
        <v>5107</v>
      </c>
      <c r="D3" s="4" t="s">
        <v>5108</v>
      </c>
      <c r="E3" s="4" t="s">
        <v>5109</v>
      </c>
      <c r="F3" s="4" t="s">
        <v>5110</v>
      </c>
      <c r="G3" s="4" t="s">
        <v>5111</v>
      </c>
      <c r="H3" s="4" t="s">
        <v>5112</v>
      </c>
      <c r="I3" s="4" t="s">
        <v>5113</v>
      </c>
      <c r="J3" s="4" t="s">
        <v>5114</v>
      </c>
    </row>
    <row r="4" spans="3:10" ht="41.25" customHeight="1" hidden="1">
      <c r="C4" s="5"/>
      <c r="D4" s="5"/>
      <c r="E4" s="5" t="s">
        <v>5115</v>
      </c>
      <c r="F4" s="5" t="s">
        <v>5116</v>
      </c>
      <c r="G4" s="5" t="s">
        <v>5117</v>
      </c>
      <c r="H4" s="5" t="s">
        <v>5118</v>
      </c>
      <c r="I4" s="5" t="s">
        <v>5119</v>
      </c>
      <c r="J4" s="9"/>
    </row>
    <row r="5" spans="3:10" s="1" customFormat="1" ht="19.5" customHeight="1" hidden="1">
      <c r="C5" s="6"/>
      <c r="D5" s="6"/>
      <c r="E5" s="6" t="s">
        <v>5120</v>
      </c>
      <c r="F5" s="6" t="s">
        <v>5120</v>
      </c>
      <c r="G5" s="6"/>
      <c r="H5" s="6"/>
      <c r="I5" s="6"/>
      <c r="J5" s="6"/>
    </row>
    <row r="6" spans="3:10" s="1" customFormat="1" ht="19.5" customHeight="1" hidden="1">
      <c r="C6" s="7"/>
      <c r="D6" s="7"/>
      <c r="E6" s="7" t="s">
        <v>5121</v>
      </c>
      <c r="F6" s="7" t="s">
        <v>5121</v>
      </c>
      <c r="G6" s="7"/>
      <c r="H6" s="7" t="s">
        <v>5122</v>
      </c>
      <c r="I6" s="7" t="s">
        <v>5122</v>
      </c>
      <c r="J6" s="7"/>
    </row>
    <row r="7" spans="3:10" s="1" customFormat="1" ht="19.5" customHeight="1" hidden="1">
      <c r="C7" s="7"/>
      <c r="D7" s="7"/>
      <c r="E7" s="7" t="s">
        <v>5123</v>
      </c>
      <c r="F7" s="7" t="s">
        <v>5123</v>
      </c>
      <c r="G7" s="7"/>
      <c r="H7" s="7"/>
      <c r="I7" s="7"/>
      <c r="J7" s="7"/>
    </row>
    <row r="8" spans="3:10" s="1" customFormat="1" ht="19.5" customHeight="1" hidden="1">
      <c r="C8" s="8"/>
      <c r="D8" s="8"/>
      <c r="E8" s="8" t="s">
        <v>5124</v>
      </c>
      <c r="F8" s="8" t="s">
        <v>5124</v>
      </c>
      <c r="G8" s="8"/>
      <c r="H8" s="8" t="s">
        <v>5124</v>
      </c>
      <c r="I8" s="8" t="s">
        <v>5124</v>
      </c>
      <c r="J8" s="8"/>
    </row>
    <row r="9" spans="3:10" ht="40.5" customHeight="1" hidden="1">
      <c r="C9" s="5" t="s">
        <v>5125</v>
      </c>
      <c r="D9" s="5" t="s">
        <v>5126</v>
      </c>
      <c r="E9" s="5"/>
      <c r="F9" s="5"/>
      <c r="G9" s="5"/>
      <c r="H9" s="5"/>
      <c r="I9" s="5"/>
      <c r="J9" s="9"/>
    </row>
    <row r="10" spans="3:10" s="2" customFormat="1" ht="21" customHeight="1" hidden="1">
      <c r="C10" s="6" t="s">
        <v>5127</v>
      </c>
      <c r="D10" s="6" t="s">
        <v>5127</v>
      </c>
      <c r="E10" s="6"/>
      <c r="F10" s="6"/>
      <c r="G10" s="6"/>
      <c r="H10" s="6"/>
      <c r="I10" s="6"/>
      <c r="J10" s="6"/>
    </row>
    <row r="11" spans="3:10" s="2" customFormat="1" ht="21" customHeight="1" hidden="1">
      <c r="C11" s="7"/>
      <c r="D11" s="7"/>
      <c r="E11" s="7"/>
      <c r="F11" s="7"/>
      <c r="G11" s="7"/>
      <c r="H11" s="7"/>
      <c r="I11" s="7"/>
      <c r="J11" s="7"/>
    </row>
    <row r="12" spans="3:10" s="2" customFormat="1" ht="21" customHeight="1" hidden="1">
      <c r="C12" s="7" t="s">
        <v>5123</v>
      </c>
      <c r="D12" s="7" t="s">
        <v>5123</v>
      </c>
      <c r="E12" s="7"/>
      <c r="F12" s="7"/>
      <c r="G12" s="7"/>
      <c r="H12" s="7"/>
      <c r="I12" s="7"/>
      <c r="J12" s="7"/>
    </row>
    <row r="13" spans="3:10" s="2" customFormat="1" ht="21" customHeight="1" hidden="1">
      <c r="C13" s="8"/>
      <c r="D13" s="8"/>
      <c r="E13" s="8"/>
      <c r="F13" s="8"/>
      <c r="G13" s="8"/>
      <c r="H13" s="8"/>
      <c r="I13" s="8"/>
      <c r="J13" s="8"/>
    </row>
  </sheetData>
  <mergeCells count="1">
    <mergeCell ref="C1:J1"/>
  </mergeCells>
  <pageMargins left="0" right="0" top="0" bottom="0" header="0" footer="0"/>
  <pageSetup orientation="portrait" paperSize="9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025fc9b4-6aa3-4c60-b569-6cae0184b051}">
  <dimension ref="A5"/>
  <sheetViews>
    <sheetView tabSelected="1" workbookViewId="0" topLeftCell="A1"/>
  </sheetViews>
  <sheetFormatPr defaultRowHeight="15"/>
  <sheetData>
    <row r="5" spans="1:1" ht="23.25" customHeight="1">
      <c r="A5" s="237" t="s">
        <v>5133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MÃ KH</vt:lpstr>
      <vt:lpstr>MÃ HH</vt:lpstr>
      <vt:lpstr>TỔNG HỢP</vt:lpstr>
      <vt:lpstr>NHẬP HÀNG</vt:lpstr>
      <vt:lpstr>XUẤT HÀNG</vt:lpstr>
      <vt:lpstr>Sheet4</vt:lpstr>
      <vt:lpstr>Sheet3</vt:lpstr>
      <vt:lpstr>Sheet2</vt:lpstr>
      <vt:lpstr>Sheet1</vt:lpstr>
      <vt:lpstr>Evaluation Warning</vt:lpstr>
    </vt:vector>
  </TitlesOfParts>
  <Template/>
  <Manager/>
  <Company>Viettel Corporation</Company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Se7ven</dc:creator>
  <cp:keywords/>
  <dc:description/>
  <cp:lastModifiedBy>TQTr</cp:lastModifiedBy>
  <cp:lastPrinted>2022-12-02T19:00:00Z</cp:lastPrinted>
  <dcterms:created xsi:type="dcterms:W3CDTF">2015-08-03T07:13:00Z</dcterms:created>
  <dcterms:modified xsi:type="dcterms:W3CDTF">2023-02-22T08:23:47Z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1033-11.2.0.11486</vt:lpwstr>
  </property>
  <property fmtid="{D5CDD505-2E9C-101B-9397-08002B2CF9AE}" pid="3" name="ICV">
    <vt:lpwstr>76FF272C4A6C459D95EFA48FCA6C1B58</vt:lpwstr>
  </property>
</Properties>
</file>